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730" windowHeight="11700" firstSheet="3" activeTab="3"/>
  </bookViews>
  <sheets>
    <sheet name="паспорт до 01.01.2020" sheetId="1" state="hidden" r:id="rId1"/>
    <sheet name="звіт до 01.01.2020" sheetId="2" state="hidden" r:id="rId2"/>
    <sheet name="звіт з 01.01.2020" sheetId="3" state="hidden" r:id="rId3"/>
    <sheet name="паспорт добре (2)" sheetId="6" r:id="rId4"/>
    <sheet name="Лист1" sheetId="5" r:id="rId5"/>
  </sheets>
  <definedNames>
    <definedName name="_xlnm.Print_Area" localSheetId="2">'звіт з 01.01.2020'!$A$1:$M$75</definedName>
    <definedName name="_xlnm.Print_Area" localSheetId="3">'паспорт добре (2)'!$A$1:$G$1097</definedName>
  </definedNames>
  <calcPr calcId="125725"/>
</workbook>
</file>

<file path=xl/calcChain.xml><?xml version="1.0" encoding="utf-8"?>
<calcChain xmlns="http://schemas.openxmlformats.org/spreadsheetml/2006/main">
  <c r="G359" i="6"/>
  <c r="G357"/>
  <c r="E357"/>
  <c r="G355"/>
  <c r="G353"/>
  <c r="F81" l="1"/>
  <c r="E152"/>
  <c r="E157"/>
  <c r="D67"/>
  <c r="F67" s="1"/>
  <c r="G269"/>
  <c r="G267"/>
  <c r="G263"/>
  <c r="G265"/>
  <c r="G255"/>
  <c r="G260"/>
  <c r="E286" l="1"/>
  <c r="G188"/>
  <c r="G185"/>
  <c r="G181"/>
  <c r="G178"/>
  <c r="E176"/>
  <c r="F454" l="1"/>
  <c r="F445"/>
  <c r="F436"/>
  <c r="F427"/>
  <c r="F418"/>
  <c r="F409"/>
  <c r="E258" l="1"/>
  <c r="E253"/>
  <c r="D66" s="1"/>
  <c r="F66" s="1"/>
  <c r="E257" l="1"/>
  <c r="G257" s="1"/>
  <c r="D78"/>
  <c r="F78" s="1"/>
  <c r="G369"/>
  <c r="G365"/>
  <c r="G363"/>
  <c r="E367"/>
  <c r="G367" s="1"/>
  <c r="G306"/>
  <c r="G307"/>
  <c r="G308"/>
  <c r="G312"/>
  <c r="E304"/>
  <c r="G304" s="1"/>
  <c r="F1069" l="1"/>
  <c r="F1073" s="1"/>
  <c r="G1073" s="1"/>
  <c r="G1075"/>
  <c r="G1071"/>
  <c r="E190"/>
  <c r="H183" s="1"/>
  <c r="G183"/>
  <c r="G1069" l="1"/>
  <c r="G190"/>
  <c r="F1017" l="1"/>
  <c r="G1017" s="1"/>
  <c r="G878"/>
  <c r="F875"/>
  <c r="F872" s="1"/>
  <c r="G872" s="1"/>
  <c r="F731"/>
  <c r="G731" s="1"/>
  <c r="F574"/>
  <c r="G574" s="1"/>
  <c r="F952"/>
  <c r="G1084"/>
  <c r="G1080"/>
  <c r="F728" l="1"/>
  <c r="G875"/>
  <c r="F881"/>
  <c r="G881" s="1"/>
  <c r="F1078"/>
  <c r="F1082" s="1"/>
  <c r="G1082" s="1"/>
  <c r="H971"/>
  <c r="H972" s="1"/>
  <c r="H973" s="1"/>
  <c r="H974" s="1"/>
  <c r="H975" s="1"/>
  <c r="H976" s="1"/>
  <c r="H977" s="1"/>
  <c r="H978" s="1"/>
  <c r="H979" s="1"/>
  <c r="H980" s="1"/>
  <c r="H981" s="1"/>
  <c r="H982" s="1"/>
  <c r="H983" s="1"/>
  <c r="H984" s="1"/>
  <c r="H985" s="1"/>
  <c r="H986" s="1"/>
  <c r="H987" s="1"/>
  <c r="H988" s="1"/>
  <c r="F990" s="1"/>
  <c r="F988"/>
  <c r="G988" s="1"/>
  <c r="F987"/>
  <c r="G987" s="1"/>
  <c r="F986"/>
  <c r="G986" s="1"/>
  <c r="F985"/>
  <c r="G985" s="1"/>
  <c r="F1058"/>
  <c r="F1044" s="1"/>
  <c r="F970"/>
  <c r="F583"/>
  <c r="F693"/>
  <c r="F695" s="1"/>
  <c r="G695" s="1"/>
  <c r="G699"/>
  <c r="G697"/>
  <c r="F563"/>
  <c r="F567" s="1"/>
  <c r="G567" s="1"/>
  <c r="G569"/>
  <c r="G568"/>
  <c r="G566"/>
  <c r="G565"/>
  <c r="F992" l="1"/>
  <c r="G728"/>
  <c r="F735"/>
  <c r="F968"/>
  <c r="G1078"/>
  <c r="G693"/>
  <c r="G563"/>
  <c r="F931" l="1"/>
  <c r="G931" s="1"/>
  <c r="G967"/>
  <c r="G965"/>
  <c r="F963"/>
  <c r="G963" s="1"/>
  <c r="G961"/>
  <c r="G958"/>
  <c r="G956"/>
  <c r="F954"/>
  <c r="G954" s="1"/>
  <c r="G952"/>
  <c r="G949"/>
  <c r="F947"/>
  <c r="G947" s="1"/>
  <c r="G945"/>
  <c r="G943"/>
  <c r="G940"/>
  <c r="G938"/>
  <c r="F936"/>
  <c r="G936" s="1"/>
  <c r="G934"/>
  <c r="G921"/>
  <c r="G919"/>
  <c r="F917"/>
  <c r="G917" s="1"/>
  <c r="G915"/>
  <c r="G690"/>
  <c r="G688"/>
  <c r="F686"/>
  <c r="G686" s="1"/>
  <c r="G684"/>
  <c r="G912"/>
  <c r="G910"/>
  <c r="F906"/>
  <c r="G903"/>
  <c r="G901"/>
  <c r="F899"/>
  <c r="G899" s="1"/>
  <c r="G897"/>
  <c r="G894"/>
  <c r="G892"/>
  <c r="G891"/>
  <c r="F889"/>
  <c r="G889" s="1"/>
  <c r="G888"/>
  <c r="G886"/>
  <c r="G883"/>
  <c r="G880"/>
  <c r="F877"/>
  <c r="G877" s="1"/>
  <c r="G874"/>
  <c r="G871"/>
  <c r="G869"/>
  <c r="F867"/>
  <c r="G867" s="1"/>
  <c r="G865"/>
  <c r="G862"/>
  <c r="G860"/>
  <c r="F858"/>
  <c r="G858" s="1"/>
  <c r="G856"/>
  <c r="G853"/>
  <c r="G851"/>
  <c r="G850"/>
  <c r="F848"/>
  <c r="G848" s="1"/>
  <c r="G847"/>
  <c r="G845"/>
  <c r="G842"/>
  <c r="G840"/>
  <c r="G839"/>
  <c r="F837"/>
  <c r="G837" s="1"/>
  <c r="G836"/>
  <c r="G834"/>
  <c r="G831"/>
  <c r="G829"/>
  <c r="G828"/>
  <c r="F826"/>
  <c r="G826" s="1"/>
  <c r="G825"/>
  <c r="G823"/>
  <c r="G820"/>
  <c r="G818"/>
  <c r="F816"/>
  <c r="G816" s="1"/>
  <c r="G814"/>
  <c r="G811"/>
  <c r="G809"/>
  <c r="G808"/>
  <c r="F806"/>
  <c r="G806" s="1"/>
  <c r="G805"/>
  <c r="G803"/>
  <c r="G800"/>
  <c r="G798"/>
  <c r="F796"/>
  <c r="G796" s="1"/>
  <c r="G794"/>
  <c r="G791"/>
  <c r="G789"/>
  <c r="F787"/>
  <c r="G787" s="1"/>
  <c r="G785"/>
  <c r="G782"/>
  <c r="G780"/>
  <c r="F778"/>
  <c r="G778" s="1"/>
  <c r="G776"/>
  <c r="G773"/>
  <c r="G771"/>
  <c r="F769"/>
  <c r="G769" s="1"/>
  <c r="G767"/>
  <c r="G764"/>
  <c r="G762"/>
  <c r="F760"/>
  <c r="G760" s="1"/>
  <c r="G758"/>
  <c r="G755"/>
  <c r="G753"/>
  <c r="F751"/>
  <c r="G751" s="1"/>
  <c r="G749"/>
  <c r="G746"/>
  <c r="G744"/>
  <c r="F742"/>
  <c r="G742" s="1"/>
  <c r="G740"/>
  <c r="G737"/>
  <c r="G735"/>
  <c r="G733"/>
  <c r="G730"/>
  <c r="G727"/>
  <c r="G725"/>
  <c r="F723"/>
  <c r="G723" s="1"/>
  <c r="G721"/>
  <c r="G718"/>
  <c r="G716"/>
  <c r="F714"/>
  <c r="G714" s="1"/>
  <c r="G712"/>
  <c r="G709"/>
  <c r="G707"/>
  <c r="F705"/>
  <c r="G705" s="1"/>
  <c r="G703"/>
  <c r="F908" l="1"/>
  <c r="G908" s="1"/>
  <c r="F700"/>
  <c r="G700" s="1"/>
  <c r="E86"/>
  <c r="G906"/>
  <c r="G992" l="1"/>
  <c r="G990"/>
  <c r="G983"/>
  <c r="G982"/>
  <c r="G981"/>
  <c r="G980"/>
  <c r="G979"/>
  <c r="G978"/>
  <c r="G977"/>
  <c r="G976"/>
  <c r="G975"/>
  <c r="G974"/>
  <c r="G973"/>
  <c r="G972"/>
  <c r="G971"/>
  <c r="G970"/>
  <c r="F997"/>
  <c r="F995" s="1"/>
  <c r="F1037"/>
  <c r="F1032"/>
  <c r="F1009"/>
  <c r="E90"/>
  <c r="G1066"/>
  <c r="G1064"/>
  <c r="G1063"/>
  <c r="F1061"/>
  <c r="G1061" s="1"/>
  <c r="G1060"/>
  <c r="G1058"/>
  <c r="G1055"/>
  <c r="G1053"/>
  <c r="G1052"/>
  <c r="F1050"/>
  <c r="G1050" s="1"/>
  <c r="G1049"/>
  <c r="G1047"/>
  <c r="G681"/>
  <c r="G679"/>
  <c r="F677"/>
  <c r="G677" s="1"/>
  <c r="G675"/>
  <c r="G672"/>
  <c r="G670"/>
  <c r="F668"/>
  <c r="G668" s="1"/>
  <c r="G666"/>
  <c r="G663"/>
  <c r="G661"/>
  <c r="F659"/>
  <c r="G659" s="1"/>
  <c r="G657"/>
  <c r="G654"/>
  <c r="G652"/>
  <c r="F650"/>
  <c r="G650" s="1"/>
  <c r="G648"/>
  <c r="G930"/>
  <c r="G928"/>
  <c r="F926"/>
  <c r="G926" s="1"/>
  <c r="G924"/>
  <c r="G645"/>
  <c r="G643"/>
  <c r="F641"/>
  <c r="G641" s="1"/>
  <c r="G639"/>
  <c r="G636"/>
  <c r="G634"/>
  <c r="F632"/>
  <c r="G632" s="1"/>
  <c r="G630"/>
  <c r="G627"/>
  <c r="G625"/>
  <c r="G624"/>
  <c r="F622"/>
  <c r="G622" s="1"/>
  <c r="G621"/>
  <c r="G619"/>
  <c r="G616"/>
  <c r="G614"/>
  <c r="G612"/>
  <c r="G610"/>
  <c r="G607"/>
  <c r="G605"/>
  <c r="F603"/>
  <c r="G603" s="1"/>
  <c r="G601"/>
  <c r="F592"/>
  <c r="F594" s="1"/>
  <c r="F585"/>
  <c r="F573"/>
  <c r="F571" s="1"/>
  <c r="F570" s="1"/>
  <c r="G560"/>
  <c r="G558"/>
  <c r="G557"/>
  <c r="F555"/>
  <c r="G555" s="1"/>
  <c r="G554"/>
  <c r="G552"/>
  <c r="G549"/>
  <c r="G547"/>
  <c r="G546"/>
  <c r="F544"/>
  <c r="G544" s="1"/>
  <c r="G543"/>
  <c r="G541"/>
  <c r="G538"/>
  <c r="G536"/>
  <c r="G535"/>
  <c r="F533"/>
  <c r="G533" s="1"/>
  <c r="G532"/>
  <c r="G530"/>
  <c r="G521"/>
  <c r="G524"/>
  <c r="F519"/>
  <c r="F522" s="1"/>
  <c r="F510"/>
  <c r="F512" s="1"/>
  <c r="F501"/>
  <c r="F503" s="1"/>
  <c r="F492"/>
  <c r="F496" s="1"/>
  <c r="F483"/>
  <c r="F487" s="1"/>
  <c r="F474"/>
  <c r="F478" s="1"/>
  <c r="G468"/>
  <c r="G465"/>
  <c r="F463"/>
  <c r="F469" s="1"/>
  <c r="G458"/>
  <c r="G456"/>
  <c r="G438"/>
  <c r="G431"/>
  <c r="G429"/>
  <c r="F402"/>
  <c r="G395"/>
  <c r="G393"/>
  <c r="F576" l="1"/>
  <c r="G571"/>
  <c r="F1001"/>
  <c r="G1044"/>
  <c r="F370" l="1"/>
  <c r="G370" s="1"/>
  <c r="F79"/>
  <c r="D76"/>
  <c r="F76" s="1"/>
  <c r="D75"/>
  <c r="F75" s="1"/>
  <c r="D74"/>
  <c r="F74" s="1"/>
  <c r="D72"/>
  <c r="F72" s="1"/>
  <c r="D71"/>
  <c r="F71" s="1"/>
  <c r="D70"/>
  <c r="F70" s="1"/>
  <c r="E348" l="1"/>
  <c r="E329"/>
  <c r="G331"/>
  <c r="G329"/>
  <c r="G327"/>
  <c r="G325"/>
  <c r="E320"/>
  <c r="G322"/>
  <c r="G320"/>
  <c r="G318"/>
  <c r="G316"/>
  <c r="E310"/>
  <c r="G310" s="1"/>
  <c r="G301"/>
  <c r="G297"/>
  <c r="G295"/>
  <c r="E299"/>
  <c r="G299" s="1"/>
  <c r="G292"/>
  <c r="G288"/>
  <c r="G286"/>
  <c r="G285"/>
  <c r="G284"/>
  <c r="E290"/>
  <c r="G290" s="1"/>
  <c r="G281"/>
  <c r="G277"/>
  <c r="G276"/>
  <c r="G275"/>
  <c r="E273"/>
  <c r="E244"/>
  <c r="G241"/>
  <c r="E235"/>
  <c r="E239" s="1"/>
  <c r="G239" s="1"/>
  <c r="H226"/>
  <c r="H225"/>
  <c r="E223"/>
  <c r="E214"/>
  <c r="D60" s="1"/>
  <c r="F60" s="1"/>
  <c r="E204"/>
  <c r="G201"/>
  <c r="G199"/>
  <c r="G197"/>
  <c r="E195"/>
  <c r="D58" s="1"/>
  <c r="F58" s="1"/>
  <c r="H182"/>
  <c r="H180"/>
  <c r="G187"/>
  <c r="G186"/>
  <c r="H179"/>
  <c r="G180"/>
  <c r="G179"/>
  <c r="E165"/>
  <c r="E171" s="1"/>
  <c r="G171" s="1"/>
  <c r="E164"/>
  <c r="E167" s="1"/>
  <c r="H176" l="1"/>
  <c r="G258"/>
  <c r="E279"/>
  <c r="G279" s="1"/>
  <c r="D69"/>
  <c r="F69" s="1"/>
  <c r="H223"/>
  <c r="E270"/>
  <c r="G270" s="1"/>
  <c r="G273"/>
  <c r="G253"/>
  <c r="G195"/>
  <c r="E162"/>
  <c r="G165"/>
  <c r="E158"/>
  <c r="H155" s="1"/>
  <c r="H154"/>
  <c r="D54"/>
  <c r="E143"/>
  <c r="D52" s="1"/>
  <c r="H119"/>
  <c r="E119"/>
  <c r="E118"/>
  <c r="E133" s="1"/>
  <c r="H118" s="1"/>
  <c r="H152" l="1"/>
  <c r="E122" l="1"/>
  <c r="E136" s="1"/>
  <c r="H122" s="1"/>
  <c r="E121"/>
  <c r="E131" s="1"/>
  <c r="E120"/>
  <c r="E117" l="1"/>
  <c r="E132"/>
  <c r="H120" s="1"/>
  <c r="D49" l="1"/>
  <c r="E147" l="1"/>
  <c r="E248" l="1"/>
  <c r="E209" l="1"/>
  <c r="G189"/>
  <c r="G246" l="1"/>
  <c r="D65"/>
  <c r="G250"/>
  <c r="G248" l="1"/>
  <c r="G244"/>
  <c r="E108" l="1"/>
  <c r="F1016" l="1"/>
  <c r="F1014" s="1"/>
  <c r="F1004" s="1"/>
  <c r="G1014" l="1"/>
  <c r="F1023"/>
  <c r="D56" l="1"/>
  <c r="G136"/>
  <c r="G129"/>
  <c r="G216"/>
  <c r="G214"/>
  <c r="G220"/>
  <c r="E218" l="1"/>
  <c r="G218" s="1"/>
  <c r="F52" l="1"/>
  <c r="G122" l="1"/>
  <c r="D51" l="1"/>
  <c r="G237" l="1"/>
  <c r="D64" l="1"/>
  <c r="F64" l="1"/>
  <c r="G235"/>
  <c r="G149" l="1"/>
  <c r="G148"/>
  <c r="G147"/>
  <c r="G143"/>
  <c r="G145"/>
  <c r="G1043" l="1"/>
  <c r="G1039"/>
  <c r="F1041"/>
  <c r="G1041" s="1"/>
  <c r="G1034"/>
  <c r="G1032"/>
  <c r="G1030"/>
  <c r="G1028"/>
  <c r="G1025"/>
  <c r="G1023"/>
  <c r="G1022"/>
  <c r="G1020"/>
  <c r="G1019"/>
  <c r="G1016"/>
  <c r="G1013"/>
  <c r="G1011"/>
  <c r="G1009"/>
  <c r="G1007"/>
  <c r="G1003"/>
  <c r="G1001"/>
  <c r="G999"/>
  <c r="G997"/>
  <c r="G995"/>
  <c r="G994"/>
  <c r="G984"/>
  <c r="G598"/>
  <c r="G589"/>
  <c r="G585"/>
  <c r="G580"/>
  <c r="G578"/>
  <c r="G576"/>
  <c r="G573"/>
  <c r="G527"/>
  <c r="G525"/>
  <c r="G522"/>
  <c r="G516"/>
  <c r="G515"/>
  <c r="G513"/>
  <c r="G512"/>
  <c r="G514"/>
  <c r="G507"/>
  <c r="G503"/>
  <c r="G505"/>
  <c r="G498"/>
  <c r="G496"/>
  <c r="G494"/>
  <c r="G492"/>
  <c r="G489"/>
  <c r="G487"/>
  <c r="G485"/>
  <c r="G483"/>
  <c r="G480"/>
  <c r="G478"/>
  <c r="G476"/>
  <c r="G474"/>
  <c r="G471"/>
  <c r="G469"/>
  <c r="G466"/>
  <c r="G463"/>
  <c r="G460"/>
  <c r="G451"/>
  <c r="G449"/>
  <c r="G447"/>
  <c r="G442"/>
  <c r="G440"/>
  <c r="G436"/>
  <c r="G433"/>
  <c r="G427"/>
  <c r="G424"/>
  <c r="G420"/>
  <c r="G422"/>
  <c r="G415"/>
  <c r="G411"/>
  <c r="G413"/>
  <c r="G406"/>
  <c r="G404"/>
  <c r="G402"/>
  <c r="G400"/>
  <c r="G397"/>
  <c r="G388"/>
  <c r="G386"/>
  <c r="G384"/>
  <c r="G379"/>
  <c r="G377"/>
  <c r="G231"/>
  <c r="G229"/>
  <c r="G228"/>
  <c r="G226"/>
  <c r="G225"/>
  <c r="G223"/>
  <c r="G211"/>
  <c r="G207"/>
  <c r="G206"/>
  <c r="G204"/>
  <c r="G192"/>
  <c r="G182"/>
  <c r="G176"/>
  <c r="G173"/>
  <c r="G170"/>
  <c r="G167"/>
  <c r="G164"/>
  <c r="G162"/>
  <c r="G160"/>
  <c r="G158"/>
  <c r="G157"/>
  <c r="G155"/>
  <c r="G154"/>
  <c r="G152"/>
  <c r="G140"/>
  <c r="G139"/>
  <c r="G138"/>
  <c r="G135"/>
  <c r="G134"/>
  <c r="G133"/>
  <c r="G132"/>
  <c r="G131"/>
  <c r="G128"/>
  <c r="G127"/>
  <c r="G126"/>
  <c r="G125"/>
  <c r="G124"/>
  <c r="G121"/>
  <c r="G120"/>
  <c r="G119"/>
  <c r="G118"/>
  <c r="G117"/>
  <c r="G116"/>
  <c r="G112"/>
  <c r="G110"/>
  <c r="G108"/>
  <c r="G106"/>
  <c r="F90"/>
  <c r="F65"/>
  <c r="D59"/>
  <c r="F59" s="1"/>
  <c r="F56"/>
  <c r="H121" l="1"/>
  <c r="H117" s="1"/>
  <c r="G382"/>
  <c r="D62"/>
  <c r="F62" s="1"/>
  <c r="F86"/>
  <c r="F54"/>
  <c r="E88"/>
  <c r="F88" s="1"/>
  <c r="D57"/>
  <c r="G510"/>
  <c r="G519"/>
  <c r="F51"/>
  <c r="G587"/>
  <c r="G391"/>
  <c r="G409"/>
  <c r="G418"/>
  <c r="G501"/>
  <c r="G375"/>
  <c r="G445"/>
  <c r="G454"/>
  <c r="G592"/>
  <c r="G209"/>
  <c r="G583"/>
  <c r="G1037"/>
  <c r="G373"/>
  <c r="F57" l="1"/>
  <c r="D91"/>
  <c r="G1004"/>
  <c r="E89"/>
  <c r="F89" s="1"/>
  <c r="G570"/>
  <c r="E84"/>
  <c r="F84" s="1"/>
  <c r="E83"/>
  <c r="E85"/>
  <c r="G968"/>
  <c r="E87"/>
  <c r="F85" l="1"/>
  <c r="E91"/>
  <c r="F91" s="1"/>
  <c r="F83"/>
  <c r="C97"/>
  <c r="F49"/>
  <c r="F87"/>
  <c r="E97" l="1"/>
  <c r="E98" s="1"/>
  <c r="C98"/>
  <c r="G594" l="1"/>
  <c r="G596"/>
</calcChain>
</file>

<file path=xl/sharedStrings.xml><?xml version="1.0" encoding="utf-8"?>
<sst xmlns="http://schemas.openxmlformats.org/spreadsheetml/2006/main" count="2356" uniqueCount="781">
  <si>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</si>
  <si>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</si>
  <si>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</si>
  <si>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</si>
  <si>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</si>
  <si>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</si>
  <si>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</si>
  <si>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</si>
  <si>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</si>
  <si>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</si>
  <si>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</si>
  <si>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</si>
  <si>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</si>
  <si>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</si>
  <si>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</si>
  <si>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</si>
  <si>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</si>
  <si>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</si>
  <si>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</si>
  <si>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</si>
  <si>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</si>
  <si>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</si>
  <si>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</si>
  <si>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</si>
  <si>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</si>
  <si>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</si>
  <si>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</si>
  <si>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</si>
  <si>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</si>
  <si>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</si>
  <si>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</si>
  <si>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</si>
  <si>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</si>
  <si>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</si>
  <si>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</si>
  <si>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</si>
  <si>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</si>
  <si>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</si>
  <si>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</si>
  <si>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</si>
  <si>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</si>
  <si>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</si>
  <si>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</si>
  <si>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</si>
  <si>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</si>
  <si>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</si>
  <si>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</si>
  <si>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</si>
  <si>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</si>
  <si>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</si>
  <si>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</si>
  <si>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</si>
  <si>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</si>
  <si>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</si>
  <si>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</si>
  <si>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</si>
  <si>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</si>
  <si>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</si>
  <si>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</si>
  <si>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</si>
  <si>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</si>
  <si>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</si>
  <si>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</si>
  <si>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</si>
  <si>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</si>
  <si>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</si>
  <si>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</si>
  <si>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</si>
  <si>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</si>
  <si>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</si>
  <si>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</si>
  <si>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</si>
  <si>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</si>
  <si>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</si>
  <si>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</si>
  <si>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</si>
  <si>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</si>
  <si>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</si>
  <si>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</si>
  <si>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</si>
  <si>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</si>
  <si>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</si>
  <si>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</si>
  <si>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</si>
  <si>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</si>
  <si>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</si>
  <si>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</si>
  <si>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</si>
  <si>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</si>
  <si>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</si>
  <si>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</si>
  <si>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</si>
  <si>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</si>
  <si>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</si>
  <si>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</si>
  <si>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</si>
  <si>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</si>
  <si>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</si>
  <si>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</si>
  <si>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</si>
  <si>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</si>
  <si>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</si>
  <si>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</si>
  <si>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</si>
  <si>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</si>
  <si>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</si>
  <si>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</si>
  <si>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</si>
  <si>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</si>
  <si>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</si>
  <si>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Управління комунального господарства Коломийської міської ради</t>
  </si>
  <si>
    <t>Організація благоустрою населених пунктів</t>
  </si>
  <si>
    <t>– створення сприятливого для життєдіяльності людини довкілля, забезпечення санітарного та епідемічного благополуччя населення</t>
  </si>
  <si>
    <t>Мета бюджетної програми :</t>
  </si>
  <si>
    <t xml:space="preserve"> Підвищення рівня благоустрою міста</t>
  </si>
  <si>
    <t>– забезпечення санітарної очистки території (тротуарів, площ, скверів)</t>
  </si>
  <si>
    <t>– створення безпечних умов для учасників дорожнього руху</t>
  </si>
  <si>
    <t>– забезпечити утримання безпритульних тварин</t>
  </si>
  <si>
    <t>– утримання кладовищ та меморіальних комплексів</t>
  </si>
  <si>
    <t>– утримання об`єктів зеленого господарства</t>
  </si>
  <si>
    <t>– утримання у належному стані об`єктів благоустрою</t>
  </si>
  <si>
    <t>– забезпечити проводження святкових заходів</t>
  </si>
  <si>
    <t>– сплата інших платежів, передбачених законодавством</t>
  </si>
  <si>
    <t xml:space="preserve">– забезпечити проведення робіт з капітального ремонту </t>
  </si>
  <si>
    <t>обсяг видатків</t>
  </si>
  <si>
    <t>кількість двірників</t>
  </si>
  <si>
    <t>грн.</t>
  </si>
  <si>
    <t>план робіт</t>
  </si>
  <si>
    <t>од.</t>
  </si>
  <si>
    <t xml:space="preserve">штатний розпис </t>
  </si>
  <si>
    <t>грн</t>
  </si>
  <si>
    <t>план видатків</t>
  </si>
  <si>
    <t>обсяг видатків на захоронення сміття</t>
  </si>
  <si>
    <t xml:space="preserve"> </t>
  </si>
  <si>
    <t>площа прибирання</t>
  </si>
  <si>
    <t>тис. м2</t>
  </si>
  <si>
    <t>шт.</t>
  </si>
  <si>
    <t>середньорічна кількість сміття, яку необхідно захоронити</t>
  </si>
  <si>
    <t>м3</t>
  </si>
  <si>
    <t>розрахунок</t>
  </si>
  <si>
    <t>шт</t>
  </si>
  <si>
    <t>План робіт</t>
  </si>
  <si>
    <t>середня вартість захоронення (1 м3 ТПВ)</t>
  </si>
  <si>
    <t>Розрахунок</t>
  </si>
  <si>
    <t>%</t>
  </si>
  <si>
    <t>площа прибирання міста від загальної площі</t>
  </si>
  <si>
    <t>Кошторис</t>
  </si>
  <si>
    <t>загальна протяжність доріг місцевого значення, км</t>
  </si>
  <si>
    <t>км</t>
  </si>
  <si>
    <t>Інвентаризація об’єктів благоустрою</t>
  </si>
  <si>
    <t>загальна площа доріг  громади</t>
  </si>
  <si>
    <t>тис.м2</t>
  </si>
  <si>
    <t>м2</t>
  </si>
  <si>
    <t>м</t>
  </si>
  <si>
    <t>загальна кількість світлофорних об'єктів в місті</t>
  </si>
  <si>
    <t>обсяг видатків на організацію та безпеку дорожнього руху в тому числі:</t>
  </si>
  <si>
    <t>-        нанесення дорожньої розмітки</t>
  </si>
  <si>
    <t>-        встановлення дорожніх знаків</t>
  </si>
  <si>
    <t>-        технічне обслуговування світлофорів</t>
  </si>
  <si>
    <t>кількість світлофорних об'єктів, на яких планується провести ремонт</t>
  </si>
  <si>
    <t>кількість світлофорних об'єктів, на яких планується здійснювати  технічне обслуговування і поточний ремонт</t>
  </si>
  <si>
    <t>площа дорожньої розмітки, яку планується відновити</t>
  </si>
  <si>
    <t>кількість дорожніх знаків, які планується встановити</t>
  </si>
  <si>
    <t>кількість дорожніх знаків, які планується відремонтувати</t>
  </si>
  <si>
    <t xml:space="preserve">середня вартість ремонту одного світлофорного об'єкта </t>
  </si>
  <si>
    <t>середня вартість технічного обслуговування і поточного ремонту одного світлофорного об'єкта в місяць</t>
  </si>
  <si>
    <t xml:space="preserve">середня вартість нанесення 1 м2 дорожньої розмітки </t>
  </si>
  <si>
    <t>середня вартість одного дорожнього знаку із встановленням</t>
  </si>
  <si>
    <t>середня вартість ремонту 1 дорожнього знаку</t>
  </si>
  <si>
    <t>кількість діючих світлофорних об'єктів до загальної кількості</t>
  </si>
  <si>
    <t>частка світлофорних об'єктів на яких планується провести ремонт до загальної кількості</t>
  </si>
  <si>
    <t>темп збільшення  кількості встановлених  дорожніх знаків в порівнянні з попереднім роком</t>
  </si>
  <si>
    <t>обсяги бюджетних призначень</t>
  </si>
  <si>
    <t>кількість безпритульних тварин, які планується утримувати</t>
  </si>
  <si>
    <t>середня вартість утримання однієї безпритульної тварини в притулку</t>
  </si>
  <si>
    <t xml:space="preserve">калькуляція </t>
  </si>
  <si>
    <t>відсоток збільшення стерилізації бродячих тварин в порівняні з минулим роком</t>
  </si>
  <si>
    <t>площа вулиць, що планується утримувати в належному стані в осінньо-зимовий період, кв.м.</t>
  </si>
  <si>
    <t>інвентаризація обєктів благоустрою</t>
  </si>
  <si>
    <t>кількість пішохідних переходів, що планується утримувати, од</t>
  </si>
  <si>
    <t>Кількість приладів обліку електроенергії, які планується обслуговувати</t>
  </si>
  <si>
    <t>Середня вартість обслуговування 1 приладу обліку електричної енергії</t>
  </si>
  <si>
    <t>відсоток виконання завдання</t>
  </si>
  <si>
    <t xml:space="preserve">розрахунок </t>
  </si>
  <si>
    <t>кількість ялинок, які планується встановити (демонтувати)</t>
  </si>
  <si>
    <t>середня вартість встановлення (демонтажу) Новорічної ялинки</t>
  </si>
  <si>
    <t>кількість святкових заходів біля ялинки в Новий рік</t>
  </si>
  <si>
    <t>план святкування новорічних свят</t>
  </si>
  <si>
    <t>кошторис видатків</t>
  </si>
  <si>
    <t>Кількість місяців, протягом яких проводитиметься обслуговування міського фонтану</t>
  </si>
  <si>
    <t>міс.</t>
  </si>
  <si>
    <t>відсоток обслуговування міського фонтану</t>
  </si>
  <si>
    <t xml:space="preserve">Забезпечити проведення робіт з капітального ремонту </t>
  </si>
  <si>
    <t>Кошторис видатків</t>
  </si>
  <si>
    <t>відсоток виконання завдання по капітальному ремонту міжквартальних проїздів  по вул.Січових Стрільців, 23, 25 та вул. Лисенка, 1</t>
  </si>
  <si>
    <t xml:space="preserve">Управління комунального господарства Коломийської міської ради </t>
  </si>
  <si>
    <t>Створення безпечних умов для учасників дорожнього руху</t>
  </si>
  <si>
    <t>Забезпечити утримання безпритульних тварин</t>
  </si>
  <si>
    <t>Утримання в належному стані об`єктів благоустрою</t>
  </si>
  <si>
    <t>Забезпечити проводження святкових заходів</t>
  </si>
  <si>
    <t>Сплата інших платежів, передбачених законодавством</t>
  </si>
  <si>
    <t>3.1. Забезпечити ловіння бродячих тварин та їх утримання</t>
  </si>
  <si>
    <t>3.1.Забезпечити ловіння бродячих тварин та їх утримання</t>
  </si>
  <si>
    <t>0620</t>
  </si>
  <si>
    <t xml:space="preserve">  </t>
  </si>
  <si>
    <t xml:space="preserve"> - встановлення засобів обмеження руху автотранспорту</t>
  </si>
  <si>
    <t>площа тротуарів біля будинків №20-30 по вул.Богуна, де планується провести капітальний ремонт</t>
  </si>
  <si>
    <t>09530000000</t>
  </si>
  <si>
    <t>відсоток виконання завдання по капітальному ремонту вул.Старицького</t>
  </si>
  <si>
    <t>Обсяг видатків на проведення капітального ремонту тротуарів біля будинків №20-30 по вул.Богуна</t>
  </si>
  <si>
    <t>відсоток виконання завдання по капітальному ремонту тротуарів біля будинків №20-30 по вул.Богуна</t>
  </si>
  <si>
    <t>од</t>
  </si>
  <si>
    <t xml:space="preserve">площа тротуарів   по вул.Миколайчука , де планується провести капітальний ремонт </t>
  </si>
  <si>
    <t>Обсяг видатків на проведення капітального ремонту тротуарів по вул.Миколайчука</t>
  </si>
  <si>
    <t>відсоток виконання завдання по капітальному ремонту тротуарів по вул.Миколайчука</t>
  </si>
  <si>
    <t>Прогнозована ціна</t>
  </si>
  <si>
    <t xml:space="preserve">площа міжквартальних проїздів  по вул.Стефаника, 1 де  планується провести капітальний ремонт </t>
  </si>
  <si>
    <t>Обсяг видатків на проведення капітального ремонту міжквартальних проїздів по вул.Стефаника,1</t>
  </si>
  <si>
    <t xml:space="preserve">відсоток виконання завдання  по капітальному ремонту міжквартальних проїздів по вул.Стефаника,1 </t>
  </si>
  <si>
    <t xml:space="preserve">площа міжквартальних проїздів  по вул.Стефаника, 5, 2а де  планується провести капітальний ремонт </t>
  </si>
  <si>
    <t>Обсяг видатків на капітальний ремонт міжквартальних проїздів по вул.Стефаника,5,2а</t>
  </si>
  <si>
    <t>відсоток виконання завдання по капітальному ремонту міжквартальних проїздів по вул.Стефаника,5,2а</t>
  </si>
  <si>
    <t xml:space="preserve">площа міжквартальних проїздів  по вул.Лисенка, 14 де  планується провести капітальний ремонт </t>
  </si>
  <si>
    <t>середня вартість капітального ремонту 1 м2 міжквартальних проїздів  по вул.Лисенка, 14</t>
  </si>
  <si>
    <t>Обсяг видатків на капітальний ремонт міжквартальних проїздів по вул. Лисенка, 14</t>
  </si>
  <si>
    <t>відсоток виконання завдання по капітальному ремонту міжквартальних проїздів по вул. Лисенка, 14</t>
  </si>
  <si>
    <t xml:space="preserve">площа міжквартальних проїздів  по вул.Богуна, 36, де  планується провести капітальний ремонт </t>
  </si>
  <si>
    <t>середня вартість капітального ремонту 1 м2 міжквартальних проїздів  по вул.Богуна, 36</t>
  </si>
  <si>
    <t>Обсяг видатків на проведення капітального ремонту міжквартальних проїздів по вул.Богуна,36</t>
  </si>
  <si>
    <t>відсоток виконання завдання по капітальному ремонту міжквартальних проїздів по вул.Богуна, 36</t>
  </si>
  <si>
    <t xml:space="preserve">площа міжквартальних проїздів  по вул.Винниченка,1 де  планується провести капітальний ремонт </t>
  </si>
  <si>
    <t>середня вартість капітального ремонту 1 м2 міжквартальних проїздів  по вул.Винниченка,1</t>
  </si>
  <si>
    <t>Обсяг видатків на проведення капітального ремонту міжквартальних проїздів по вул.Винниченка,1</t>
  </si>
  <si>
    <t>відсоток виконання завдання по капітальному ремонту міжквартальних проїздів  по вул.Винниченка,1</t>
  </si>
  <si>
    <t>Протяжність мережі вуличного освітлення по вулицях Білейчука, Зелена, Лугова, Шевченка, Гринюка в селі Воскресинці,  де  планується провести капітальний ремонт</t>
  </si>
  <si>
    <t>кількість робочих проектів, необхідних для виконання капітального ремонту вуличного освітлення по вул. І.Ткачука, Сарма-Соколовського в м.Коломиї</t>
  </si>
  <si>
    <t>Протяжність мережі вуличного освітлення по вул. І.Ткачука, Сарма-Соколовського в м.Коломиї</t>
  </si>
  <si>
    <t>Проектно-кошторисна документація</t>
  </si>
  <si>
    <t>середня вартість виготовлення 1 проекту на капітальний ремонт вуличного освітленняпо по вул. І.Ткачука, Сарма-Соколовського в м.Коломиї</t>
  </si>
  <si>
    <t>середня вартість капітального ремонту 1 м мереж вуличного освітлення  по вул. І.Ткачука, Сарма-Соколовського в м.Коломиї</t>
  </si>
  <si>
    <t>Обсяг видатків на проведення капітального ремонту вуличного освітлення по вулицях Білейчука, Зелена, Лугова, Шевченка, Гринюка в селі Воскресинці</t>
  </si>
  <si>
    <t>відсоток виконання завдання по капітальному ремонту вуличного освітлення по вулицях Білейчука, Зелена, Лугова, Шевченка, Гринюка в селі Воскресинці</t>
  </si>
  <si>
    <t>Обсяг видатків на проведення капітального ремонту вуличного освітлення по вул. І.Ткачука, Сарма-Соколовського в м.Коломиї</t>
  </si>
  <si>
    <t>відсоток виконання завдання по капітальному ремонту вуличного освітлення по вул. І.Ткачука, Сарма-Соколовського в м.Коломиї</t>
  </si>
  <si>
    <t>Протяжність мережі вуличного освітлення по вулицях Шевченка, Франка, Гагаріна, Рубанська, Карпатська в с.Іванівці</t>
  </si>
  <si>
    <t>середня вартість капітального ремонту 1 м мереж вуличного освітлення  по вулицях Шевченка, Франка, Гагаріна, Рубанська, Карпатська в с.Іванівці</t>
  </si>
  <si>
    <t>Обсяг видатків  на проведення капітального ремонту вуличного освітлення по вулицях Шевченка, Франка, Гагаріна, Рубанська, Карпатська в с.Іванівці</t>
  </si>
  <si>
    <t xml:space="preserve">відсоток виконання завдання по капітальному ремонту вуличного освітлення по вулицях Шевченка, Франка, Гагаріна, Рубанська, Карпатська в с.Іванівці </t>
  </si>
  <si>
    <t>обсяг видатків на електроенергію вуличного освітлення</t>
  </si>
  <si>
    <t>Обсяг електричної енергії, який планується спожити</t>
  </si>
  <si>
    <t>кВт</t>
  </si>
  <si>
    <t>прогнозна ціна</t>
  </si>
  <si>
    <t>Середня вартість придбання  1 кВт електричної енергії</t>
  </si>
  <si>
    <t>відсоток виконання завдання по оплаті за електроенергію</t>
  </si>
  <si>
    <t>М.П.</t>
  </si>
  <si>
    <t xml:space="preserve">Наказ </t>
  </si>
  <si>
    <t>Обсяг видатків на проведення капітального ремонту міжквартальних проїздів по вулиці Куліша, 5, 7 в м. Коломиї</t>
  </si>
  <si>
    <t xml:space="preserve">площа міжквартальних проїздів  по вулиці Куліша, 5, 7 в м. Коломиї , де  планується провести капітальний ремонт </t>
  </si>
  <si>
    <t xml:space="preserve">середня вартість капітального ремонту 1 м2 міжквартальних проїздів  по вулиці Куліша, 5, 7 в м. Коломиї </t>
  </si>
  <si>
    <t>відсоток виконання завдання по капітальному ремонту міжквартальних проїздів  по вулиці Куліша, 5, 7 в м. Коломиї</t>
  </si>
  <si>
    <t>Обсяг видатків на проведення капітального ремонту міжквартальних проїздів по вулиці Січових Стрільців, 34 в м. Коломиї</t>
  </si>
  <si>
    <t xml:space="preserve">площа міжквартальних проїздів  по вулиці Січових Стрільців, 34 в м. Коломиї , де  планується провести капітальний ремонт </t>
  </si>
  <si>
    <t>середня вартість капітального ремонту 1 м2 міжквартальних проїздів  по вулиці Січових Стрільців, 34 в м. Коломиї</t>
  </si>
  <si>
    <t>відсоток виконання завдання по капітальному ремонту міжквартальних проїздів  по вулиці Січових Стрільців, 34 в м. Коломиї</t>
  </si>
  <si>
    <t>кількість святкових ілюмінацій, які планується встановити</t>
  </si>
  <si>
    <t>середня вартість встановлення святкової ілюмінації</t>
  </si>
  <si>
    <t>Обсяг видатків на проведення капітального ремонту міжквартальних проїздів по вул.Січових Стрільців, 39</t>
  </si>
  <si>
    <t xml:space="preserve">площа міжквартальних проїздів  по вул.Січових Стрільців 39, де  планується провести капітальний ремонт </t>
  </si>
  <si>
    <t>середня вартість капітального ремонту 1 м2 міжквартальних проїздів  по вул.Січових Стрільців,  39</t>
  </si>
  <si>
    <t>відсоток виконання завдання по капітальному ремонту міжквартальних проїздів по вул.Січових Стрільців,  39</t>
  </si>
  <si>
    <t>Кількість фонтанів, обслуговування (ремонт) яких проводитиметься</t>
  </si>
  <si>
    <t>обсяг видатків на обслуговування (ремонт) фонтану</t>
  </si>
  <si>
    <t>середня вартість обслуговування (ремонт) 1 фонтану в місяць</t>
  </si>
  <si>
    <t>Обсяг видатків на проведення капітального ремонту тротуарів по вул.Маковея</t>
  </si>
  <si>
    <t xml:space="preserve">площа тротуарів  вул.Маковея,  де планується провести капітальний ремонт </t>
  </si>
  <si>
    <t>відсоток виконання завдання по капітальному ремонту тротуарів по вул.Маковея</t>
  </si>
  <si>
    <t>-        ремонт світлофорів</t>
  </si>
  <si>
    <t>Обсяг видатків на проведення капітального ремонту міжквартальних проїздів по  вул. Мазепи,236,250,268,270,274</t>
  </si>
  <si>
    <t>площа   міжквартальних проїздів по   вул.Мазепи , 236,250,268,270,274 де  планується провести капітальний ремонт міжквартальних проїздів</t>
  </si>
  <si>
    <t>відсоток виконання завдання по капітальному ремонту міжквартальних проїздів по  вул. Мазепи,236,250,268,270,274</t>
  </si>
  <si>
    <t>відсоток виконання завдання по капітальному ремонту вул.Кобилянської</t>
  </si>
  <si>
    <t>Обсяг видатків на проведення капітального ремонту дорожнього і тротуарного покриття вул.Чайковського</t>
  </si>
  <si>
    <t>відсоток виконання завдання по капітальному ремонту дорожнього і тротуарного покриття вул.Чайковського</t>
  </si>
  <si>
    <t>Обсяг видатків на проведення капітального ремонту каналізаційної мережі по вул.Шкрумеляка ,22,24</t>
  </si>
  <si>
    <t>Протяжність каналізаційної мережі по вул.Шкрумеляка, 22, 24, де  планується провести капітальний ремонт</t>
  </si>
  <si>
    <t>середня вартість капітального ремонту 1 м/п каналізаційної мережі по  вул.Шкрумеляка, 22, 24</t>
  </si>
  <si>
    <t>відсоток виконання завдання по капітальному ремонту каналізаційної мережі по вул.Шкрумеляка ,22,24</t>
  </si>
  <si>
    <t>обсяг видатків на впорядкування водовівдвідних канав</t>
  </si>
  <si>
    <t>відсоток виконання впорядкування водовідвідних канав</t>
  </si>
  <si>
    <t>Обсяг видатків на проведення капітального ремонту по вул. Костомарова,1</t>
  </si>
  <si>
    <t xml:space="preserve">площа тротуару  по вул.Костомарова,1 де  планується провести капітальний ремонт </t>
  </si>
  <si>
    <t>середня вартість капітального ремонту 1 м2 тротуару  по вул.Костомарова,1</t>
  </si>
  <si>
    <t>відсоток виконання завдання по капітальному ремонту по вул.Костомарова,1</t>
  </si>
  <si>
    <t>обсяг видатків на  утримання  грат і огорож - одержувач коштів КП "Зеленосвіт"</t>
  </si>
  <si>
    <t>Кількість місяців, протягом яких проводитиметься обслуговування мереж вуличного освітлення</t>
  </si>
  <si>
    <t>середня вартість обслуговування об`єктів зеленого господарства в місяць</t>
  </si>
  <si>
    <t>Кількість місяців, протягом яких проводитиметься утримання грат і огорож</t>
  </si>
  <si>
    <t>середня вартість утримання грат та огорож в місяць</t>
  </si>
  <si>
    <t>обсяг видатків на утримання зеленого господартсва - одержувач коштів КП "Зеленосвіт"</t>
  </si>
  <si>
    <t>обсяг видатків на утримання мереж вуличного освітлення - одержувач коштів КП "Зеленосвіт"</t>
  </si>
  <si>
    <t>середня вартість обслуговування мереж вуличного освітлення в місяць</t>
  </si>
  <si>
    <t>Кількість місяців, протягом яких проводитиметься утримання об`єктів зеленого господарства</t>
  </si>
  <si>
    <t>відсоток виконання завдання по встановленні грат та монтажі огорож КП "Зеленосвіт"</t>
  </si>
  <si>
    <t>відсоток виконання завдання по утриманні об`єктів зеленого господартсва КП "Зеленосвіт"</t>
  </si>
  <si>
    <t>відсоток утримання мереж вуличного освітлення КП "Зеленосвіт"</t>
  </si>
  <si>
    <t>Обсяг видатків на проведення капітального ремонту каналізаційної мережі  по вул. Гетьманській</t>
  </si>
  <si>
    <t>Протяжність  каналізаційної мережі  по вул. Гетьманській де  планується провести капітальний ремонт</t>
  </si>
  <si>
    <t>середня вартість капітального ремонту 1 м/п каналізаційної мережі по  вул. Гетьманській</t>
  </si>
  <si>
    <t>відсоток виконання завдання по капітальному ремонту каналізаційної мережі  по вул. Гетьманській</t>
  </si>
  <si>
    <t>Фінансове управління Коломийської міської ради</t>
  </si>
  <si>
    <t>Обсяг видатків на капітальний ремонт дитячого майданчика по вул.Перемоги,24 в с.Корнич</t>
  </si>
  <si>
    <t>Кількість місяців, протягом яких проводитиметься санітарна очистка вулиць,скверів та парків</t>
  </si>
  <si>
    <t>середня вартість санітарної  очистки вулиць,скверів та парків в місяць</t>
  </si>
  <si>
    <t>обсяг видатків на забезпечення санітарної очисткивулиць, скверів та парків - одержувач коштів КП "Полігон Екологія"</t>
  </si>
  <si>
    <t>обсяг видатків на проведення поточного ремонту (утримання) вулично-дорожньої мережі, в тому числі міжквартальних проїздів - одержувач коштів КП "Полігон Екологія"</t>
  </si>
  <si>
    <t>Кількість місяців, протягом яких проводитиметься поточний ремонт (утримання) вулично-дорожньої мережі</t>
  </si>
  <si>
    <t>відсоток виконання завдання по поточному ремонті дорожньої мережі</t>
  </si>
  <si>
    <t>середня вартість проведення поточного ремонту дорожньої мережі в місяць</t>
  </si>
  <si>
    <t>обсяг видатків на проведення поточного ремонту мережі дощової каналізації - одержувач коштів КП "Полігон Екологія"</t>
  </si>
  <si>
    <t>середня вартість проведення поточного ремонту мережі дощової каналізаціїі в місяць</t>
  </si>
  <si>
    <t>Кількість місяців, протягом яких проводитиметься поточний ремонт мережі дощової каналізації</t>
  </si>
  <si>
    <t>Обсяг видатків на проведення капітального ремонту  тротуарів по вул Бандери ,1,3</t>
  </si>
  <si>
    <t xml:space="preserve">площа тротуару   по вул Бандери ,1,3 де  планується провести капітальний ремонт </t>
  </si>
  <si>
    <t>середня вартість капітального ремонту 1 м2 тротуару   по вул Бандери ,1,3</t>
  </si>
  <si>
    <t>відсоток виконання завдання по капітальному ремонту  тротуарів по вул Бандери ,1,3</t>
  </si>
  <si>
    <t>Обсяг видатків на проведення капітального ремонту  тротуарів по вул Бандери ,5,7</t>
  </si>
  <si>
    <t xml:space="preserve">площа тротуару   по вул Бандери ,5,7 де  планується провести капітальний ремонт </t>
  </si>
  <si>
    <t>середня вартість капітального ремонту 1 м2 тротуару   по вул Бандери ,5,7</t>
  </si>
  <si>
    <t>відсоток виконання завдання по капітальному ремонту  тротуарів по вул Бандери ,5,7</t>
  </si>
  <si>
    <t>Андрій РАДОВЕЦЬ</t>
  </si>
  <si>
    <t>Начальник управління комунального господарства</t>
  </si>
  <si>
    <t>кількість лотків, які влаштували на водовідвідних канавах</t>
  </si>
  <si>
    <t>середня вартість влаштування 1 лотка на водовідвідній канаві</t>
  </si>
  <si>
    <t>обсяг витрат на утримання дорожної мережі в зимовий період  - одержувач коштів КП "Полігон Екологія"</t>
  </si>
  <si>
    <t>Кількість місяців, протягом яких проводитиметься утримання дорожньої мережі в зимовий період</t>
  </si>
  <si>
    <t>середня вартість утримання дорожньої мережі в зимовий період  в місяць</t>
  </si>
  <si>
    <t>відсоток утримання дорожньої мережі в зимовий період КП "Полігон Екологія"</t>
  </si>
  <si>
    <t xml:space="preserve">Обсяг видатків на проведення капітального ремонту  дорожнього покриття  вулиці Шкрумеляка. Коригуваня </t>
  </si>
  <si>
    <t>відсоток виконання завдання по капітальному ремонту дорожнього покриття вул.Шкрумеляка ,коригування</t>
  </si>
  <si>
    <t>середня вартість коригування 1 проекту на капітальний ремонт вул..Винниченка</t>
  </si>
  <si>
    <t>кількість робочих проектів, необхідних для виконання капітального ремонту  вул..Винниченка, які підлягають коригуванню</t>
  </si>
  <si>
    <t>Обсяг видатків на проведення капітального ремонту дорожнього та тротуарного покриття вул.Винниченка. Коригування</t>
  </si>
  <si>
    <t>відсоток виконання завдання по капітальному ремонту ремонту дорожнього і тротуарного покриття вул.Винниченка. Коригування</t>
  </si>
  <si>
    <t>Програма  «Благоустрій Коломийської міської територіальної громади на 2021 - 2025 роки»</t>
  </si>
  <si>
    <r>
      <t xml:space="preserve">бюджетної програми місцевого бюджету на   </t>
    </r>
    <r>
      <rPr>
        <b/>
        <u/>
        <sz val="12"/>
        <color indexed="8"/>
        <rFont val="Times New Roman"/>
        <family val="1"/>
        <charset val="204"/>
      </rPr>
      <t>2022</t>
    </r>
    <r>
      <rPr>
        <b/>
        <sz val="12"/>
        <color indexed="8"/>
        <rFont val="Times New Roman"/>
        <family val="1"/>
        <charset val="204"/>
      </rPr>
      <t xml:space="preserve"> рік</t>
    </r>
  </si>
  <si>
    <t>1.1.Забезпечити знешкодження побутових відходів</t>
  </si>
  <si>
    <t>1.1. Забезпечити знешкодження побутових відходів</t>
  </si>
  <si>
    <t>відсоток виконання завдання із знешкодження побутових відходів</t>
  </si>
  <si>
    <t>2.1. Забезпечити організацію та безпеку дорожнього руху</t>
  </si>
  <si>
    <t xml:space="preserve">2.1.Забезпечити організацію та безпеку дорожнього руху </t>
  </si>
  <si>
    <t>кількість засобів обмеження руху автотранспорту, які планується встановити</t>
  </si>
  <si>
    <t>2.2.Провести впорядкування водовідвідних канав</t>
  </si>
  <si>
    <t>кількість безпритульних тварин, яким планується надати ветеринарні послуги ,в тому числі відлов</t>
  </si>
  <si>
    <t>середня вартість проведення ветеринарної послуги  1 тварині, в тому числі відлов</t>
  </si>
  <si>
    <t>обясг видатків на обслуговування приладів обліку електричної енергії</t>
  </si>
  <si>
    <t>обсяг видатків на поточний ремонт обєктів благоустрою</t>
  </si>
  <si>
    <t>кількість урн, які необхідно встановити</t>
  </si>
  <si>
    <t>кількість автобусних зупинок, на яких потрібно провести поточний ремонт</t>
  </si>
  <si>
    <t xml:space="preserve">кількість малих архітектурних форм (писанок),які планується виготовити та встановити </t>
  </si>
  <si>
    <t>середня вартість встановлення 1 урни</t>
  </si>
  <si>
    <t xml:space="preserve">середня вартість 1 павільйону автобусної зупинки, яку планується встановити </t>
  </si>
  <si>
    <t>середня вартість виготовлення та встановлення 1 малої архітектурної форми(писанки)</t>
  </si>
  <si>
    <t>обсяг видатків на влаштування квіткової клумби (за рахунок субвенції з обласного бюджету)</t>
  </si>
  <si>
    <t>кількість квіткових  клумб,які планується встановити</t>
  </si>
  <si>
    <t>середня вартість встановлення 1 квіткової клумби</t>
  </si>
  <si>
    <t>відсоток виконання завдання з влаштування квіткової клумби</t>
  </si>
  <si>
    <t xml:space="preserve">Кількість дитячих та спортивних майданчиків, які планується ремонтувати </t>
  </si>
  <si>
    <t>середня вартість проведення ремонту 1 майданчика</t>
  </si>
  <si>
    <t>обсяг видатків на проведення ремонту дитячих та спортивних майданчиків</t>
  </si>
  <si>
    <t>кількість позовів, поданих до суду установою</t>
  </si>
  <si>
    <t>середня вартість оплати судового збору за подання 1 позову</t>
  </si>
  <si>
    <t xml:space="preserve">відсоток виконання завдання по сплаті судового збору </t>
  </si>
  <si>
    <t>кількість каналізаційних мереж, які плануються ввести в експлуатацію (видача сертифікатів готовності)</t>
  </si>
  <si>
    <t>середня вартість виготовлення 1 сертифіката готовності об'єкта до експлуатації</t>
  </si>
  <si>
    <t xml:space="preserve">відсоток введених каналізаційних мереж в експлуатацію, по яких виготовлені сертифікати готовності </t>
  </si>
  <si>
    <t xml:space="preserve">кількість судових рішень,сплату яких потрібно забезпечити </t>
  </si>
  <si>
    <t xml:space="preserve">середня вартість 1 рішення суду,сплату якого потрібно забезпечити </t>
  </si>
  <si>
    <t>Одержувач бюджетних коштів КП "Полігон Екологія"</t>
  </si>
  <si>
    <t>Одержувач бюджетних коштів КП "Зеленосвіт"</t>
  </si>
  <si>
    <t xml:space="preserve">обсяг видатків на  утримання міських кладовищ (одержувач коштів КП "Коломийська міська ритуальна служба") </t>
  </si>
  <si>
    <t xml:space="preserve">Кількість місяців, протягом яких проводитиметься  утримання міських кладовищ (одержувач коштів КП "Коломийська міська ритуальна служба") </t>
  </si>
  <si>
    <t>середня вартість утримання міських кладовищ   в місяць</t>
  </si>
  <si>
    <t xml:space="preserve">відсоток  утримання міських кладовищ (одержувач коштів КП "Коломийська міська ритуальна служба") </t>
  </si>
  <si>
    <t>Одержувач бюджетних коштів КП "Коломийська міська ритуальна служба"</t>
  </si>
  <si>
    <t>4.1. Забезпечити оплату за електричну енергію</t>
  </si>
  <si>
    <t>4.2. Забезпечити поточний ремонт об'єктів благоустрою</t>
  </si>
  <si>
    <t>4.3.Забезпечити влаштування квіткової клумби (за рахунок  субвенції з обласного бюджету)</t>
  </si>
  <si>
    <t>4.4. Забезпечити обслуговування міського фонтану</t>
  </si>
  <si>
    <t>4.5.Провести ремонт дитячих та спортивних майданчиків</t>
  </si>
  <si>
    <t xml:space="preserve"> 5.1. Встановлення, демонтаж Новорічної ялинки та влаштування святкової ілюмінації</t>
  </si>
  <si>
    <t xml:space="preserve"> 6.1. Забезпечити оплату судового збору</t>
  </si>
  <si>
    <t>6.2. Забезпечити оплату за видачу сертифікатів готовності об`єктів до експлуатації по будівництву каналізаційних мереж</t>
  </si>
  <si>
    <t>6.3.Забезпечити сплату за виконанням рішення суду</t>
  </si>
  <si>
    <t>7.1. Забезпечити санітарну очистку вулиць,скверів та парків</t>
  </si>
  <si>
    <t>7.2. Забезпечити поточний ремонт дорожнього покриття, в тому числі міжквартальні проїзди</t>
  </si>
  <si>
    <t xml:space="preserve">7.3. Забезпечити поточний ремонт мережі дощової каналізації </t>
  </si>
  <si>
    <t xml:space="preserve"> 7.4. Забезпечити  утримання дорожньої мережі в зимовий період</t>
  </si>
  <si>
    <t>8.1. Забезпечити утримання об`єктів зеленого господартсва (одержувач коштів КП "Зеленосвіт")</t>
  </si>
  <si>
    <t>8.2. Забезпечити утримання мереж вуличного освітлення (одержувач коштів КП "Зеленосвіт")</t>
  </si>
  <si>
    <t>8.3. Забезпечити організацію та безпеку дорожнього руху (одержувач коштів КП "Зеленосвіт")</t>
  </si>
  <si>
    <t xml:space="preserve">9.1. Забезпечити утримання міських кладовищ (одержувач коштів КП "Коломийська міська ритуальна служба") </t>
  </si>
  <si>
    <t>4.2.Забезпечити ремонт об'єктів благоустрою</t>
  </si>
  <si>
    <t>4.3 Забезпечити влаштування квіткової клумби( за рахунок субвенції з обласного бюджету)</t>
  </si>
  <si>
    <t>4.4.Забезпечити обслуговування міського фонтану</t>
  </si>
  <si>
    <t>5.1.Встановлення, демонтаж Новорічної ялинки та влаштування святкової ілюмінації</t>
  </si>
  <si>
    <t>6.1. Забезпечити оплату судового збору</t>
  </si>
  <si>
    <t>Обсяг видатків на проведення капітального ремонту дорожнього і тротуарного покриття вул. Гетьманської</t>
  </si>
  <si>
    <t>10.1.4. Провести капітальний ремонт дорожнього і тротуарного покриття вул.Чайковського в м.Коломиї Івано-Франківської області</t>
  </si>
  <si>
    <t>відсоток виконання завдання по капітальному ремонту дорожнього покриття вул.Маковея в м.Коломиї</t>
  </si>
  <si>
    <t>площа  вул..Винниченка  , де планується провести капітальний ремонт.Коригування</t>
  </si>
  <si>
    <t xml:space="preserve">площа дорожнього покриття  вулиці Шкрумеляка.Коригування </t>
  </si>
  <si>
    <t xml:space="preserve">середня вартість капітального ремонту 1 м2 дорожнього покриття вулиці Шкрумеляка.Коригування </t>
  </si>
  <si>
    <t>Обсяг видатків на проведення капітального ремонту дорожнього покриття вул.Гонти та вул.Сонячної</t>
  </si>
  <si>
    <t>кількість робочих проектів, необхідних для виконання капітального ремонту  дорожнього покриття вул.Гонти та вул.Сонячної</t>
  </si>
  <si>
    <t>середня вартість виготовлення 1 проекту на капітальний ремонт дорожнього покриття вул.Гонти та вул.Сонячної</t>
  </si>
  <si>
    <t>відсоток виконання завдання по капітальному ремонту дорожнього покриття вул.Гонти та вул.Сонячної</t>
  </si>
  <si>
    <t>10.1.14.Провести капітальний ремонт  дорожнього покриття вул.Нижанківського  в м.Коломиї</t>
  </si>
  <si>
    <t>Обсяг видатків на проведення капітального ремонту дорожнього покриття вул.Нижанківського</t>
  </si>
  <si>
    <t>кількість робочих проектів, необхідних для виконання капітального ремонту  дорожнього покриття вул.Нижанківського</t>
  </si>
  <si>
    <t>середня вартість виготовлення 1 проекту на капітальний ремонт дорожнього покриття вул.Нижанківського</t>
  </si>
  <si>
    <t>відсоток виконання завдання по капітальному ремонту дорожнього покриття вул.Нижанківського</t>
  </si>
  <si>
    <t>Обсяг видатків на проведення капітального ремонту дорожнього покриття вул.Кравченко</t>
  </si>
  <si>
    <t>площа дорожнього покриття вул.Кравченко в м.Коломиї , де планується провести капітальний ремонт</t>
  </si>
  <si>
    <t>середня вартість капітального ремонту 1 м2 дорожнього покриття вул.Кравченко в м.Коломиї</t>
  </si>
  <si>
    <t>відсоток виконання завдання по капітальному ремонту дорожнього покриття вул.Кравченко в м.Коломиї</t>
  </si>
  <si>
    <t>Обсяг видатків на проведення капітального ремонту дорожнього покриття вул.Кічури</t>
  </si>
  <si>
    <t>площа дорожнього покриття вул.Кічури в м.Коломиї , де планується провести капітальний ремонт</t>
  </si>
  <si>
    <t>середня вартість капітального ремонту 1 м2 дорожнього покриття вул.Кічури в м.Коломиї</t>
  </si>
  <si>
    <t>відсоток виконання завдання по капітальному ремонту дорожнього покриття вул.Кічури в м.Коломиї</t>
  </si>
  <si>
    <t>Обсяг видатків на проведення капітального ремонту дорожнього покриття вул.Пстрака</t>
  </si>
  <si>
    <t>кількість робочих проектів, необхідних для виконання капітального ремонту  дорожнього покриття вул.Пстрака</t>
  </si>
  <si>
    <t>площа дорожнього покриття вул.Пстрака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</si>
  <si>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вул.Пстрака</t>
  </si>
  <si>
    <t>середня вартість капітального ремонту 1 м2 дорожнього покриття вул.Пстрака в м.Коломиї</t>
  </si>
  <si>
    <t>відсоток виконання завдання по капітальному ремонту дорожнього покриття вул.Пстрака в м.Коломиї</t>
  </si>
  <si>
    <t>Обсяг видатків на проведення капітального ремонту дорожнього покриття вул.Йосипа Сліпого</t>
  </si>
  <si>
    <t>кількість робочих проектів, необхідних для виконання капітального ремонту  дорожнього покриття вул.Йосипа Сліпого</t>
  </si>
  <si>
    <t>площа дорожнього покриття вул.Йосипа Сліпого в м.Коломиї , де планується провести капітальний ремонт</t>
  </si>
  <si>
    <t>середня вартість виготовлення 1 проекту на капітальний ремонт дорожнього покриття вул.Йосипа Сліпого</t>
  </si>
  <si>
    <t>середня вартість капітального ремонту 1 м2 дорожнього покриття вул.Йосипа Сліпого в м.Коломиї</t>
  </si>
  <si>
    <t>відсоток виконання завдання по капітальному ремонту дорожнього покриття вул.Йосипа Сліпого в м.Коломиї</t>
  </si>
  <si>
    <t>Обсяг видатків на проведення капітального ремонту дорожнього покриття вул.Шевченка в с.Воскресинці Коломийської ТГ</t>
  </si>
  <si>
    <t xml:space="preserve">кількість робочих проектів, необхідних для виконання капітального ремонту дорожнього покриття  вул.Шевченка в с.Воскресинці </t>
  </si>
  <si>
    <t>площа дорожнього покриття вул.Шевченка в с.Воскресинці , де планується провести капітальний ремонт</t>
  </si>
  <si>
    <t xml:space="preserve">середня вартість виготовлення 1 проекту на капітальний ремонт дорожнього покриття  вул.Шевченка в с.Воскресинці </t>
  </si>
  <si>
    <t xml:space="preserve">відсоток виконання завдання по капітальному ремонту дорожнього покриття вул.Шевченка в с.Воскресинці </t>
  </si>
  <si>
    <t>Обсяг видатків на проведення капітального ремонту дорожнього покриття вул.Рильського</t>
  </si>
  <si>
    <t>кількість робочих проектів, необхідних для виконання капітального ремонту дорожнього покриття  вул. Рильського</t>
  </si>
  <si>
    <t>площа дорожнього покриття вул. Рильського, де планується провести капітальний ремонт</t>
  </si>
  <si>
    <t>середня вартість виготовлення 1 проекту на капітальний ремонт дорожнього покриття  вул.Рильського</t>
  </si>
  <si>
    <t>відсоток виконання завдання по капітальному ремонту дорожнього покриття вул.Рильського</t>
  </si>
  <si>
    <t xml:space="preserve">площа тротуару по вул.Родини Кузьми  , де  планується провести капітальний ремонт </t>
  </si>
  <si>
    <t xml:space="preserve">середня вартість капітального ремонту 1 м2 тротуару  по вул.Родини Кузьми </t>
  </si>
  <si>
    <t xml:space="preserve">відсоток виконання завдання по капітальному ремонту тротуару  по  вул.Родини Кузьми </t>
  </si>
  <si>
    <t>Обсяг видатків на проведення капітального ремонту пішохідних доріжок в парку Т.Шевченка</t>
  </si>
  <si>
    <t>кількість кошторисної документації,яку планується виготовити для проведення капітального ремонту пішохідних доріжок в парку Т.Шевченка</t>
  </si>
  <si>
    <t xml:space="preserve">площа пішохідних доріжок в парку Т.Шевченка , де планується провести капітальний ремонт </t>
  </si>
  <si>
    <t>відсоток виконання завдання по капітальному ремонту пішохідних доріжок в парку Т.Шевченка</t>
  </si>
  <si>
    <t>середня вартість виготовлення 1 проекту на капітальний ремонт пішохідних доріжок в парку Т.Шевченка</t>
  </si>
  <si>
    <t>Обсяг видатків на проведення капітального ремонту тротуару по вул.Чайковського,34</t>
  </si>
  <si>
    <t xml:space="preserve">площа тротуару  по вул.Чайковського,34, де  планується провести капітальний ремонт </t>
  </si>
  <si>
    <t>середня вартість капітального ремонту 1 м2 тротуару  по вул.Чайковського,34</t>
  </si>
  <si>
    <t>відсоток виконання завдання по капітальному ремонту тротуарів по вул.Чайковського,34</t>
  </si>
  <si>
    <t>Обсяг видатків на проведення капітального ремонту тротуарів по вул.Лесі Українки в с.Раківчик</t>
  </si>
  <si>
    <t xml:space="preserve">площа тротуарів по вул.Лесі Українки в с.Раківчик, де  планується провести капітальний ремонт </t>
  </si>
  <si>
    <t>середня вартість капітального ремонту 1 м2 тротуару  по вул.Лесі Українки в с.Раківчик</t>
  </si>
  <si>
    <t>відсоток виконання завдання по капітальному ремонту тротуарів по вул.Лесі Українки в с.Раківчик</t>
  </si>
  <si>
    <t>Обсяг видатків на проведення капітального ремонту тротуарів біля будинків  по вул.В.Стефаника,2а та 16  у м.Коломиї</t>
  </si>
  <si>
    <t xml:space="preserve">площа тротуарів біля будинків  по вул.В.Стефаника,2а та 16, де  планується провести капітальний ремонт </t>
  </si>
  <si>
    <t>середня вартість капітального ремонту 1 м2 тротуару   по вул.В.Стефаника,2а та 16</t>
  </si>
  <si>
    <t>відсоток виконання завдання по капітальному ремонту тротуарів по вул.В.Стефаника,2а та 16</t>
  </si>
  <si>
    <t xml:space="preserve">Обсяг видатків на проведення капітального ремонту пішохідних доріжок прилеглої до озера території по вул.Хмельницького </t>
  </si>
  <si>
    <t xml:space="preserve"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вул.Хмельницького </t>
  </si>
  <si>
    <t xml:space="preserve">площа пішохідних доріжок прилеглої до озера території по вул.Хмельницького ,  де планується провести капітальний ремонт </t>
  </si>
  <si>
    <t xml:space="preserve">середня вартість виготовлення 1 проекту на капітальний ремонт пішохідних доріжок прилеглої до озера території по вул.Хмельницького </t>
  </si>
  <si>
    <t xml:space="preserve">відсоток виконання завдання по капітальному ремонту пішохідних доріжок прилеглої до озера території по вул.Хмельницького </t>
  </si>
  <si>
    <t>Обсяг видатків на проведення капітального ремонту пішохідних доріжок прилеглої до озера території по вул.Шипайла</t>
  </si>
  <si>
    <t>кількість кошторисної документації,яку планується виготовити для проведення капітального ремонту пішохідних доріжок прилеглої до озера території по вул.Шипайла</t>
  </si>
  <si>
    <t xml:space="preserve">площа пішохідних доріжок прилеглої до озера території по вул.Шипайла ,  де планується провести капітальний ремонт </t>
  </si>
  <si>
    <t>середня вартість виготовлення 1 проекту на капітальний ремонт пішохідних доріжок прилеглої до озера території по вул.Шипайла</t>
  </si>
  <si>
    <t>відсоток виконання завдання по капітальному ремонту пішохідних доріжок прилеглої до озера території по вул.Шипайла</t>
  </si>
  <si>
    <t>Обсяг видатків на капітальний ремонт вуличного освітлення вулиць Січових Стрільців,Галицькій,Василя Стуса,Лісової в с.Шепарівці</t>
  </si>
  <si>
    <t>середня вартість капітального ремонту 1 м вуличного освітлення вулиць Січових Стрільців,Галицькій,Василя Стуса,Лісової в с.Шепарівці</t>
  </si>
  <si>
    <t>Обсяг видатків на капітальний ремонт дитячого майданчика по вул. Маковея, 8 в м.Коломиї</t>
  </si>
  <si>
    <t>Обсяг видатків на капітальний ремонт дитячого майданчика по вул. Довбуша, 108 в м.Коломиї</t>
  </si>
  <si>
    <t>Обсяг видатків на капітальний ремонт дитячого майданчика по вул. Лисенка, 30 в м.Коломиї</t>
  </si>
  <si>
    <t>Обсяг видатків на капітальний ремонт дитячого майданчика по вул. Хмельницького, 1а в м.Коломиї</t>
  </si>
  <si>
    <t>Обсяг видатків на капітальний ремонт дитячого майданчика по вул. Леонтовича, 20 в м.Коломиї</t>
  </si>
  <si>
    <t>Обсяг видатків на капітальний ремонт дитячого майданчика по вул. Леонтовича, 22 в м.Коломиї</t>
  </si>
  <si>
    <t>Обсяг видатків на капітальний ремонт дитячого майданчика по вул. Леонтовича, 30 в м.Коломиї</t>
  </si>
  <si>
    <t>Обсяг видатків на капітальний ремонт дитячого майданчика по вул. Мазепи, 248 в м.Коломиї</t>
  </si>
  <si>
    <t>Обсяг видатків на капітальний ремонт спортивного майданчика по вул. Петлюри, 42 в м.Коломиї</t>
  </si>
  <si>
    <t>Обсяг видатків на капітальний ремонт дитячого майданчика по вул. Петрушевичав м.Коломиї</t>
  </si>
  <si>
    <t>Обсяг видатків на капітальний ремонт дитячого майданчика по вул. Чайковського, 38-40 в м.Коломиї</t>
  </si>
  <si>
    <t>Обсяг видатків на капітальний ремонт дитячого майданчика по вул. Чайковського, 46-48 в м.Коломиї</t>
  </si>
  <si>
    <t>Обсяг видатків на капітальний ремонт дитячого майданчика  в с.Воскресинці</t>
  </si>
  <si>
    <t>Обсяг видатків на капітальний ремонт спортивного майданчика в парку ім.Т. Шевченка в м.Коломиї</t>
  </si>
  <si>
    <t>Обсяг видатків на капітальний ремонт міжквартальних проїздів  по вул.Коновальця, 19</t>
  </si>
  <si>
    <t>рішення міської ради від 21.12.2021 №1659-25/2021</t>
  </si>
  <si>
    <t xml:space="preserve"> площа покриття міжквартальних проїздів по вул.Коновальця,  19, де  планується провести капітальний ремонт </t>
  </si>
  <si>
    <t>відсоток виконання завдання по капітальному ремонту міжквартальних проїздів  по вул.Коновальця,19</t>
  </si>
  <si>
    <t>Обсяг видатків на капітальний ремонт міжквартальних проїздів  по вул.Валовій, 45</t>
  </si>
  <si>
    <t xml:space="preserve"> площа покриття міжквартальних проїздів  по вул.Валовій, 45,  де  планується провести капітальний ремонт </t>
  </si>
  <si>
    <t>відсоток виконання завдання по капітальному ремонту міжквартальних проїздів  по вул.Валовій, 45</t>
  </si>
  <si>
    <t>Обсяг видатків на проведення капітального ремонту міжквартальних проїздів по пл.Привокзальній, 11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</si>
  <si>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11</t>
  </si>
  <si>
    <t xml:space="preserve">площа міжквартальних проїздів  по пл.Привокзальній, 11 , де  планується провести капітальний ремонт </t>
  </si>
  <si>
    <t xml:space="preserve">середня вартість виготовлення 1 проекту на капітальний ремонт міжквартальних проїздів по пл.Привокзальній, 11 </t>
  </si>
  <si>
    <t xml:space="preserve">середня вартість капітального ремонту 1 м2 міжквартальних проїздів  по пл.Привокзальній, 11 </t>
  </si>
  <si>
    <t xml:space="preserve">відсоток виконання завдання по капітальному ремонту міжквартальних проїздів  по пл.Привокзальній, 11 </t>
  </si>
  <si>
    <t>Обсяг видатків на проведення капітального ремонту міжквартальних проїздів по вулиці Січових Стрільців, 33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</si>
  <si>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33 в м. Коломиї</t>
  </si>
  <si>
    <t xml:space="preserve">площа міжквартальних проїздів  по вулиці Січових Стрільців, 33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</si>
  <si>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33 в м. Коломиї</t>
  </si>
  <si>
    <t>середня вартість капітального ремонту 1 м2 міжквартальних проїздів  по вулиці Січових Стрільців, 33 в м. Коломиї</t>
  </si>
  <si>
    <t>відсоток виконання завдання по капітальному ремонту міжквартальних проїздів  по вулиці Січових Стрільців, 33 в м. Коломиї</t>
  </si>
  <si>
    <t>Обсяг видатків на проведення капітального ремонту міжквартальних проїздів по вулиці Січових Стрільців, 35,37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</si>
  <si>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вулиці Січових Стрільців, 35,37в м. Коломиї</t>
  </si>
  <si>
    <t xml:space="preserve">площа міжквартальних проїздів  по вулиці Січових Стрільців, 35,37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</si>
  <si>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вулиці Січових Стрільців, 35,37 в м. Коломиї</t>
  </si>
  <si>
    <t>середня вартість капітального ремонту 1 м2 міжквартальних проїздів  по вулиці Січових Стрільців, 35,37 в м. Коломиї</t>
  </si>
  <si>
    <t>відсоток виконання завдання по капітальному ремонту міжквартальних проїздів  по вулиці Січових Стрільців, 35,37 в м. Коломиї</t>
  </si>
  <si>
    <t>Обсяг видатків на проведення капітального ремонту міжквартальних проїздів по пл.Привокзальній, 8,9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</si>
  <si>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пл.Привокзальній, 8,9 в м. Коломиї</t>
  </si>
  <si>
    <t xml:space="preserve">площа міжквартальних проїздів  по пл.Привокзальній, 8,9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</si>
  <si>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пл.Привокзальній. 8,9 в м. Коломиї</t>
  </si>
  <si>
    <t>середня вартість капітального ремонту 1 м2 міжквартальних проїздів  по пл.Привокзальній , 8,9в м. Коломиї</t>
  </si>
  <si>
    <t>відсоток виконання завдання по капітальному ремонту міжквартальних проїздів  по пл.Привокзальній ,8,9 в м. Коломиї</t>
  </si>
  <si>
    <t>Обсяг видатків на проведення капітального ремонту міжквартальних проїздів по вул.Лисенка,3</t>
  </si>
  <si>
    <t xml:space="preserve">площа міжквартальних проїздів по вул.Лисенка,3 де планується провести капітальний ремонт </t>
  </si>
  <si>
    <t>середня вартість капітального ремонту 1 м2 міжквартальних проїздів по вул.Лисенка,3</t>
  </si>
  <si>
    <t>відсоток виконання завдання по капітальному ремонту міжквартальних проїздів по вул.Лисенка,3</t>
  </si>
  <si>
    <t>Обсяг видатків на капітальний ремонт міжквартальних проїздів т по вул.Петлюри, 42</t>
  </si>
  <si>
    <t>відсоток виконання завдання по капітальному ремонту міжквартальних проїздів по вул.Петлюри, 42</t>
  </si>
  <si>
    <t>Обсяг видатків на проведення капітального ремонту міжквартальних проїздів по вул.Мазепи,290-298а в м. Коломиї</t>
  </si>
  <si>
    <t>кількість кошторисної документації,яку планується виготовити для проведення капітального ремонту міжквартальних проїздів по вул.Мазепи,290-298а в м. Коломиї</t>
  </si>
  <si>
    <t xml:space="preserve">площа міжквартальних проїздів  по вул.Мазепи,290-298а в м. Коломиї , де  планується провести капітальний ремонт </t>
  </si>
  <si>
    <t>середня вартість виготовлення 1 проекту на капітальний ремонт міжквартальних проїздів по вул.Мазепи,290-298а в м. Коломиї</t>
  </si>
  <si>
    <t>середня вартість капітального ремонту 1 м2 міжквартальних проїздів  по вул.Мазепи,290-298а в м. Коломиї</t>
  </si>
  <si>
    <t>відсоток виконання завдання по капітальному ремонту міжквартальних проїздів  по вул.Мазепи,290-298а в м. Коломиї</t>
  </si>
  <si>
    <t>Обсяг видатків на проведення капітального ремонту міжквартальних проїздів по вул.Яворницького,22</t>
  </si>
  <si>
    <t xml:space="preserve">площа міжквартальних проїздів по вул.Яворницького,22 де планується провести капітальний ремонт </t>
  </si>
  <si>
    <t>середня вартість капітального ремонту 1 м2 міжквартальних проїздів по вул.Яворницького,22</t>
  </si>
  <si>
    <t>відсоток виконання завдання по капітальному ремонту міжквартальних проїздів по вул.Яворницького,22</t>
  </si>
  <si>
    <t>Обсяг видатків на проведення капітального ремонту міжквартальних проїздів по вул.Заньковецької,12</t>
  </si>
  <si>
    <t xml:space="preserve">площа міжквартальних проїздів по вул.Заньковецької,12 де планується провести капітальний ремонт </t>
  </si>
  <si>
    <t>середня вартість капітального ремонту 1 м2 міжквартальних проїздів по вул.Заньковецької,12</t>
  </si>
  <si>
    <t>відсоток виконання завдання по капітальному ремонту міжквартальних проїздів по вул.Заньковецької,12</t>
  </si>
  <si>
    <t>Обсяг видатків на капітальний ремонт міжквартальних проїздів по вул.Петлюри, 38</t>
  </si>
  <si>
    <t xml:space="preserve"> площа покриття міжквартальних проїздів по вул.Петлюри,  38, де  планується провести капітальний ремонт </t>
  </si>
  <si>
    <t>відсоток виконання завдання по капітальному ремонту міжквартальних проїздів по вул.Петлюри, 38</t>
  </si>
  <si>
    <t>Обсяг видатків на проведення капітального ремонту водопроводу по вул. Січневій в м. Коломиї</t>
  </si>
  <si>
    <t>протяжність водопроводу по вул. Січневій в м. Коломиї, де планується провести капітальний ремонт</t>
  </si>
  <si>
    <t>середня вартість капітального ремонту 1 м/п водопроводу по вул. Січневій</t>
  </si>
  <si>
    <t>відсоток виконання завдання по капітальному ремонту водопроводу по вул. Січневій в м. Коломиї</t>
  </si>
  <si>
    <r>
      <t>___</t>
    </r>
    <r>
      <rPr>
        <u/>
        <sz val="12"/>
        <color rgb="FF000000"/>
        <rFont val="Times New Roman"/>
        <family val="1"/>
        <charset val="204"/>
      </rPr>
      <t>від                                      р.</t>
    </r>
    <r>
      <rPr>
        <sz val="12"/>
        <color rgb="FF000000"/>
        <rFont val="Times New Roman"/>
        <family val="1"/>
        <charset val="204"/>
      </rPr>
      <t>___</t>
    </r>
    <r>
      <rPr>
        <sz val="12"/>
        <color indexed="8"/>
        <rFont val="Times New Roman"/>
        <family val="1"/>
        <charset val="204"/>
      </rPr>
      <t>_ N __________________</t>
    </r>
  </si>
  <si>
    <t>відсоток виконання рішень суду</t>
  </si>
  <si>
    <t>Обсяг видатків на капітальний ремонт тротуару   по вул.Родини Кузьми</t>
  </si>
  <si>
    <t>Обсяг видатків на проведення капітального ремонту тротуарів по вул.Пекарська,8</t>
  </si>
  <si>
    <t xml:space="preserve">площа тротуарів по вул.Пекарська,8 де планується провести капітальний ремонт </t>
  </si>
  <si>
    <t>середня вартість капітального ремонту 1 м2 тротуарів по вул.Пекарська,8</t>
  </si>
  <si>
    <t>відсоток виконання завдання по капітальному ремонту тротуарів по вул.Пекарська,8</t>
  </si>
  <si>
    <t>Обсяг видатків на проведення капітального ремонту міжквартальних проїздів біля буд.№ 54,56 по вул.Чайковського</t>
  </si>
  <si>
    <t xml:space="preserve">площа міжквартальних проїздів біля буд.№ 54,56 по вул.Чайковського де планується провести капітальний ремонт </t>
  </si>
  <si>
    <t>середня вартість капітального ремонту 1 м2 міжквартальних проїздів біля буд.№ 54,56 по вул.Чайковського</t>
  </si>
  <si>
    <t>відсоток виконання завдання по капітальному ремонту міжквартальних проїздів біля буд.№ 54,56 по вул.Чайковського</t>
  </si>
  <si>
    <t>обсяг видатків на капітальний ремонт автобусної зупинки на перехресті вулиць Грушевського - Шевченка в м.Коломиї</t>
  </si>
  <si>
    <t xml:space="preserve">середня вартість капітального ремонту 1 зупинки на перехресті вулиць Грушевського - Шевченка </t>
  </si>
  <si>
    <t xml:space="preserve">Обсяг видатків на проведення капітального ремонту дорожнього покриття вул.Хмельницького </t>
  </si>
  <si>
    <t xml:space="preserve">кількість робочих проектів, необхідних для виконання капітального ремонту дорожнього покриття вул.Хмельницького в м.Коломиї </t>
  </si>
  <si>
    <t>середня вартість виготовлення 1 проекту на капітальний ремонт дорожнього покриття  вул.Хмельницького</t>
  </si>
  <si>
    <t>відсоток виконання завдання по капітальному ремонту дорожнього покриття вул.Хмельницького в м.Коломиї</t>
  </si>
  <si>
    <t>Обсяг видатків на проведення капітального ремонту тротуарів по вул. Франка від вул. Павлика до вул. Моцарта м. Коломиї</t>
  </si>
  <si>
    <t>середня вартість капітального ремонту 1 м2 тротуарів по вул. Франка від вул. Павлика до вул. Моцарта м. Коломиї</t>
  </si>
  <si>
    <t xml:space="preserve">площа тротуарів по вул. Франка від вул. Павлика до вул. Моцарта м. Коломиї, де планується провести капітальний ремонт </t>
  </si>
  <si>
    <t>відсоток виконання завдання по капітальному ремонту тротуарів по вул. Франка від вул. Павлика до вул. Моцарта м. Коломиї</t>
  </si>
  <si>
    <t>Обсяг видатків на капітальний ремонт дитячого та спортивного майданчика на вулиці Шкільній у селі Товмачик Коломийського району Івано-Франківської області</t>
  </si>
  <si>
    <t>Обсяг видатків на капітальний ремонт спортивного майданчика на вулиці Центральній у селі Іванівці Коломийського району Івано-Франківської області</t>
  </si>
  <si>
    <t>Обсяг видатків на капітальний ремонт дитячого та спортивного майданчика на вулиці Атаманюка у місті Коломиї Івано-Франківської області</t>
  </si>
  <si>
    <t>Обсяг видатків на капітальний ремонт дитячого та спортивного майданчика на вулиці Заводській у селі Королівка Коломийського району Івано-Франківської області</t>
  </si>
  <si>
    <t xml:space="preserve">кількість спортивних та дитячих майданчиків, на яких планується провести капітальний ремонт </t>
  </si>
  <si>
    <t xml:space="preserve">середня вартість капітального ремонту 1 дитячого /спортивного майданчика </t>
  </si>
  <si>
    <t xml:space="preserve">відсоток виконання завдання по капітальному ремонту  дитячих/спортивних майданчиків </t>
  </si>
  <si>
    <t>Обсяг видатків на проведення капітального ремонту площі біля адміністративного будинку на вулиці Українській у селі Саджавка Надвірнянського району Івано-Франківської області</t>
  </si>
  <si>
    <t>Кількість об'єктів, на яких планується провести капітальний ремонт:капітальний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</si>
  <si>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Середня вартість капітального ремонту по об'єкту:капітальний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</si>
  <si>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Рівень готовності об'єкта:капітальний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</si>
  <si>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Обсяг видатків на проведення капітального ремонту дорожнього та тротуарного покриття вул. Довбуша</t>
  </si>
  <si>
    <t>Обсяг видатків на проведення капітального ремонту міжквартальних проїздів по вул.Крипякевича,34,36,36а</t>
  </si>
  <si>
    <t xml:space="preserve">площа міжквартальних проїздів  по вул.Крипякевича,34,36,36а, де  планується провести капітальний ремонт </t>
  </si>
  <si>
    <t>середня вартість капітального ремонту 1 м2 міжквартальних проїздів  по вул.Крипякевича,34,36,36а</t>
  </si>
  <si>
    <t>відсоток виконання завдання по капітальному ремонту міжквартальних проїздів по вул.Крипякевича,34,36,36а</t>
  </si>
  <si>
    <t>Обсяг видатків на проведення капітального ремонту тротуарів біля будинків №20-30 по вул.Богуна - субвенція з обласного бюджету</t>
  </si>
  <si>
    <t>Обсяг видатків на проведення капітального ремонту міжквартальних проїздів по вул.Стефаника,1 - субвенція з обласного бюджету</t>
  </si>
  <si>
    <t>Обсяг видатків на капітальний ремонт стіттєвого майданчика по вул.Петлюри, 42 - субвенція з обласного бюджету</t>
  </si>
  <si>
    <t xml:space="preserve">кількість сміттєвих майданчиків по вул.Петлюри,  42, де  планується провести капітальний ремонт </t>
  </si>
  <si>
    <t>середня вартість капітального ремонту 1 сміттєвого майданчика  по вул.Петлюри, 42</t>
  </si>
  <si>
    <t>Обсяг видатків на проведення капітального ремонту вуличного освітлення по вул. І.Ткачука, Сарма-Соколовського в м.Коломиї - субвенція з обласного бюджету</t>
  </si>
  <si>
    <t xml:space="preserve">кількість рекламних тумб,які планується виготовити та встановити </t>
  </si>
  <si>
    <t>середня вартість виготовлення та встановлення 1рекламної тумби</t>
  </si>
  <si>
    <t>Кількість об'єктів, на яких планується провести капітальний ремонт:Капітальний ремонт споруд та покращення технічного стану штучної водойми по вул.Шипайла в м.Коломиї</t>
  </si>
  <si>
    <t>Середня вартість капітального ремонту по об'єкту:Капітальний ремонт споруд та покращення технічного стану штучної водойми по вул.Шипайла в м.Коломиї</t>
  </si>
  <si>
    <t>Рівень готовності об'єкта:Капітальний ремонт споруд та покращення технічного стану штучної водойми по вул.Шипайла в м.Коломиї</t>
  </si>
  <si>
    <t>Обсяг видатків на проведення капітального ремонту споруд та покращення технічного стану штучної водойми по вул.Шипайла в м.Коломиї</t>
  </si>
  <si>
    <r>
      <t>м</t>
    </r>
    <r>
      <rPr>
        <vertAlign val="superscript"/>
        <sz val="8"/>
        <color indexed="8"/>
        <rFont val="Times New Roman"/>
        <family val="1"/>
        <charset val="204"/>
      </rPr>
      <t>2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</si>
  <si>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вул..Старицького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</si>
  <si>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вул..Винниченка.Коригування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</si>
  <si>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вул.Шевченка в с.Воскресинці 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</si>
  <si>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дорожнього покриття вул.Рильського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</si>
  <si>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тротуарів біля будинків №20-30 по вул.Богуна в м.Коломиї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</si>
  <si>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тротуару, по вул.Маковея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</si>
  <si>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тротуару, по вул.Миколайчука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</si>
  <si>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в парку Т.Шевченка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</si>
  <si>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вул.Коновальця,19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</si>
  <si>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по вул.Валовій,45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</si>
  <si>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  міжквартальних проїздів по   вул.Мазепи , 236,250,268,270,274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</si>
  <si>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міжквартальних проїздів  по вул.Стефаника, 1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</si>
  <si>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міжквартальних проїздів  по вул.Стефаника, 5, 2а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</si>
  <si>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вул.Січових Стрільців, 23, 25 та вул. Лисенка, 1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</si>
  <si>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вул.Петлюри, 42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</si>
  <si>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покриття міжквартальних проїздів  по вул.Петлюри, 38</t>
    </r>
  </si>
  <si>
    <r>
      <t>середня вартість капітального ремонту 1 м</t>
    </r>
    <r>
      <rPr>
        <sz val="8"/>
        <color indexed="8"/>
        <rFont val="Times New Roman"/>
        <family val="1"/>
        <charset val="204"/>
      </rPr>
      <t xml:space="preserve"> мереж вуличного освітлення  з встановленням світильників по вулицях Білейчука, Зелена, Лугова, Шевченка, Гринюка в селі Воскресинці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</si>
  <si>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прилеглої до озера території по вул.Хмельницького </t>
    </r>
  </si>
  <si>
    <r>
      <t>середня вартість капітального ремонту 1 м</t>
    </r>
    <r>
      <rPr>
        <vertAlign val="superscript"/>
        <sz val="8"/>
        <color indexed="8"/>
        <rFont val="Times New Roman"/>
        <family val="1"/>
        <charset val="204"/>
      </rPr>
      <t>2</t>
    </r>
    <r>
      <rPr>
        <sz val="8"/>
        <color indexed="8"/>
        <rFont val="Times New Roman"/>
        <family val="1"/>
        <charset val="204"/>
      </rPr>
      <t xml:space="preserve"> пішохідних доріжок прилеглої до озера території по вул.Шипайла</t>
    </r>
  </si>
  <si>
    <t>площа  вул.Старицького, де планується провести капітальний ремонт</t>
  </si>
  <si>
    <t>Обсяг видатків на проведення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</si>
  <si>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t xml:space="preserve">9.2. Забезпечити утримання притулку для безпритульних тварин (одержувач коштів КП "Коломийська міська ритуальна служба") </t>
  </si>
  <si>
    <t xml:space="preserve">обсяг видатків на  утримання притулку для безпритульних тварин (одержувач коштів КП "Коломийська міська ритуальна служба") </t>
  </si>
  <si>
    <t xml:space="preserve">Кількість місяців, протягом яких проводитиметься  утримання притулку для безпритульних тварин (одержувач коштів КП "Коломийська міська ритуальна служба") </t>
  </si>
  <si>
    <t>середня вартість утримання притулку   в місяць</t>
  </si>
  <si>
    <t xml:space="preserve">відсоток  утримання притулку для безпритульних тварин (одержувач коштів КП "Коломийська міська ритуальна служба") </t>
  </si>
  <si>
    <t>середня вартість одного засобу обмеження руху автотранспорту, із встановленням</t>
  </si>
  <si>
    <t>Обсяг видатків на капітальний ремонт міжквартальних проїздів по вул.Січових Стрільців, 23, 25 та вул.Лисенка, 1</t>
  </si>
  <si>
    <t xml:space="preserve"> площа покриття міжквартальних проїздів по вул.Січових Стрільців, 23, 25 та вул.Лисенка, 1, де  планується провести капітальний ремонт </t>
  </si>
  <si>
    <t xml:space="preserve"> площа покриття міжквартальних проїздів  по вул.Петлюри,  42, де планується провести капітальний ремонт </t>
  </si>
  <si>
    <t>кількість робочих проектів, необхідних для виконання капітального ремонту каналізаційної мережі по вулицях Соборній, Вишневій, Репіна, Покутській, Пулюя, Пчілки, Гоголя, Ніщинського, Білозора</t>
  </si>
  <si>
    <t>середня вартість виготовлення 1 проекту на капітальний ремонт каналізаційної мережі по вулицях Соборній, Вишневій, Репіна, Покутській, Пулюя, Пчілки, Гоголя, Ніщинського, Білозора</t>
  </si>
  <si>
    <t>відсоток виконання завдання по капітальному ремонту каналізаційної мережі по вулицях Соборній, Вишневій, Репіна, Покутській, Пулюя, Пчілки, Гоголя, Ніщинського, Білозора</t>
  </si>
  <si>
    <t xml:space="preserve">кількість зупинок на перехресті вулиць Грушевського - Шевченка , на яких планується проведення капітального ремонту </t>
  </si>
  <si>
    <t>протяжність мережі вуличного освітлення вулиць Січових Стрільців, Галицькій, Василя Стуса ,Лісової в с.Шепарівці,  де  планується провести капітальний ремонт</t>
  </si>
  <si>
    <t>відсоток виконання завдання по капітальному ремонту вуличного освітлення вулиць Січових Стрільців, Галицькій, Василя Стуса, Лісової в с.Шепарівці</t>
  </si>
  <si>
    <t>середня вартість відшкодування правововї допомоги за рішенням суду</t>
  </si>
  <si>
    <r>
      <t>Підстави для виконання бюджетної програми: _____</t>
    </r>
    <r>
      <rPr>
        <u/>
        <sz val="10.5"/>
        <color indexed="8"/>
        <rFont val="Times New Roman"/>
        <family val="1"/>
        <charset val="204"/>
      </rPr>
      <t>Конституція України, Бюджетний кодекс України, 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(зі змінами), Наказ Міністерства фінансів України від 26.08.2014 № 836 «Правила складання паспортів бюджетних програм місцевих бюджетів та звітів про їх виконання» (зі змінами, внесеними наказом Міністерством фінансів України 15.11.2018 року №908),  Наказ Міністерства фінансів України від 20.09.2017 №793 «Про затверджених складових програмної класифікації видатків та кредитування місцевих бюджетів», рішення міської ради від 09.12.2021 року №1551-23/2021 Про внесення змін до рішення міської ради від 17.12.2020 року №37-3/2020 «Про</t>
    </r>
  </si>
  <si>
    <t>N</t>
  </si>
  <si>
    <t>рішення виконавчого комітету міської ради від 30.05.2022 р.№ 160</t>
  </si>
  <si>
    <t>Кількість проектно-кошторисної документації, яку планується виготовити для проведення капітального ремонту дорожнього і тротуарного покриття вул. Гетьманської в м. Коломиї</t>
  </si>
  <si>
    <t>Середня вартість виготовлення 1 проектно-кошторисної документації для капітального ремонту дорожнього і тротуарного покриття вул. Гетьманської в м. Коломиї</t>
  </si>
  <si>
    <t>Відсоток виконання завдання по капітальному ремонту вул.Гетьманської</t>
  </si>
  <si>
    <t>Обсяг видатків на проведення капітального ремонту вул. Кобилянської в м.Коломиї</t>
  </si>
  <si>
    <t>Кількість проектно-кошторисної документації, яку планується виготовити для проведення капітального ремонту вул. Кобилянської</t>
  </si>
  <si>
    <t>Середня вартість виготовлення 1 проектно-кошторисної документації для капітального ремонту вул.Кобилянської</t>
  </si>
  <si>
    <t>відсоток виконання завдання по капітальному ремонтудорожнього та тротуарного покриття  вул. Довбуша</t>
  </si>
  <si>
    <t>Кількість робочих проектів, необхідних для виконання капітального ремонту дорожнього та тротуарного покриття  вул. Довбуша</t>
  </si>
  <si>
    <t>площа тротуарного покриття вул. Чайковського, де планується провести капітальний ремонт</t>
  </si>
  <si>
    <t>Обсяг видатків на проведення капітального ремонту дорожнього покриття вул. Шипайла</t>
  </si>
  <si>
    <t>Кількість робочих проектів, необхідних для виконання капітального ремонту дорожнього покриття вул.Шипайла в м. Коломиї</t>
  </si>
  <si>
    <t>Середня вартість виготовлення 1 проекту на капітальний ремонт дорожнього та тротуарного покриття вул. Довбуша</t>
  </si>
  <si>
    <t>відсоток виконання завдання по капітальному ремонту дорожнього покриття  вул. Шипайла в м.Коломиї</t>
  </si>
  <si>
    <t>Обсяг видатків на проведення капітального ремонту дорожнього покриття  вул. Маковея</t>
  </si>
  <si>
    <t>Обсяг видатків на проведення капітального ремонту дорожнього покриття вулиці Шопена в м. Коломиї</t>
  </si>
  <si>
    <t>кількість робочих проектів, необхідних для виконання капітального ремонту  вулиці Шопена в м. Коломиї</t>
  </si>
  <si>
    <t>середня вартість виготовлення 1 проекту на капітальний ремонт вулиці Шопена в м.Коломиї</t>
  </si>
  <si>
    <t>відсоток виконання завдання по капітальному ремонту вулиці Шопена в м. Коломиї</t>
  </si>
  <si>
    <t>Обсяг видатків на проведення капітального ремонту дорожнього покриття  вул. Стефаника</t>
  </si>
  <si>
    <t>Кількість робочих проектів, необхідних для виконання капітального ремонту дорожнього покриття вул. Маковея</t>
  </si>
  <si>
    <t>Кількість робочих проектів, необхідних для виконання капітального ремонту  дорожнього покриття вул. Стефаника</t>
  </si>
  <si>
    <t>Середня вартість виготовлення 1 проекту на капітальний ремонт вул. Стефаника в м.Коломиї</t>
  </si>
  <si>
    <t>відсоток виконання завдання по капітальному ремонту дорожнього покриття вул. Стефаника в м.Коломиї</t>
  </si>
  <si>
    <t>Обсяг видатків на проведення капітального ремонту дорожнього покриття  вул. Заньковецької</t>
  </si>
  <si>
    <t>Кількість робочих проектів, необхідних для виконання капітального ремонту дорожнього покриття вул. Заньковецької</t>
  </si>
  <si>
    <r>
      <t>Середня вартість виготовлення 1 проекту</t>
    </r>
    <r>
      <rPr>
        <sz val="8"/>
        <color indexed="8"/>
        <rFont val="Times New Roman"/>
        <family val="1"/>
        <charset val="204"/>
      </rPr>
      <t xml:space="preserve"> на каапітальний ремонт дорожнього покриття вул. Заньковецької в м.Коломиї</t>
    </r>
  </si>
  <si>
    <t>Відсоток виконання завдання по капітальному ремонту дорожнього покриття вул. Заньковецької в м. Коломиї</t>
  </si>
  <si>
    <t>Обсяг видатків на проведення капітального ремонту тротуарних доріжок від вул. Лисенка до вул. Січових Стрільців</t>
  </si>
  <si>
    <t>Кількість кошторисної документації,яку планується виготовити для проведення капітального ремонту тротуарних доріжок від вул. Лисенка до вул. Січових Стрільців</t>
  </si>
  <si>
    <t>Середня вартість виготовлення 1 проекту на капітальний ремонт тротуарних доріжок від вул. Лисенка до вул. Січових Стрільців</t>
  </si>
  <si>
    <t>Відсоток виконання завдання по капітальному ремонту тротуарних доріжок від вул. Лисенка до вул. Січових Стрільців</t>
  </si>
  <si>
    <t>Обсяг видатків на проведення капітального ремонту дорожнього покриття вул. Старицького</t>
  </si>
  <si>
    <t>Середня вартість виготовлення 1 проекту на капітальний ремонт вул. Шипайла в м. Коломиї</t>
  </si>
  <si>
    <r>
      <t>середня вартість виготовлення 1 проекту</t>
    </r>
    <r>
      <rPr>
        <sz val="8"/>
        <color indexed="8"/>
        <rFont val="Times New Roman"/>
        <family val="1"/>
        <charset val="204"/>
      </rPr>
      <t xml:space="preserve"> на каапітальний ремонт дорожнього покриття вул. Маковея в м. Коломиї</t>
    </r>
  </si>
  <si>
    <r>
      <t>середня вартість капітального ремонту 1 м</t>
    </r>
    <r>
      <rPr>
        <vertAlign val="superscript"/>
        <sz val="8"/>
        <rFont val="Times New Roman"/>
        <family val="1"/>
        <charset val="204"/>
      </rPr>
      <t>2</t>
    </r>
    <r>
      <rPr>
        <sz val="8"/>
        <rFont val="Times New Roman"/>
        <family val="1"/>
        <charset val="204"/>
      </rPr>
      <t xml:space="preserve"> тротуарного покриття вул.Чайковського</t>
    </r>
  </si>
  <si>
    <r>
      <t>Обсяг бюджетних призначень / бюджетних асигнувань - _</t>
    </r>
    <r>
      <rPr>
        <b/>
        <u/>
        <sz val="12"/>
        <rFont val="Times New Roman"/>
        <family val="1"/>
        <charset val="204"/>
      </rPr>
      <t xml:space="preserve">104 393 864,00 </t>
    </r>
    <r>
      <rPr>
        <sz val="12"/>
        <color indexed="8"/>
        <rFont val="Times New Roman"/>
        <family val="1"/>
        <charset val="204"/>
      </rPr>
      <t>гривень, у тому числі загального фонду - _</t>
    </r>
    <r>
      <rPr>
        <sz val="12"/>
        <rFont val="Times New Roman"/>
        <family val="1"/>
        <charset val="204"/>
      </rPr>
      <t>_</t>
    </r>
    <r>
      <rPr>
        <b/>
        <u/>
        <sz val="12"/>
        <rFont val="Times New Roman"/>
        <family val="1"/>
        <charset val="204"/>
      </rPr>
      <t>72 365 000,00</t>
    </r>
    <r>
      <rPr>
        <b/>
        <sz val="12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гривень та спеціального фонду -  </t>
    </r>
    <r>
      <rPr>
        <b/>
        <u/>
        <sz val="12"/>
        <color indexed="8"/>
        <rFont val="Times New Roman"/>
        <family val="1"/>
        <charset val="204"/>
      </rPr>
      <t>32 028 864,00</t>
    </r>
    <r>
      <rPr>
        <sz val="12"/>
        <color indexed="8"/>
        <rFont val="Times New Roman"/>
        <family val="1"/>
        <charset val="204"/>
      </rPr>
      <t xml:space="preserve"> гривень.</t>
    </r>
  </si>
  <si>
    <t>кількість лавок, які необхідно встановити (відремонтувати) в місцях масового відпочинку</t>
  </si>
  <si>
    <t>кількість вуличних (адресних) вказівних табличок (знаків), рекламних (інформаційних ) стендів та щитів, які планується встановити</t>
  </si>
  <si>
    <t>середня вартість влаштування (ремонту) 1 лавки у місцях масового відпочинку</t>
  </si>
  <si>
    <t>середня вартість встановлення 1 вуличної (адресної) таблички (вказівника), рекламного (інформаційного) стенду та щита</t>
  </si>
  <si>
    <t>6.4. Забезпечення розроблення технічної документації (схема організації дорожнього руху в м. Коломиї)</t>
  </si>
  <si>
    <t>кількість виготовленої технічної документації</t>
  </si>
  <si>
    <t>середня вартість виготовлення 1 технічної документації</t>
  </si>
  <si>
    <t>відсоток виконання завдання по виготовленні технічної документації</t>
  </si>
  <si>
    <t>наказ УКГвід 30.06.2022 р.      № 38-О</t>
  </si>
  <si>
    <t xml:space="preserve">затвердження програми  «Благоустрій Коломийської ОТГ на 2021-2025 роки», рішення міської ради від 21.12.2021 р.№1659-25/2021 "Про бюджет Коломийської міської територіальної громади на 2022 рік (09530000000)", рішення міської ради від 03.02.2022 р.№ 1819-26/2022-26 "Про уточнення бюджету Коломийської міської територіальної громади на 2022рік (09530000000)",рішення міської ради від 24.02.2022 року №1891-28/2022 "Про уточнення бюджету Коломийської міської територіальної громади на 2022 рік (09530000000)", наказ управління комунального господарства від 16.03.2022 року №15-о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21.03.2022р. №87 «Про уточнення бюджету Коломийської міської територіальної громади на 2022рік (09530000000) код бюджету», наказ управління комунального господарства від 20.04.2022 року №22-о "Про внесення змін до плану видатків по КПКВК 3116030 "Організація благоустрою населених пунктів" на 2022 рік, рішення виконавчого комітету міської ради від 30.05.2022 року № 160 "Про уточнення бюджету Коломийської міської територіальної громади на 2022 рік (09530000000)", рішення міської ради від 07.06.2022 р. № 1992-32/2022 "Про уточнення бюджету Коломийської міської територіальної громади на 2022 рік (09530000000)", рішення міської ради від 05.07.2022 р. №214 "Про уточнення бюджету Коломийської міської територіальної громади на 2022 рік (09530000000)"
</t>
  </si>
  <si>
    <t>Одержувач бюджетних коштів Коломийський центр туризму і дозвілля</t>
  </si>
  <si>
    <t xml:space="preserve">10.1. Забезпечити догляд за озерами, парками і скверами (одержувач коштів Коломийський центр туризму і дозвілля) </t>
  </si>
  <si>
    <t>11.1.Провести капітальний ремонт вулиць міста</t>
  </si>
  <si>
    <t>11.2.Провести капітальний ремонт тротуарів міста</t>
  </si>
  <si>
    <t>11.3.Провести капітальний ремонт міжквартальних проїздів міста</t>
  </si>
  <si>
    <t xml:space="preserve">11.4.Провести капітальний ремонт каналізаційних мереж </t>
  </si>
  <si>
    <t>11.5.Провести капітальний ремонт дитячих та спортивних майданчиків</t>
  </si>
  <si>
    <t>11.6.Провести капітальний ремонт автобусних зупинок</t>
  </si>
  <si>
    <t>11.7.Провести капітальний ремонт мереж зовнішнього освітлення</t>
  </si>
  <si>
    <t>11.8.Провести капітальний ремонт інших об'єктів благоустрою</t>
  </si>
  <si>
    <t xml:space="preserve">обсяг видатків на догляд за озерами, парками і скверами (одержувач коштів Коломийський центр туризму і дозвілля) </t>
  </si>
  <si>
    <t>Кількість місяців, протягом яких проводитиметься  догляд за озерами, парками і скверами (одержувач коштів Коломийський центр туризму і дозвілля)</t>
  </si>
  <si>
    <t>відсоток  догляд за озерами, парками і скверами (одержувач коштів Коломийський центр туризму і дозвілля)</t>
  </si>
  <si>
    <t xml:space="preserve">11.1.Провести капітальний ремонт вулиць </t>
  </si>
  <si>
    <t>11.1.1.Провести капітальний ремонт дорожнього і тротуарного покриття вул. Гетьманської в м. Коломиї</t>
  </si>
  <si>
    <t>11.1.2.Провести капітальний ремонт вул. Кобилянської в м.Коломиї</t>
  </si>
  <si>
    <t>11.1.3. Провести капітальний ремонт дорожнього та тротуарного покриття вул. Довбуша в м.Коломиї</t>
  </si>
  <si>
    <t>11.1.5. Провести капітальний ремонт дорожнього покриття вул. Старицького в м. Коломиї</t>
  </si>
  <si>
    <t>11.1.7. Провести капітальний ремонт  дорожнього покриття вул. Маковея в м. Коломиї</t>
  </si>
  <si>
    <t>11.1.6. Провести капітальний ремонт дорожнього покриття вул. Шипайла в м. Коломиї</t>
  </si>
  <si>
    <t>11.1.8. Провести капітальний ремонт дорожнього покриття вулиці Шопена в м. Коломиї</t>
  </si>
  <si>
    <t>11.1.9. Провести капітальний ремонт  дорожнього покриття вул. Стефаника в м. Коломиї</t>
  </si>
  <si>
    <t>11.1.10. Провести капітальний ремонт  дорожнього покриття вул. Заньковецької в м. Коломиї</t>
  </si>
  <si>
    <t>11.1.11.Провести капітальний ремонт дорожнього і тротуарного покриття вул.Винниченка в м.Коломиї. Коригування</t>
  </si>
  <si>
    <t>11.1.12.Провести капітальний ремонт дорожнього покриття вул.Шкрумеляка  в м.Коломиї. Коригування</t>
  </si>
  <si>
    <t>11.1.13.Провести капітальний ремонт  дорожнього покриття вул.Гонти та вул.Сонячної  в м.Коломиї</t>
  </si>
  <si>
    <t>11.1.15.Провести капітальний ремонт  дорожнього покриття вул.Кравченко в м.Коломиї</t>
  </si>
  <si>
    <t>11.1.16.Провести капітальний ремонт  дорожнього покриття вул.Кічури в м.Коломиї</t>
  </si>
  <si>
    <t>11.1.17.Провести капітальний ремонт  дорожнього покриття вул.Пстрака в м.Коломиї</t>
  </si>
  <si>
    <t>11.1.18.Провести капітальний ремонт  дорожнього покриття вул.Йосипа Сліпого в м.Коломиї</t>
  </si>
  <si>
    <t>11.1.19.Провести капітальний ремонт  дорожнього покриття вул.Шевченка в с.Воскресинці Коломийської ТГ</t>
  </si>
  <si>
    <t>11.1.20.Провести капітальний ремонт  дорожнього покриття вул.Рильського в м.Коломиї</t>
  </si>
  <si>
    <t>11.1.21.Капітальний ремонт дорожнього покриття вул.Хмельницького в м.Коломиї</t>
  </si>
  <si>
    <t xml:space="preserve">11.2.Провести капітальний ремонт тротуарів </t>
  </si>
  <si>
    <t>11.2.1.Провести капітальний ремонт тротуарів біля будинків №20-30 по вул.Богуна в м.Коломиї( в т.ч. субвенція з обласного бюджету)</t>
  </si>
  <si>
    <t>11.2.2.Провести капітальний ремонт тротуарів  по вул. Маковея в м. Коломиї</t>
  </si>
  <si>
    <t>11.2.3. Провести капітальний ремонт тротуарів по вул. Миколайчука в м. Коломиї</t>
  </si>
  <si>
    <t>11.2.4. Провести капітальний ремонт тротуарів  по вул. Родини Кузьми</t>
  </si>
  <si>
    <t xml:space="preserve"> 11.2.5. Провести капітальний ремонт тротуарних доріжок від вул. Лисенка до вул. Січових Стрільців в м. Коломиї</t>
  </si>
  <si>
    <t>11.2.6. Провести капітальний ремонт пішохідних доріжок в парку Т. Шевченка м. Коломиї</t>
  </si>
  <si>
    <t>11.2.7.Провести капітальний ремонт тротуарів по вул Бандери ,1,3, в м.Коломиї</t>
  </si>
  <si>
    <t>11.2.8.Провести капітальний ремонт тротуарів по вул Бандери ,5,7 в м.Коломиї</t>
  </si>
  <si>
    <t>11.2.9.Провести капітальний ремонт тротуарів  по вул. Костомарова,1в м.Коломиї</t>
  </si>
  <si>
    <t>11.2.10.Провести капітальний ремонт тротуарів по вул.Чайковського,34 в м.Коломиї</t>
  </si>
  <si>
    <t>11.2.11.Провести капітальний ремонт тротуарів по вул.Лесі Українки в с.Раківчик Коломийської територіальної громади</t>
  </si>
  <si>
    <t>11.2.12.Провести капітальний ремонт тротуарів біля будинків  по вул.В.Стефаника,2а та 16  у м.Коломиї</t>
  </si>
  <si>
    <t>11.2.13. Провести капітальний ремонт тротуарів по вул.Пекарська,8 в м. Коломиї</t>
  </si>
  <si>
    <t>11.2.14. Провести капітальний ремонт тротуарів по вул. Франка від вул. Павлика до вул. Моцарта м. Коломиї</t>
  </si>
  <si>
    <t xml:space="preserve">   11.3.Провести капітальний ремонт міжквартальних проїздів</t>
  </si>
  <si>
    <t>11.3.1. Провести капітальний ремонт міжквартальних проїздів по вул. Коновальця, 19 в м.Коломиї</t>
  </si>
  <si>
    <t>11.3.2. Провести капітальний ремонт міжквартальних проїздів по вул.Валовій, 45 в м.Коломиї</t>
  </si>
  <si>
    <t>11.3.3. Провести капітальний ремонт  міжквартальних проїздів по  вул. Мазепи,236,250,268,270,274 в м.Коломиї</t>
  </si>
  <si>
    <t>11.3.4. Провести капітальний ремонт міжквартальних проїздів по вул.Стефаника, 1 м.Коломиї ( в т.ч. субвенція з обласного бюджету)</t>
  </si>
  <si>
    <t>11.3.5. Провести капітальний ремонт міжквартальних проїздів по вул.Стефаника, 5, 2а м.Коломиї</t>
  </si>
  <si>
    <t>11.3.6. Провести капітальний ремонт міжквартальних проїздів по вул.Лисенка, 14 м.Коломиї</t>
  </si>
  <si>
    <t>11.3.7. Провести капітальний ремонт міжквартальних проїздів по вул.Богуна, 36 м.Коломиї</t>
  </si>
  <si>
    <t>11.3.8. Провести капітальний ремонт міжквартальних проїздів по вул.Січових Стрільців, 23, 25 та вул. Лисенка, 1 в м.Коломиї</t>
  </si>
  <si>
    <t>11.3.9.Провести капітальний ремонт міжквартальних проїздів по вул.Січових Стрільців,  39 м.Коломиї</t>
  </si>
  <si>
    <t>11.3.10. Провести капітальний ремонт міжквартальних проїздів по вулиці Січових Стрільців, 34 в м. Коломиї</t>
  </si>
  <si>
    <t>11.3.11. Провести капітальний ремонт міжквартальних проїздів по вул.Винниченка,1 м.Коломиї</t>
  </si>
  <si>
    <t>11.3.12. Провести капітальний ремонт міжквартальних проїздів по пл.Привокзальній, 11 м.Коломиї</t>
  </si>
  <si>
    <t>11.3.13. Провести капітальний ремонт міжквартальних проїздів по вулиці Куліша, 5, 7 в м. Коломиї</t>
  </si>
  <si>
    <t>11.3.14. Провести капітальний ремонт міжквартальних проїздів по вулиці Січових Стрільців, 33 в м. Коломиї</t>
  </si>
  <si>
    <t>11.3.15. Провести капітальний ремонт міжквартальних проїздів по вулиці Січових Стрільців, 35,37 в м. Коломиї</t>
  </si>
  <si>
    <t>11.3.16. Провести капітальний ремонт міжквартальних проїздів по пл. Привокзальній, 8,9 в м. Коломиї</t>
  </si>
  <si>
    <t>11.3.17. Провести капітальний ремонт міжквартальних проїздів біля буд.№ 54,56 по вул.Чайковського  в м. Коломиї</t>
  </si>
  <si>
    <t>11.3.18. Провести капітальний ремонт міжквартальних проїздів по вул.Лисенка,3 в м. Коломиї</t>
  </si>
  <si>
    <t>11.3.19. Провести капітальний ремонт міжквартальних проїздів по вул.Петлюри, 42 в м.Коломиї ( в т.ч. субвенція з обласного бюджету)</t>
  </si>
  <si>
    <t>11.3.20. Провести капітальний ремонт міжквартальних проїздів по вул.Мазепи,290-298а в м. Коломиї</t>
  </si>
  <si>
    <t>11.3.21. Провести капітальний ремонт міжквартальних проїздів по вул.Яворницького,22 в м. Коломиї</t>
  </si>
  <si>
    <t>11.3.22. Провести капітальний ремонт міжквартальних проїздів по вул.Заньковецької,12 в м. Коломиї</t>
  </si>
  <si>
    <t>11.3.23. Провести капітальний ремонт міжквартальних проїздів по вул.Петлюри, 38 в м.Коломиї</t>
  </si>
  <si>
    <t>11.3.24.Провести капітальний ремонт міжквартальних проїздів по вул.Крипякевича,34,36,36а в м.Коломиї</t>
  </si>
  <si>
    <t xml:space="preserve"> 11.4.Провести капітальний ремонт каналізаційних мереж</t>
  </si>
  <si>
    <t>11.4.1. Капітальний ремонт водопроводу по вул. Січневій в м. Коломиї</t>
  </si>
  <si>
    <t>11.4.2. Капітальний ремонт каналізаційних мереж по вулицях Соборній,Вишневій,Репіна,Покутській,Пулюя,Пчілки,Гоголя,Ніщинського,Білозора в м. Коломиї</t>
  </si>
  <si>
    <t>11.4.3. Капітальний ремонт каналізаційної мережі по вул.Гетьманській в м. Коломиї</t>
  </si>
  <si>
    <t>11.4.4.Капітальний ремонт каналізаційної мережі по вул. Шкрумеляка, 22, 24 в м. Коломиї</t>
  </si>
  <si>
    <t>11.5. Провести капітальний ремонт майданчиків</t>
  </si>
  <si>
    <t>11.6. Провести капітальний ремонт зупинок міста</t>
  </si>
  <si>
    <t>11.7.1.Капітальний ремонт вуличного освітлення по вулицях Білейчука, Зелена, Лугова, Шевченка, Гринюка в селі Воскресинці</t>
  </si>
  <si>
    <t>11.7.2.Капітальний ремонт вуличного освітлення по вул. І.Ткачука, Сарма-Соколовського в м.Коломиї ( в т.ч. субвенція з обласного бюджету)</t>
  </si>
  <si>
    <t>11.7.3.Капітальний ремонт вуличного освітлення по вулицях Шевченка, Франка, Гагаріна, Рубанська, Карпатська в с.Іванівці</t>
  </si>
  <si>
    <t>11.7.4.Провести капітальний ремонт вуличного освітлення вулиць Січових Стрільців,Галицькій,Василя Стуса,Лісової в с.Шепарівці</t>
  </si>
  <si>
    <t>11.8.1. Провести капітальний ремонт пішохідних доріжок прилеглої до озера території по вул.Хмельницького в м.Коломиї</t>
  </si>
  <si>
    <t>11.8.2. Провести капітальний ремонт пішохідних доріжок прилеглої до озера території по вул.Шипайла в м.Коломиї</t>
  </si>
  <si>
    <t>11.8.3.Капітальний ремонт споруд та покращення технічного стану штучної водойми по вул.Шипайла в м.Коломиї</t>
  </si>
  <si>
    <t>11.8.4.Провести капітальний ремонт площі біля адміністративного будинку на вулиці Українській у селі Саджавка Надвірнянського району Івано-Франківської області</t>
  </si>
  <si>
    <t>Начальник управління фінансів і внутрішнього аудиту Коломийської міської ради</t>
  </si>
  <si>
    <t>Ольга ГАВДУНИК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</si>
</sst>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#,##0.000"/>
  </numFmts>
  <fonts count="5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7.5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vertAlign val="superscript"/>
      <sz val="8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0.5"/>
      <name val="Times New Roman"/>
      <family val="1"/>
      <charset val="204"/>
    </font>
    <font>
      <sz val="10.5"/>
      <name val="Times New Roman"/>
      <family val="1"/>
      <charset val="204"/>
    </font>
    <font>
      <u/>
      <sz val="10.5"/>
      <color indexed="8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9">
    <xf numFmtId="0" fontId="0" fillId="0" borderId="0" xfId="0"/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1" fillId="0" borderId="0" xfId="0" applyFont="1" applyBorder="1" applyAlignment="1"/>
    <xf numFmtId="0" fontId="10" fillId="0" borderId="1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0" xfId="0" applyFont="1" applyAlignment="1">
      <alignment horizontal="center" vertical="top" wrapText="1"/>
    </xf>
    <xf numFmtId="0" fontId="0" fillId="0" borderId="1" xfId="0" applyBorder="1"/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top"/>
    </xf>
    <xf numFmtId="0" fontId="1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8" fillId="0" borderId="0" xfId="0" applyFont="1"/>
    <xf numFmtId="0" fontId="11" fillId="2" borderId="0" xfId="0" applyFont="1" applyFill="1"/>
    <xf numFmtId="4" fontId="11" fillId="2" borderId="0" xfId="0" applyNumberFormat="1" applyFont="1" applyFill="1"/>
    <xf numFmtId="3" fontId="11" fillId="2" borderId="0" xfId="0" applyNumberFormat="1" applyFont="1" applyFill="1"/>
    <xf numFmtId="0" fontId="11" fillId="2" borderId="0" xfId="0" applyFont="1" applyFill="1" applyAlignment="1">
      <alignment vertical="center"/>
    </xf>
    <xf numFmtId="0" fontId="22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" fontId="19" fillId="2" borderId="0" xfId="0" applyNumberFormat="1" applyFont="1" applyFill="1"/>
    <xf numFmtId="0" fontId="10" fillId="2" borderId="2" xfId="0" applyFont="1" applyFill="1" applyBorder="1" applyAlignment="1">
      <alignment horizontal="center" vertical="center" wrapText="1"/>
    </xf>
    <xf numFmtId="0" fontId="7" fillId="2" borderId="0" xfId="0" applyFont="1" applyFill="1" applyAlignment="1"/>
    <xf numFmtId="164" fontId="11" fillId="2" borderId="0" xfId="0" applyNumberFormat="1" applyFont="1" applyFill="1"/>
    <xf numFmtId="0" fontId="10" fillId="2" borderId="0" xfId="0" applyFont="1" applyFill="1" applyAlignment="1">
      <alignment vertical="center" wrapText="1"/>
    </xf>
    <xf numFmtId="0" fontId="5" fillId="2" borderId="0" xfId="0" applyFont="1" applyFill="1"/>
    <xf numFmtId="0" fontId="19" fillId="2" borderId="1" xfId="0" applyFont="1" applyFill="1" applyBorder="1" applyAlignment="1">
      <alignment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vertical="top" wrapText="1"/>
    </xf>
    <xf numFmtId="0" fontId="30" fillId="2" borderId="3" xfId="0" applyFont="1" applyFill="1" applyBorder="1" applyAlignment="1">
      <alignment horizontal="center" vertical="top"/>
    </xf>
    <xf numFmtId="0" fontId="19" fillId="2" borderId="1" xfId="0" applyFont="1" applyFill="1" applyBorder="1" applyAlignment="1">
      <alignment vertical="top" wrapText="1"/>
    </xf>
    <xf numFmtId="0" fontId="19" fillId="2" borderId="0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49" fontId="19" fillId="2" borderId="1" xfId="0" applyNumberFormat="1" applyFont="1" applyFill="1" applyBorder="1" applyAlignment="1">
      <alignment horizontal="right" wrapText="1"/>
    </xf>
    <xf numFmtId="49" fontId="34" fillId="2" borderId="1" xfId="0" applyNumberFormat="1" applyFont="1" applyFill="1" applyBorder="1" applyAlignment="1">
      <alignment horizontal="center" wrapText="1"/>
    </xf>
    <xf numFmtId="0" fontId="20" fillId="2" borderId="0" xfId="0" applyFont="1" applyFill="1" applyBorder="1" applyAlignment="1">
      <alignment horizontal="center" vertical="top" wrapText="1"/>
    </xf>
    <xf numFmtId="0" fontId="30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top" wrapText="1"/>
    </xf>
    <xf numFmtId="0" fontId="10" fillId="2" borderId="0" xfId="0" applyFont="1" applyFill="1"/>
    <xf numFmtId="0" fontId="14" fillId="2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5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4" fontId="5" fillId="2" borderId="0" xfId="0" applyNumberFormat="1" applyFont="1" applyFill="1"/>
    <xf numFmtId="4" fontId="5" fillId="2" borderId="2" xfId="0" applyNumberFormat="1" applyFont="1" applyFill="1" applyBorder="1" applyAlignment="1">
      <alignment horizontal="center" vertical="center" shrinkToFit="1"/>
    </xf>
    <xf numFmtId="0" fontId="5" fillId="2" borderId="2" xfId="0" applyFont="1" applyFill="1" applyBorder="1"/>
    <xf numFmtId="0" fontId="10" fillId="2" borderId="0" xfId="0" applyFont="1" applyFill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4" fontId="35" fillId="2" borderId="2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8" fillId="2" borderId="0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 applyBorder="1" applyAlignment="1"/>
    <xf numFmtId="0" fontId="11" fillId="2" borderId="0" xfId="0" applyFont="1" applyFill="1" applyAlignment="1">
      <alignment vertical="center" wrapText="1"/>
    </xf>
    <xf numFmtId="0" fontId="12" fillId="2" borderId="0" xfId="0" applyFont="1" applyFill="1" applyAlignment="1">
      <alignment horizontal="center" vertical="top" wrapText="1"/>
    </xf>
    <xf numFmtId="0" fontId="11" fillId="2" borderId="0" xfId="0" applyFont="1" applyFill="1" applyAlignment="1">
      <alignment vertical="top"/>
    </xf>
    <xf numFmtId="0" fontId="26" fillId="2" borderId="0" xfId="0" applyFont="1" applyFill="1"/>
    <xf numFmtId="0" fontId="15" fillId="2" borderId="0" xfId="0" applyFont="1" applyFill="1"/>
    <xf numFmtId="0" fontId="20" fillId="2" borderId="2" xfId="0" applyFont="1" applyFill="1" applyBorder="1" applyAlignment="1">
      <alignment vertical="center" wrapText="1"/>
    </xf>
    <xf numFmtId="0" fontId="36" fillId="2" borderId="2" xfId="0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shrinkToFit="1"/>
    </xf>
    <xf numFmtId="0" fontId="21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wrapText="1"/>
    </xf>
    <xf numFmtId="4" fontId="23" fillId="3" borderId="0" xfId="0" applyNumberFormat="1" applyFont="1" applyFill="1" applyBorder="1" applyAlignment="1">
      <alignment horizontal="center" vertical="center" wrapText="1"/>
    </xf>
    <xf numFmtId="3" fontId="23" fillId="3" borderId="0" xfId="0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wrapText="1"/>
    </xf>
    <xf numFmtId="0" fontId="20" fillId="2" borderId="3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/>
    <xf numFmtId="0" fontId="5" fillId="2" borderId="0" xfId="0" applyFont="1" applyFill="1" applyAlignment="1">
      <alignment horizontal="right"/>
    </xf>
    <xf numFmtId="0" fontId="7" fillId="2" borderId="2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wrapText="1"/>
    </xf>
    <xf numFmtId="0" fontId="5" fillId="2" borderId="4" xfId="0" applyFont="1" applyFill="1" applyBorder="1"/>
    <xf numFmtId="166" fontId="5" fillId="2" borderId="2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3" fontId="12" fillId="2" borderId="2" xfId="0" applyNumberFormat="1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4" fontId="36" fillId="2" borderId="2" xfId="0" applyNumberFormat="1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shrinkToFit="1"/>
    </xf>
    <xf numFmtId="0" fontId="36" fillId="2" borderId="2" xfId="0" applyFont="1" applyFill="1" applyBorder="1" applyAlignment="1">
      <alignment horizontal="left" vertical="center" wrapText="1"/>
    </xf>
    <xf numFmtId="3" fontId="36" fillId="2" borderId="2" xfId="0" applyNumberFormat="1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center" vertical="center" shrinkToFit="1"/>
    </xf>
    <xf numFmtId="4" fontId="30" fillId="2" borderId="2" xfId="0" applyNumberFormat="1" applyFont="1" applyFill="1" applyBorder="1" applyAlignment="1">
      <alignment horizontal="center" vertical="center" shrinkToFit="1"/>
    </xf>
    <xf numFmtId="0" fontId="36" fillId="2" borderId="2" xfId="0" applyFont="1" applyFill="1" applyBorder="1" applyAlignment="1">
      <alignment horizontal="center" vertical="center" shrinkToFit="1"/>
    </xf>
    <xf numFmtId="0" fontId="39" fillId="2" borderId="7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vertical="center"/>
    </xf>
    <xf numFmtId="164" fontId="36" fillId="2" borderId="2" xfId="0" applyNumberFormat="1" applyFont="1" applyFill="1" applyBorder="1" applyAlignment="1">
      <alignment horizontal="center" vertical="center" shrinkToFit="1"/>
    </xf>
    <xf numFmtId="0" fontId="40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horizontal="left" vertical="center" wrapText="1"/>
    </xf>
    <xf numFmtId="2" fontId="12" fillId="2" borderId="2" xfId="0" applyNumberFormat="1" applyFont="1" applyFill="1" applyBorder="1" applyAlignment="1">
      <alignment horizontal="center" vertical="center" wrapText="1"/>
    </xf>
    <xf numFmtId="4" fontId="41" fillId="2" borderId="2" xfId="0" applyNumberFormat="1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left" vertical="center" wrapText="1"/>
    </xf>
    <xf numFmtId="1" fontId="30" fillId="2" borderId="2" xfId="0" applyNumberFormat="1" applyFont="1" applyFill="1" applyBorder="1" applyAlignment="1">
      <alignment horizontal="center" vertical="center" shrinkToFit="1"/>
    </xf>
    <xf numFmtId="0" fontId="30" fillId="2" borderId="9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2" fontId="30" fillId="2" borderId="2" xfId="0" applyNumberFormat="1" applyFont="1" applyFill="1" applyBorder="1" applyAlignment="1">
      <alignment horizontal="center" vertical="center" wrapText="1"/>
    </xf>
    <xf numFmtId="0" fontId="40" fillId="2" borderId="2" xfId="0" applyFont="1" applyFill="1" applyBorder="1" applyAlignment="1">
      <alignment horizontal="center" vertical="center" wrapText="1"/>
    </xf>
    <xf numFmtId="0" fontId="43" fillId="2" borderId="2" xfId="0" applyFont="1" applyFill="1" applyBorder="1" applyAlignment="1">
      <alignment wrapText="1"/>
    </xf>
    <xf numFmtId="3" fontId="40" fillId="2" borderId="2" xfId="0" applyNumberFormat="1" applyFont="1" applyFill="1" applyBorder="1" applyAlignment="1">
      <alignment horizontal="center" vertical="center" shrinkToFit="1"/>
    </xf>
    <xf numFmtId="3" fontId="41" fillId="2" borderId="2" xfId="0" applyNumberFormat="1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vertical="center" wrapText="1"/>
    </xf>
    <xf numFmtId="0" fontId="41" fillId="2" borderId="9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center" vertical="center" wrapText="1"/>
    </xf>
    <xf numFmtId="2" fontId="30" fillId="2" borderId="2" xfId="0" applyNumberFormat="1" applyFont="1" applyFill="1" applyBorder="1" applyAlignment="1">
      <alignment horizontal="center" vertical="center" shrinkToFit="1"/>
    </xf>
    <xf numFmtId="0" fontId="39" fillId="2" borderId="2" xfId="0" applyFont="1" applyFill="1" applyBorder="1" applyAlignment="1">
      <alignment vertical="center"/>
    </xf>
    <xf numFmtId="4" fontId="38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wrapText="1"/>
    </xf>
    <xf numFmtId="0" fontId="20" fillId="2" borderId="2" xfId="0" applyFont="1" applyFill="1" applyBorder="1" applyAlignment="1">
      <alignment wrapText="1"/>
    </xf>
    <xf numFmtId="4" fontId="36" fillId="2" borderId="2" xfId="0" applyNumberFormat="1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/>
    </xf>
    <xf numFmtId="2" fontId="36" fillId="2" borderId="2" xfId="0" applyNumberFormat="1" applyFont="1" applyFill="1" applyBorder="1" applyAlignment="1">
      <alignment horizontal="center" vertical="center" wrapText="1"/>
    </xf>
    <xf numFmtId="0" fontId="40" fillId="2" borderId="5" xfId="0" applyFont="1" applyFill="1" applyBorder="1" applyAlignment="1">
      <alignment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40" fillId="2" borderId="10" xfId="0" applyFont="1" applyFill="1" applyBorder="1" applyAlignment="1">
      <alignment vertical="center" wrapText="1"/>
    </xf>
    <xf numFmtId="0" fontId="36" fillId="2" borderId="10" xfId="0" applyFont="1" applyFill="1" applyBorder="1" applyAlignment="1">
      <alignment horizontal="center" vertical="center" wrapText="1"/>
    </xf>
    <xf numFmtId="3" fontId="36" fillId="2" borderId="2" xfId="0" applyNumberFormat="1" applyFont="1" applyFill="1" applyBorder="1" applyAlignment="1">
      <alignment horizontal="center" vertical="center" wrapText="1"/>
    </xf>
    <xf numFmtId="164" fontId="36" fillId="2" borderId="2" xfId="0" applyNumberFormat="1" applyFont="1" applyFill="1" applyBorder="1" applyAlignment="1">
      <alignment horizontal="center" vertical="center" wrapText="1"/>
    </xf>
    <xf numFmtId="164" fontId="30" fillId="2" borderId="2" xfId="0" applyNumberFormat="1" applyFont="1" applyFill="1" applyBorder="1" applyAlignment="1">
      <alignment horizontal="center" vertical="center" wrapText="1"/>
    </xf>
    <xf numFmtId="4" fontId="12" fillId="3" borderId="2" xfId="0" applyNumberFormat="1" applyFont="1" applyFill="1" applyBorder="1" applyAlignment="1">
      <alignment horizontal="center" vertical="center" wrapText="1"/>
    </xf>
    <xf numFmtId="3" fontId="12" fillId="3" borderId="2" xfId="0" applyNumberFormat="1" applyFont="1" applyFill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vertical="center" wrapText="1"/>
    </xf>
    <xf numFmtId="4" fontId="40" fillId="2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65" fontId="12" fillId="3" borderId="2" xfId="0" applyNumberFormat="1" applyFont="1" applyFill="1" applyBorder="1" applyAlignment="1">
      <alignment horizontal="center" vertical="center" wrapText="1"/>
    </xf>
    <xf numFmtId="1" fontId="12" fillId="3" borderId="2" xfId="0" applyNumberFormat="1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vertical="center" wrapText="1"/>
    </xf>
    <xf numFmtId="0" fontId="20" fillId="2" borderId="6" xfId="0" applyFont="1" applyFill="1" applyBorder="1" applyAlignment="1">
      <alignment horizontal="center" wrapText="1"/>
    </xf>
    <xf numFmtId="0" fontId="39" fillId="2" borderId="2" xfId="0" applyFont="1" applyFill="1" applyBorder="1" applyAlignment="1">
      <alignment horizontal="left" vertical="center"/>
    </xf>
    <xf numFmtId="0" fontId="20" fillId="2" borderId="6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wrapText="1"/>
    </xf>
    <xf numFmtId="1" fontId="36" fillId="2" borderId="2" xfId="0" applyNumberFormat="1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vertical="center" wrapText="1"/>
    </xf>
    <xf numFmtId="4" fontId="39" fillId="2" borderId="0" xfId="0" applyNumberFormat="1" applyFont="1" applyFill="1" applyAlignment="1">
      <alignment horizontal="center" vertical="center"/>
    </xf>
    <xf numFmtId="4" fontId="30" fillId="3" borderId="2" xfId="0" applyNumberFormat="1" applyFont="1" applyFill="1" applyBorder="1" applyAlignment="1">
      <alignment horizontal="center" vertical="center" wrapText="1"/>
    </xf>
    <xf numFmtId="0" fontId="30" fillId="3" borderId="2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vertical="top" wrapText="1"/>
    </xf>
    <xf numFmtId="0" fontId="30" fillId="2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164" fontId="30" fillId="2" borderId="2" xfId="0" applyNumberFormat="1" applyFont="1" applyFill="1" applyBorder="1" applyAlignment="1">
      <alignment horizontal="center" vertical="center" shrinkToFit="1"/>
    </xf>
    <xf numFmtId="0" fontId="39" fillId="2" borderId="2" xfId="0" applyFont="1" applyFill="1" applyBorder="1" applyAlignment="1">
      <alignment horizontal="left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1" fontId="30" fillId="2" borderId="2" xfId="0" applyNumberFormat="1" applyFont="1" applyFill="1" applyBorder="1" applyAlignment="1">
      <alignment horizontal="center" vertical="center" wrapText="1"/>
    </xf>
    <xf numFmtId="0" fontId="41" fillId="2" borderId="10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vertical="center" wrapText="1"/>
    </xf>
    <xf numFmtId="0" fontId="30" fillId="2" borderId="2" xfId="0" applyFont="1" applyFill="1" applyBorder="1" applyAlignment="1">
      <alignment wrapText="1"/>
    </xf>
    <xf numFmtId="0" fontId="1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left" vertical="center" wrapText="1"/>
    </xf>
    <xf numFmtId="3" fontId="10" fillId="2" borderId="2" xfId="0" applyNumberFormat="1" applyFont="1" applyFill="1" applyBorder="1" applyAlignment="1">
      <alignment horizontal="center" vertical="center" wrapText="1"/>
    </xf>
    <xf numFmtId="3" fontId="17" fillId="2" borderId="2" xfId="0" applyNumberFormat="1" applyFont="1" applyFill="1" applyBorder="1" applyAlignment="1">
      <alignment horizontal="center" vertical="center" wrapText="1"/>
    </xf>
    <xf numFmtId="3" fontId="30" fillId="2" borderId="2" xfId="0" applyNumberFormat="1" applyFont="1" applyFill="1" applyBorder="1" applyAlignment="1">
      <alignment horizontal="center" vertical="center" shrinkToFit="1"/>
    </xf>
    <xf numFmtId="0" fontId="39" fillId="2" borderId="2" xfId="0" applyFont="1" applyFill="1" applyBorder="1" applyAlignment="1">
      <alignment horizontal="left"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10" fillId="0" borderId="0" xfId="0" applyFont="1" applyAlignment="1">
      <alignment horizontal="left" wrapText="1"/>
    </xf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10" fillId="0" borderId="0" xfId="0" applyFont="1" applyAlignment="1">
      <alignment vertical="center" wrapText="1"/>
    </xf>
    <xf numFmtId="0" fontId="0" fillId="0" borderId="1" xfId="0" applyBorder="1"/>
    <xf numFmtId="0" fontId="12" fillId="0" borderId="0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 vertical="top"/>
    </xf>
    <xf numFmtId="0" fontId="10" fillId="0" borderId="8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6" fillId="0" borderId="1" xfId="0" applyFont="1" applyBorder="1"/>
    <xf numFmtId="0" fontId="25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 wrapText="1"/>
    </xf>
    <xf numFmtId="0" fontId="39" fillId="2" borderId="2" xfId="0" applyFont="1" applyFill="1" applyBorder="1" applyAlignment="1">
      <alignment horizontal="left" vertical="center" wrapText="1"/>
    </xf>
    <xf numFmtId="0" fontId="40" fillId="2" borderId="7" xfId="0" applyFont="1" applyFill="1" applyBorder="1" applyAlignment="1">
      <alignment horizontal="left" vertical="center" wrapText="1"/>
    </xf>
    <xf numFmtId="0" fontId="40" fillId="2" borderId="6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wrapText="1"/>
    </xf>
    <xf numFmtId="0" fontId="33" fillId="2" borderId="1" xfId="0" applyFont="1" applyFill="1" applyBorder="1" applyAlignment="1">
      <alignment horizontal="center"/>
    </xf>
    <xf numFmtId="0" fontId="40" fillId="2" borderId="2" xfId="0" applyFont="1" applyFill="1" applyBorder="1" applyAlignment="1">
      <alignment horizontal="left" vertical="center" wrapText="1"/>
    </xf>
    <xf numFmtId="0" fontId="29" fillId="2" borderId="0" xfId="0" applyFont="1" applyFill="1" applyAlignment="1">
      <alignment horizontal="left" vertical="center"/>
    </xf>
    <xf numFmtId="4" fontId="40" fillId="2" borderId="7" xfId="0" applyNumberFormat="1" applyFont="1" applyFill="1" applyBorder="1" applyAlignment="1">
      <alignment horizontal="left" vertical="center" wrapText="1"/>
    </xf>
    <xf numFmtId="4" fontId="40" fillId="2" borderId="6" xfId="0" applyNumberFormat="1" applyFont="1" applyFill="1" applyBorder="1" applyAlignment="1">
      <alignment horizontal="left" vertical="center" wrapText="1"/>
    </xf>
    <xf numFmtId="0" fontId="39" fillId="2" borderId="7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39" fillId="2" borderId="7" xfId="0" applyFont="1" applyFill="1" applyBorder="1" applyAlignment="1">
      <alignment horizontal="left" vertical="center"/>
    </xf>
    <xf numFmtId="0" fontId="39" fillId="2" borderId="6" xfId="0" applyFont="1" applyFill="1" applyBorder="1" applyAlignment="1">
      <alignment horizontal="left" vertical="center"/>
    </xf>
    <xf numFmtId="0" fontId="39" fillId="2" borderId="7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31" fillId="2" borderId="0" xfId="0" applyFont="1" applyFill="1" applyAlignment="1">
      <alignment horizontal="left" vertical="center" wrapText="1"/>
    </xf>
    <xf numFmtId="0" fontId="32" fillId="2" borderId="0" xfId="0" applyFont="1" applyFill="1" applyAlignment="1">
      <alignment horizontal="left" vertical="center" wrapText="1"/>
    </xf>
    <xf numFmtId="0" fontId="39" fillId="2" borderId="2" xfId="0" applyFont="1" applyFill="1" applyBorder="1" applyAlignment="1">
      <alignment horizontal="left" wrapText="1"/>
    </xf>
    <xf numFmtId="0" fontId="39" fillId="2" borderId="4" xfId="0" applyFont="1" applyFill="1" applyBorder="1" applyAlignment="1">
      <alignment horizontal="left" vertical="center" wrapText="1"/>
    </xf>
    <xf numFmtId="0" fontId="41" fillId="2" borderId="2" xfId="0" applyFont="1" applyFill="1" applyBorder="1" applyAlignment="1">
      <alignment horizontal="left" vertical="center" wrapText="1"/>
    </xf>
    <xf numFmtId="0" fontId="18" fillId="2" borderId="2" xfId="0" applyFont="1" applyFill="1" applyBorder="1" applyAlignment="1">
      <alignment wrapText="1"/>
    </xf>
    <xf numFmtId="0" fontId="18" fillId="2" borderId="2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vertical="center" wrapText="1"/>
    </xf>
    <xf numFmtId="0" fontId="41" fillId="2" borderId="7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38" fillId="2" borderId="7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42" fillId="2" borderId="2" xfId="0" applyFont="1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wrapText="1"/>
    </xf>
    <xf numFmtId="0" fontId="37" fillId="2" borderId="2" xfId="0" applyFont="1" applyFill="1" applyBorder="1" applyAlignment="1">
      <alignment horizontal="left" vertical="center" wrapText="1"/>
    </xf>
    <xf numFmtId="0" fontId="45" fillId="2" borderId="2" xfId="0" applyFont="1" applyFill="1" applyBorder="1" applyAlignment="1">
      <alignment vertical="center"/>
    </xf>
    <xf numFmtId="0" fontId="18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37" fillId="2" borderId="7" xfId="0" applyFont="1" applyFill="1" applyBorder="1" applyAlignment="1">
      <alignment horizontal="left" vertical="center" wrapText="1"/>
    </xf>
    <xf numFmtId="0" fontId="37" fillId="2" borderId="6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vertical="center" wrapText="1"/>
    </xf>
    <xf numFmtId="0" fontId="45" fillId="2" borderId="2" xfId="0" applyFont="1" applyFill="1" applyBorder="1" applyAlignment="1"/>
    <xf numFmtId="0" fontId="49" fillId="2" borderId="7" xfId="0" applyFont="1" applyFill="1" applyBorder="1" applyAlignment="1">
      <alignment horizontal="left" vertical="center" wrapText="1"/>
    </xf>
    <xf numFmtId="0" fontId="49" fillId="2" borderId="4" xfId="0" applyFont="1" applyFill="1" applyBorder="1" applyAlignment="1">
      <alignment horizontal="left" vertical="center" wrapText="1"/>
    </xf>
    <xf numFmtId="0" fontId="49" fillId="2" borderId="6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/>
    <xf numFmtId="0" fontId="8" fillId="2" borderId="7" xfId="0" applyFont="1" applyFill="1" applyBorder="1" applyAlignment="1">
      <alignment horizontal="center" vertical="center" wrapText="1"/>
    </xf>
    <xf numFmtId="0" fontId="28" fillId="2" borderId="6" xfId="0" applyFont="1" applyFill="1" applyBorder="1" applyAlignment="1">
      <alignment wrapText="1"/>
    </xf>
    <xf numFmtId="0" fontId="37" fillId="2" borderId="7" xfId="0" applyFont="1" applyFill="1" applyBorder="1" applyAlignment="1">
      <alignment vertical="center" wrapText="1"/>
    </xf>
    <xf numFmtId="0" fontId="45" fillId="2" borderId="4" xfId="0" applyFont="1" applyFill="1" applyBorder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2" fontId="46" fillId="2" borderId="0" xfId="0" applyNumberFormat="1" applyFont="1" applyFill="1" applyAlignment="1">
      <alignment horizontal="left" vertical="top" wrapText="1"/>
    </xf>
    <xf numFmtId="2" fontId="47" fillId="2" borderId="0" xfId="0" applyNumberFormat="1" applyFont="1" applyFill="1" applyAlignment="1">
      <alignment horizontal="left" vertical="top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wrapText="1"/>
    </xf>
    <xf numFmtId="0" fontId="45" fillId="2" borderId="6" xfId="0" applyFont="1" applyFill="1" applyBorder="1" applyAlignment="1">
      <alignment wrapText="1"/>
    </xf>
    <xf numFmtId="0" fontId="20" fillId="2" borderId="0" xfId="0" applyFont="1" applyFill="1" applyAlignment="1">
      <alignment horizontal="left" vertical="top" wrapText="1"/>
    </xf>
    <xf numFmtId="0" fontId="20" fillId="2" borderId="0" xfId="0" applyFont="1" applyFill="1" applyAlignment="1">
      <alignment horizontal="left" vertical="top"/>
    </xf>
    <xf numFmtId="0" fontId="24" fillId="2" borderId="1" xfId="0" applyFont="1" applyFill="1" applyBorder="1" applyAlignment="1">
      <alignment horizontal="right"/>
    </xf>
    <xf numFmtId="0" fontId="11" fillId="2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top" wrapText="1"/>
    </xf>
    <xf numFmtId="0" fontId="20" fillId="2" borderId="3" xfId="0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 wrapText="1"/>
    </xf>
    <xf numFmtId="0" fontId="19" fillId="2" borderId="1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workbookViewId="0">
      <selection activeCell="I11" sqref="I11"/>
    </sheetView>
  </sheetViews>
  <sheetFormatPr defaultColWidth="21.625" defaultRowHeight="15"/>
  <cols>
    <col min="1" max="1" width="6.625" style="5" customWidth="1"/>
    <col min="2" max="16384" width="21.625" style="5"/>
  </cols>
  <sheetData>
    <row r="1" spans="1:7">
      <c r="F1" s="215" t="s">
        <v>98</v>
      </c>
      <c r="G1" s="216"/>
    </row>
    <row r="2" spans="1:7">
      <c r="F2" s="216"/>
      <c r="G2" s="216"/>
    </row>
    <row r="3" spans="1:7" ht="32.25" customHeight="1">
      <c r="F3" s="216"/>
      <c r="G3" s="216"/>
    </row>
    <row r="4" spans="1:7" ht="15.75">
      <c r="A4" s="1"/>
      <c r="E4" s="1" t="s">
        <v>0</v>
      </c>
    </row>
    <row r="5" spans="1:7" ht="15.75">
      <c r="A5" s="1"/>
      <c r="E5" s="217" t="s">
        <v>1</v>
      </c>
      <c r="F5" s="217"/>
      <c r="G5" s="217"/>
    </row>
    <row r="6" spans="1:7" ht="15.75">
      <c r="A6" s="1"/>
      <c r="B6" s="1"/>
      <c r="E6" s="218"/>
      <c r="F6" s="218"/>
      <c r="G6" s="218"/>
    </row>
    <row r="7" spans="1:7" ht="15" customHeight="1">
      <c r="A7" s="1"/>
      <c r="E7" s="210" t="s">
        <v>2</v>
      </c>
      <c r="F7" s="210"/>
      <c r="G7" s="210"/>
    </row>
    <row r="8" spans="1:7" ht="15.75">
      <c r="A8" s="1"/>
      <c r="B8" s="1"/>
      <c r="E8" s="218"/>
      <c r="F8" s="218"/>
      <c r="G8" s="218"/>
    </row>
    <row r="9" spans="1:7" ht="15" customHeight="1">
      <c r="A9" s="1"/>
      <c r="E9" s="210"/>
      <c r="F9" s="210"/>
      <c r="G9" s="210"/>
    </row>
    <row r="10" spans="1:7" ht="15.75">
      <c r="A10" s="1"/>
      <c r="E10" s="208" t="s">
        <v>3</v>
      </c>
      <c r="F10" s="208"/>
      <c r="G10" s="208"/>
    </row>
    <row r="13" spans="1:7" ht="15.75">
      <c r="A13" s="214" t="s">
        <v>4</v>
      </c>
      <c r="B13" s="214"/>
      <c r="C13" s="214"/>
      <c r="D13" s="214"/>
      <c r="E13" s="214"/>
      <c r="F13" s="214"/>
      <c r="G13" s="214"/>
    </row>
    <row r="14" spans="1:7" ht="15.75">
      <c r="A14" s="214" t="s">
        <v>5</v>
      </c>
      <c r="B14" s="214"/>
      <c r="C14" s="214"/>
      <c r="D14" s="214"/>
      <c r="E14" s="214"/>
      <c r="F14" s="214"/>
      <c r="G14" s="214"/>
    </row>
    <row r="17" spans="1:7" ht="15.75">
      <c r="A17" s="205" t="s">
        <v>6</v>
      </c>
      <c r="B17" s="7"/>
      <c r="C17" s="205"/>
      <c r="D17" s="213"/>
      <c r="E17" s="213"/>
      <c r="F17" s="213"/>
      <c r="G17" s="213"/>
    </row>
    <row r="18" spans="1:7">
      <c r="A18" s="205"/>
      <c r="B18" s="8" t="s">
        <v>66</v>
      </c>
      <c r="C18" s="205"/>
      <c r="D18" s="212" t="s">
        <v>42</v>
      </c>
      <c r="E18" s="212"/>
      <c r="F18" s="212"/>
      <c r="G18" s="212"/>
    </row>
    <row r="19" spans="1:7" ht="15.75">
      <c r="A19" s="205" t="s">
        <v>8</v>
      </c>
      <c r="B19" s="7"/>
      <c r="C19" s="205"/>
      <c r="D19" s="211"/>
      <c r="E19" s="211"/>
      <c r="F19" s="211"/>
      <c r="G19" s="211"/>
    </row>
    <row r="20" spans="1:7">
      <c r="A20" s="205"/>
      <c r="B20" s="8" t="s">
        <v>66</v>
      </c>
      <c r="C20" s="205"/>
      <c r="D20" s="210" t="s">
        <v>41</v>
      </c>
      <c r="E20" s="210"/>
      <c r="F20" s="210"/>
      <c r="G20" s="210"/>
    </row>
    <row r="21" spans="1:7" ht="15.75">
      <c r="A21" s="205" t="s">
        <v>9</v>
      </c>
      <c r="B21" s="7"/>
      <c r="C21" s="7"/>
      <c r="D21" s="213"/>
      <c r="E21" s="213"/>
      <c r="F21" s="213"/>
      <c r="G21" s="213"/>
    </row>
    <row r="22" spans="1:7">
      <c r="A22" s="205"/>
      <c r="B22" s="9" t="s">
        <v>66</v>
      </c>
      <c r="C22" s="9" t="s">
        <v>10</v>
      </c>
      <c r="D22" s="212" t="s">
        <v>43</v>
      </c>
      <c r="E22" s="212"/>
      <c r="F22" s="212"/>
      <c r="G22" s="212"/>
    </row>
    <row r="23" spans="1:7" ht="42" customHeight="1">
      <c r="A23" s="3" t="s">
        <v>11</v>
      </c>
      <c r="B23" s="208" t="s">
        <v>12</v>
      </c>
      <c r="C23" s="208"/>
      <c r="D23" s="208"/>
      <c r="E23" s="208"/>
      <c r="F23" s="208"/>
      <c r="G23" s="208"/>
    </row>
    <row r="24" spans="1:7" ht="15.75">
      <c r="A24" s="3" t="s">
        <v>13</v>
      </c>
      <c r="B24" s="208" t="s">
        <v>14</v>
      </c>
      <c r="C24" s="208"/>
      <c r="D24" s="208"/>
      <c r="E24" s="208"/>
      <c r="F24" s="208"/>
      <c r="G24" s="208"/>
    </row>
    <row r="25" spans="1:7" ht="15.75">
      <c r="A25" s="3" t="s">
        <v>15</v>
      </c>
      <c r="B25" s="208" t="s">
        <v>67</v>
      </c>
      <c r="C25" s="208"/>
      <c r="D25" s="208"/>
      <c r="E25" s="208"/>
      <c r="F25" s="208"/>
      <c r="G25" s="208"/>
    </row>
    <row r="26" spans="1:7" ht="15.75">
      <c r="A26" s="4"/>
    </row>
    <row r="27" spans="1:7" ht="15.75">
      <c r="A27" s="10" t="s">
        <v>17</v>
      </c>
      <c r="B27" s="206" t="s">
        <v>68</v>
      </c>
      <c r="C27" s="206"/>
      <c r="D27" s="206"/>
      <c r="E27" s="206"/>
      <c r="F27" s="206"/>
      <c r="G27" s="206"/>
    </row>
    <row r="28" spans="1:7" ht="15.75">
      <c r="A28" s="10"/>
      <c r="B28" s="206"/>
      <c r="C28" s="206"/>
      <c r="D28" s="206"/>
      <c r="E28" s="206"/>
      <c r="F28" s="206"/>
      <c r="G28" s="206"/>
    </row>
    <row r="29" spans="1:7" ht="15.75">
      <c r="A29" s="10"/>
      <c r="B29" s="206"/>
      <c r="C29" s="206"/>
      <c r="D29" s="206"/>
      <c r="E29" s="206"/>
      <c r="F29" s="206"/>
      <c r="G29" s="206"/>
    </row>
    <row r="30" spans="1:7" ht="15.75">
      <c r="A30" s="10"/>
      <c r="B30" s="206"/>
      <c r="C30" s="206"/>
      <c r="D30" s="206"/>
      <c r="E30" s="206"/>
      <c r="F30" s="206"/>
      <c r="G30" s="206"/>
    </row>
    <row r="31" spans="1:7" ht="15.75">
      <c r="A31" s="4"/>
    </row>
    <row r="32" spans="1:7" ht="15.75">
      <c r="A32" s="22" t="s">
        <v>16</v>
      </c>
      <c r="B32" s="5" t="s">
        <v>69</v>
      </c>
    </row>
    <row r="33" spans="1:7" ht="15.75">
      <c r="A33" s="21" t="s">
        <v>19</v>
      </c>
      <c r="B33" s="208" t="s">
        <v>70</v>
      </c>
      <c r="C33" s="208"/>
      <c r="D33" s="208"/>
      <c r="E33" s="208"/>
      <c r="F33" s="208"/>
      <c r="G33" s="208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206" t="s">
        <v>18</v>
      </c>
      <c r="C35" s="206"/>
      <c r="D35" s="206"/>
      <c r="E35" s="206"/>
      <c r="F35" s="206"/>
      <c r="G35" s="206"/>
    </row>
    <row r="36" spans="1:7" ht="15.75">
      <c r="A36" s="19"/>
      <c r="B36" s="206"/>
      <c r="C36" s="206"/>
      <c r="D36" s="206"/>
      <c r="E36" s="206"/>
      <c r="F36" s="206"/>
      <c r="G36" s="206"/>
    </row>
    <row r="37" spans="1:7" ht="15.75">
      <c r="A37" s="19"/>
      <c r="B37" s="206"/>
      <c r="C37" s="206"/>
      <c r="D37" s="206"/>
      <c r="E37" s="206"/>
      <c r="F37" s="206"/>
      <c r="G37" s="206"/>
    </row>
    <row r="38" spans="1:7" ht="15.75">
      <c r="A38" s="19"/>
      <c r="B38" s="206"/>
      <c r="C38" s="206"/>
      <c r="D38" s="206"/>
      <c r="E38" s="206"/>
      <c r="F38" s="206"/>
      <c r="G38" s="206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26</v>
      </c>
      <c r="B40" s="23" t="s">
        <v>22</v>
      </c>
      <c r="C40" s="18"/>
      <c r="D40" s="18"/>
      <c r="E40" s="18"/>
      <c r="F40" s="18"/>
      <c r="G40" s="18"/>
    </row>
    <row r="41" spans="1:7" ht="15.75">
      <c r="A41" s="4"/>
      <c r="B41" s="5" t="s">
        <v>71</v>
      </c>
    </row>
    <row r="42" spans="1:7" ht="15.75">
      <c r="A42" s="4"/>
    </row>
    <row r="43" spans="1:7" ht="31.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7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7" ht="15.75">
      <c r="A45" s="10"/>
      <c r="B45" s="10"/>
      <c r="C45" s="10"/>
      <c r="D45" s="10"/>
      <c r="E45" s="10"/>
    </row>
    <row r="46" spans="1:7" ht="15.75">
      <c r="A46" s="10"/>
      <c r="B46" s="10"/>
      <c r="C46" s="10"/>
      <c r="D46" s="10"/>
      <c r="E46" s="10"/>
    </row>
    <row r="47" spans="1:7" ht="15.75">
      <c r="A47" s="206" t="s">
        <v>25</v>
      </c>
      <c r="B47" s="206"/>
      <c r="C47" s="10"/>
      <c r="D47" s="10"/>
      <c r="E47" s="10"/>
    </row>
    <row r="48" spans="1:7" ht="15.75">
      <c r="A48" s="4"/>
    </row>
    <row r="49" spans="1:7" ht="15.75">
      <c r="A49" s="4"/>
    </row>
    <row r="50" spans="1:7" ht="15.75">
      <c r="A50" s="205" t="s">
        <v>29</v>
      </c>
      <c r="B50" s="208" t="s">
        <v>27</v>
      </c>
      <c r="C50" s="208"/>
      <c r="D50" s="208"/>
      <c r="E50" s="208"/>
      <c r="F50" s="208"/>
      <c r="G50" s="208"/>
    </row>
    <row r="51" spans="1:7" ht="15.75">
      <c r="A51" s="205"/>
      <c r="B51" s="1" t="s">
        <v>21</v>
      </c>
    </row>
    <row r="52" spans="1:7" ht="15.75">
      <c r="A52" s="4"/>
    </row>
    <row r="53" spans="1:7" ht="15.75">
      <c r="A53" s="4"/>
    </row>
    <row r="54" spans="1:7" ht="31.5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7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7" ht="15.75">
      <c r="A56" s="19"/>
      <c r="B56" s="11"/>
      <c r="C56" s="11"/>
      <c r="D56" s="11"/>
      <c r="E56" s="11"/>
    </row>
    <row r="57" spans="1:7" ht="15.75">
      <c r="A57" s="19"/>
      <c r="B57" s="11"/>
      <c r="C57" s="11"/>
      <c r="D57" s="11"/>
      <c r="E57" s="11"/>
    </row>
    <row r="58" spans="1:7" ht="15.75">
      <c r="A58" s="206" t="s">
        <v>25</v>
      </c>
      <c r="B58" s="206"/>
      <c r="C58" s="11"/>
      <c r="D58" s="11"/>
      <c r="E58" s="11"/>
    </row>
    <row r="59" spans="1:7" ht="15.75">
      <c r="A59" s="4"/>
    </row>
    <row r="60" spans="1:7" ht="15.75">
      <c r="A60" s="4"/>
    </row>
    <row r="61" spans="1:7" ht="15.75">
      <c r="A61" s="3" t="s">
        <v>72</v>
      </c>
      <c r="B61" s="208" t="s">
        <v>30</v>
      </c>
      <c r="C61" s="208"/>
      <c r="D61" s="208"/>
      <c r="E61" s="208"/>
      <c r="F61" s="208"/>
      <c r="G61" s="208"/>
    </row>
    <row r="62" spans="1:7" ht="15.75">
      <c r="A62" s="4"/>
    </row>
    <row r="63" spans="1:7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spans="1:7" ht="15.75">
      <c r="A74" s="4"/>
    </row>
    <row r="75" spans="1:7" ht="15.75">
      <c r="A75" s="4"/>
    </row>
    <row r="76" spans="1:7" ht="15.75" customHeight="1">
      <c r="A76" s="207" t="s">
        <v>73</v>
      </c>
      <c r="B76" s="207"/>
      <c r="C76" s="207"/>
      <c r="D76" s="1"/>
    </row>
    <row r="77" spans="1:7" ht="32.25" customHeight="1">
      <c r="A77" s="207"/>
      <c r="B77" s="207"/>
      <c r="C77" s="207"/>
      <c r="D77" s="13"/>
      <c r="E77" s="12"/>
      <c r="F77" s="209"/>
      <c r="G77" s="209"/>
    </row>
    <row r="78" spans="1:7" ht="15.75">
      <c r="A78" s="6"/>
      <c r="B78" s="3"/>
      <c r="D78" s="8" t="s">
        <v>38</v>
      </c>
      <c r="F78" s="210" t="s">
        <v>78</v>
      </c>
      <c r="G78" s="210"/>
    </row>
    <row r="79" spans="1:7" ht="15.75">
      <c r="A79" s="208" t="s">
        <v>40</v>
      </c>
      <c r="B79" s="208"/>
      <c r="C79" s="3"/>
      <c r="D79" s="3"/>
    </row>
    <row r="80" spans="1:7" ht="15.75">
      <c r="A80" s="23" t="s">
        <v>74</v>
      </c>
      <c r="B80" s="18"/>
      <c r="C80" s="21"/>
      <c r="D80" s="21"/>
    </row>
    <row r="81" spans="1:7" ht="45.75" customHeight="1">
      <c r="A81" s="208" t="s">
        <v>75</v>
      </c>
      <c r="B81" s="208"/>
      <c r="C81" s="208"/>
      <c r="D81" s="13"/>
      <c r="E81" s="12"/>
      <c r="F81" s="209"/>
      <c r="G81" s="209"/>
    </row>
    <row r="82" spans="1:7" ht="15.75">
      <c r="A82" s="1"/>
      <c r="B82" s="3"/>
      <c r="C82" s="3"/>
      <c r="D82" s="8" t="s">
        <v>38</v>
      </c>
      <c r="F82" s="210" t="s">
        <v>78</v>
      </c>
      <c r="G82" s="210"/>
    </row>
    <row r="83" spans="1:7">
      <c r="A83" s="24" t="s">
        <v>76</v>
      </c>
    </row>
    <row r="84" spans="1:7">
      <c r="A84" s="25" t="s">
        <v>77</v>
      </c>
    </row>
  </sheetData>
  <mergeCells count="44">
    <mergeCell ref="F1:G3"/>
    <mergeCell ref="B28:G28"/>
    <mergeCell ref="A17:A18"/>
    <mergeCell ref="C17:C18"/>
    <mergeCell ref="A19:A20"/>
    <mergeCell ref="C19:C20"/>
    <mergeCell ref="A21:A22"/>
    <mergeCell ref="E10:G10"/>
    <mergeCell ref="B25:G25"/>
    <mergeCell ref="B27:G27"/>
    <mergeCell ref="E5:G5"/>
    <mergeCell ref="E6:G6"/>
    <mergeCell ref="E7:G7"/>
    <mergeCell ref="E8:G8"/>
    <mergeCell ref="E9:G9"/>
    <mergeCell ref="B29:G29"/>
    <mergeCell ref="B30:G30"/>
    <mergeCell ref="A13:G13"/>
    <mergeCell ref="A14:G14"/>
    <mergeCell ref="D18:G18"/>
    <mergeCell ref="D17:G1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B33:G33"/>
    <mergeCell ref="B37:G37"/>
    <mergeCell ref="B38:G38"/>
    <mergeCell ref="A58:B58"/>
    <mergeCell ref="A50:A51"/>
    <mergeCell ref="A47:B47"/>
    <mergeCell ref="A76:C77"/>
    <mergeCell ref="A81:C81"/>
    <mergeCell ref="F77:G77"/>
    <mergeCell ref="F78:G78"/>
    <mergeCell ref="F81:G81"/>
  </mergeCells>
  <pageMargins left="0.18" right="0.16" top="0.52" bottom="0.28999999999999998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workbookViewId="0">
      <selection activeCell="M16" sqref="M16"/>
    </sheetView>
  </sheetViews>
  <sheetFormatPr defaultColWidth="13.75" defaultRowHeight="15"/>
  <cols>
    <col min="1" max="1" width="5.875" customWidth="1"/>
  </cols>
  <sheetData>
    <row r="1" spans="1:13">
      <c r="K1" s="220" t="s">
        <v>99</v>
      </c>
      <c r="L1" s="221"/>
      <c r="M1" s="221"/>
    </row>
    <row r="2" spans="1:13" ht="46.5" customHeight="1">
      <c r="K2" s="221"/>
      <c r="L2" s="221"/>
      <c r="M2" s="221"/>
    </row>
    <row r="3" spans="1:13" ht="15.75">
      <c r="A3" s="214" t="s">
        <v>44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13" ht="15.75">
      <c r="A4" s="214" t="s">
        <v>45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</row>
    <row r="5" spans="1:13" ht="15.75">
      <c r="A5" s="205" t="s">
        <v>6</v>
      </c>
      <c r="B5" s="7"/>
      <c r="C5" s="1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15" customHeight="1">
      <c r="A6" s="205"/>
      <c r="B6" s="8" t="s">
        <v>7</v>
      </c>
      <c r="C6" s="1"/>
      <c r="E6" s="212" t="s">
        <v>42</v>
      </c>
      <c r="F6" s="212"/>
      <c r="G6" s="212"/>
      <c r="H6" s="212"/>
      <c r="I6" s="212"/>
      <c r="J6" s="212"/>
      <c r="K6" s="212"/>
      <c r="L6" s="212"/>
      <c r="M6" s="212"/>
    </row>
    <row r="7" spans="1:13" ht="15.75">
      <c r="A7" s="205" t="s">
        <v>8</v>
      </c>
      <c r="B7" s="7"/>
      <c r="C7" s="1"/>
      <c r="E7" s="223"/>
      <c r="F7" s="223"/>
      <c r="G7" s="223"/>
      <c r="H7" s="223"/>
      <c r="I7" s="223"/>
      <c r="J7" s="223"/>
      <c r="K7" s="223"/>
      <c r="L7" s="223"/>
      <c r="M7" s="223"/>
    </row>
    <row r="8" spans="1:13" ht="15" customHeight="1">
      <c r="A8" s="205"/>
      <c r="B8" s="8" t="s">
        <v>7</v>
      </c>
      <c r="C8" s="1"/>
      <c r="E8" s="224" t="s">
        <v>41</v>
      </c>
      <c r="F8" s="224"/>
      <c r="G8" s="224"/>
      <c r="H8" s="224"/>
      <c r="I8" s="224"/>
      <c r="J8" s="224"/>
      <c r="K8" s="224"/>
      <c r="L8" s="224"/>
      <c r="M8" s="224"/>
    </row>
    <row r="9" spans="1:13" ht="15.75">
      <c r="A9" s="205" t="s">
        <v>9</v>
      </c>
      <c r="B9" s="7"/>
      <c r="C9" s="7"/>
      <c r="E9" s="223"/>
      <c r="F9" s="223"/>
      <c r="G9" s="223"/>
      <c r="H9" s="223"/>
      <c r="I9" s="223"/>
      <c r="J9" s="223"/>
      <c r="K9" s="223"/>
      <c r="L9" s="223"/>
      <c r="M9" s="223"/>
    </row>
    <row r="10" spans="1:13" ht="15" customHeight="1">
      <c r="A10" s="205"/>
      <c r="B10" s="9" t="s">
        <v>7</v>
      </c>
      <c r="C10" s="9" t="s">
        <v>10</v>
      </c>
      <c r="E10" s="212" t="s">
        <v>43</v>
      </c>
      <c r="F10" s="212"/>
      <c r="G10" s="212"/>
      <c r="H10" s="212"/>
      <c r="I10" s="212"/>
      <c r="J10" s="212"/>
      <c r="K10" s="212"/>
      <c r="L10" s="212"/>
      <c r="M10" s="212"/>
    </row>
    <row r="11" spans="1:13" ht="15.75">
      <c r="A11" s="205" t="s">
        <v>11</v>
      </c>
      <c r="B11" s="222" t="s">
        <v>46</v>
      </c>
      <c r="C11" s="222"/>
      <c r="D11" s="222"/>
    </row>
    <row r="12" spans="1:13" ht="15.75">
      <c r="A12" s="205"/>
      <c r="B12" s="222" t="s">
        <v>21</v>
      </c>
      <c r="C12" s="222"/>
      <c r="D12" s="222"/>
    </row>
    <row r="13" spans="1:13" ht="15.75">
      <c r="A13" s="4"/>
    </row>
    <row r="14" spans="1:13" ht="15.75">
      <c r="A14" s="4"/>
    </row>
    <row r="16" spans="1:13" ht="15.75">
      <c r="B16" s="206" t="s">
        <v>47</v>
      </c>
      <c r="C16" s="206"/>
      <c r="D16" s="206"/>
      <c r="E16" s="206" t="s">
        <v>48</v>
      </c>
      <c r="F16" s="206"/>
      <c r="G16" s="206"/>
      <c r="H16" s="206" t="s">
        <v>49</v>
      </c>
      <c r="I16" s="206"/>
      <c r="J16" s="206"/>
    </row>
    <row r="17" spans="1:13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1:13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1:13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3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1:13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3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spans="1:13" ht="15.75">
      <c r="A23" s="4"/>
    </row>
    <row r="24" spans="1:13" ht="15.75">
      <c r="A24" s="205" t="s">
        <v>13</v>
      </c>
      <c r="B24" s="208" t="s">
        <v>20</v>
      </c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</row>
    <row r="25" spans="1:13" ht="15.75">
      <c r="A25" s="205"/>
      <c r="B25" s="1" t="s">
        <v>21</v>
      </c>
    </row>
    <row r="26" spans="1:13" ht="15.75">
      <c r="A26" s="4"/>
    </row>
    <row r="27" spans="1:13" ht="79.5" customHeight="1">
      <c r="A27" s="206" t="s">
        <v>62</v>
      </c>
      <c r="B27" s="206" t="s">
        <v>61</v>
      </c>
      <c r="C27" s="206" t="s">
        <v>47</v>
      </c>
      <c r="D27" s="206"/>
      <c r="E27" s="206"/>
      <c r="F27" s="206" t="s">
        <v>48</v>
      </c>
      <c r="G27" s="206"/>
      <c r="H27" s="206"/>
      <c r="I27" s="206" t="s">
        <v>49</v>
      </c>
      <c r="J27" s="206"/>
      <c r="K27" s="206"/>
    </row>
    <row r="28" spans="1:13" ht="31.5">
      <c r="A28" s="206"/>
      <c r="B28" s="206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3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3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3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3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3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3" ht="15.75">
      <c r="A34" s="206" t="s">
        <v>53</v>
      </c>
      <c r="B34" s="206"/>
      <c r="C34" s="206"/>
      <c r="D34" s="206"/>
      <c r="E34" s="206"/>
      <c r="F34" s="206"/>
      <c r="G34" s="206"/>
      <c r="H34" s="206"/>
      <c r="I34" s="206"/>
      <c r="J34" s="206"/>
      <c r="K34" s="206"/>
    </row>
    <row r="35" spans="1:13" ht="15.75">
      <c r="A35" s="4"/>
    </row>
    <row r="36" spans="1:13" ht="15.75">
      <c r="A36" s="4"/>
    </row>
    <row r="37" spans="1:13" ht="15.75">
      <c r="A37" s="205" t="s">
        <v>15</v>
      </c>
      <c r="B37" s="208" t="s">
        <v>54</v>
      </c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13" ht="15.75">
      <c r="A38" s="205"/>
      <c r="B38" s="1" t="s">
        <v>21</v>
      </c>
    </row>
    <row r="39" spans="1:13" ht="15.75">
      <c r="A39" s="4"/>
    </row>
    <row r="40" spans="1:13" ht="15.75">
      <c r="A40" s="4"/>
    </row>
    <row r="41" spans="1:13" ht="15.75">
      <c r="B41" s="206" t="s">
        <v>28</v>
      </c>
      <c r="C41" s="206" t="s">
        <v>47</v>
      </c>
      <c r="D41" s="206"/>
      <c r="E41" s="206"/>
      <c r="F41" s="206" t="s">
        <v>48</v>
      </c>
      <c r="G41" s="206"/>
      <c r="H41" s="206"/>
      <c r="I41" s="206" t="s">
        <v>49</v>
      </c>
      <c r="J41" s="206"/>
      <c r="K41" s="206"/>
    </row>
    <row r="42" spans="1:13" ht="41.25" customHeight="1">
      <c r="B42" s="206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1:13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1:13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1:13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1:13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1:13" ht="15.75">
      <c r="B47" s="206" t="s">
        <v>53</v>
      </c>
      <c r="C47" s="206"/>
      <c r="D47" s="206"/>
      <c r="E47" s="206"/>
      <c r="F47" s="206"/>
      <c r="G47" s="206"/>
      <c r="H47" s="206"/>
      <c r="I47" s="206"/>
      <c r="J47" s="206"/>
      <c r="K47" s="206"/>
    </row>
    <row r="48" spans="1:13" ht="15.75">
      <c r="A48" s="4"/>
    </row>
    <row r="49" spans="1:13" ht="15.75">
      <c r="A49" s="4"/>
    </row>
    <row r="50" spans="1:13" ht="15.75">
      <c r="A50" s="3" t="s">
        <v>16</v>
      </c>
      <c r="B50" s="208" t="s">
        <v>55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</row>
    <row r="51" spans="1:13" ht="15.75">
      <c r="A51" s="4"/>
    </row>
    <row r="52" spans="1:13" ht="15.75">
      <c r="A52" s="4"/>
    </row>
    <row r="53" spans="1:13" ht="31.5" customHeight="1">
      <c r="A53" s="206" t="s">
        <v>63</v>
      </c>
      <c r="B53" s="206" t="s">
        <v>56</v>
      </c>
      <c r="C53" s="206" t="s">
        <v>32</v>
      </c>
      <c r="D53" s="206" t="s">
        <v>33</v>
      </c>
      <c r="E53" s="206" t="s">
        <v>47</v>
      </c>
      <c r="F53" s="206"/>
      <c r="G53" s="206"/>
      <c r="H53" s="206" t="s">
        <v>57</v>
      </c>
      <c r="I53" s="206"/>
      <c r="J53" s="206"/>
      <c r="K53" s="206" t="s">
        <v>49</v>
      </c>
      <c r="L53" s="206"/>
      <c r="M53" s="206"/>
    </row>
    <row r="54" spans="1:13" ht="15.75" customHeight="1">
      <c r="A54" s="206"/>
      <c r="B54" s="206"/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</row>
    <row r="55" spans="1:13" ht="31.5">
      <c r="A55" s="206"/>
      <c r="B55" s="206"/>
      <c r="C55" s="206"/>
      <c r="D55" s="206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206" t="s">
        <v>59</v>
      </c>
      <c r="B59" s="206"/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206" t="s">
        <v>59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206" t="s">
        <v>59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206" t="s">
        <v>59</v>
      </c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</row>
    <row r="69" spans="1:13" ht="15.75">
      <c r="A69" s="206" t="s">
        <v>60</v>
      </c>
      <c r="B69" s="206"/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</row>
    <row r="70" spans="1:13" ht="15.75">
      <c r="A70" s="4"/>
    </row>
    <row r="71" spans="1:13" ht="15.75">
      <c r="A71" s="4"/>
    </row>
    <row r="72" spans="1:13" ht="15.75">
      <c r="A72" s="208" t="s">
        <v>64</v>
      </c>
      <c r="B72" s="208"/>
      <c r="C72" s="208"/>
      <c r="D72" s="208"/>
      <c r="E72" s="208"/>
      <c r="F72" s="208"/>
      <c r="G72" s="208"/>
      <c r="H72" s="16"/>
      <c r="J72" s="219"/>
      <c r="K72" s="219"/>
      <c r="L72" s="219"/>
      <c r="M72" s="219"/>
    </row>
    <row r="73" spans="1:13" ht="15.75">
      <c r="A73" s="1"/>
      <c r="B73" s="3"/>
      <c r="C73" s="3"/>
      <c r="D73" s="1"/>
      <c r="H73" s="15" t="s">
        <v>38</v>
      </c>
      <c r="J73" s="210" t="s">
        <v>39</v>
      </c>
      <c r="K73" s="210"/>
      <c r="L73" s="210"/>
      <c r="M73" s="210"/>
    </row>
    <row r="74" spans="1:13" ht="15" customHeight="1">
      <c r="A74" s="2"/>
      <c r="D74" s="1"/>
    </row>
    <row r="75" spans="1:13" ht="15.75">
      <c r="A75" s="208" t="s">
        <v>65</v>
      </c>
      <c r="B75" s="208"/>
      <c r="C75" s="208"/>
      <c r="D75" s="208"/>
      <c r="E75" s="208"/>
      <c r="F75" s="208"/>
      <c r="G75" s="208"/>
      <c r="H75" s="16"/>
      <c r="J75" s="219"/>
      <c r="K75" s="219"/>
      <c r="L75" s="219"/>
      <c r="M75" s="219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210" t="s">
        <v>39</v>
      </c>
      <c r="K76" s="210"/>
      <c r="L76" s="210"/>
      <c r="M76" s="210"/>
    </row>
  </sheetData>
  <mergeCells count="52">
    <mergeCell ref="A27:A28"/>
    <mergeCell ref="B27:B28"/>
    <mergeCell ref="B16:D16"/>
    <mergeCell ref="B41:B42"/>
    <mergeCell ref="C41:E41"/>
    <mergeCell ref="B24:M24"/>
    <mergeCell ref="A34:K34"/>
    <mergeCell ref="A37:A38"/>
    <mergeCell ref="C27:E27"/>
    <mergeCell ref="B37:M37"/>
    <mergeCell ref="A24:A25"/>
    <mergeCell ref="H16:J16"/>
    <mergeCell ref="E16:G16"/>
    <mergeCell ref="I27:K27"/>
    <mergeCell ref="I41:K41"/>
    <mergeCell ref="F27:H27"/>
    <mergeCell ref="K1:M2"/>
    <mergeCell ref="A5:A6"/>
    <mergeCell ref="A7:A8"/>
    <mergeCell ref="A9:A10"/>
    <mergeCell ref="A11:A12"/>
    <mergeCell ref="B12:D12"/>
    <mergeCell ref="A3:M3"/>
    <mergeCell ref="B11:D11"/>
    <mergeCell ref="A4:M4"/>
    <mergeCell ref="E5:M5"/>
    <mergeCell ref="E6:M6"/>
    <mergeCell ref="E7:M7"/>
    <mergeCell ref="E8:M8"/>
    <mergeCell ref="E9:M9"/>
    <mergeCell ref="E10:M10"/>
    <mergeCell ref="B47:K47"/>
    <mergeCell ref="B53:B55"/>
    <mergeCell ref="B50:M50"/>
    <mergeCell ref="F41:H41"/>
    <mergeCell ref="H53:J54"/>
    <mergeCell ref="C53:C55"/>
    <mergeCell ref="A53:A55"/>
    <mergeCell ref="E53:G54"/>
    <mergeCell ref="A59:M59"/>
    <mergeCell ref="J75:M75"/>
    <mergeCell ref="J76:M76"/>
    <mergeCell ref="A75:G75"/>
    <mergeCell ref="J73:M73"/>
    <mergeCell ref="A72:G72"/>
    <mergeCell ref="A69:M69"/>
    <mergeCell ref="J72:M72"/>
    <mergeCell ref="A62:M62"/>
    <mergeCell ref="A65:M65"/>
    <mergeCell ref="A68:M68"/>
    <mergeCell ref="K53:M54"/>
    <mergeCell ref="D53:D55"/>
  </mergeCells>
  <pageMargins left="0.19" right="0.18" top="0.53" bottom="0.31" header="0.3" footer="0.3"/>
  <pageSetup paperSize="9" scale="82" orientation="landscape" verticalDpi="0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workbookViewId="0">
      <selection activeCell="S13" sqref="S13"/>
    </sheetView>
  </sheetViews>
  <sheetFormatPr defaultColWidth="9.125" defaultRowHeight="15.75"/>
  <cols>
    <col min="1" max="1" width="4.375" style="26" customWidth="1"/>
    <col min="2" max="2" width="12.25" style="26" customWidth="1"/>
    <col min="3" max="3" width="11.375" style="26" customWidth="1"/>
    <col min="4" max="4" width="9.125" style="26"/>
    <col min="5" max="13" width="13" style="26" customWidth="1"/>
    <col min="14" max="16384" width="9.125" style="26"/>
  </cols>
  <sheetData>
    <row r="1" spans="1:13" ht="15.75" customHeight="1">
      <c r="J1" s="215" t="s">
        <v>97</v>
      </c>
      <c r="K1" s="215"/>
      <c r="L1" s="215"/>
      <c r="M1" s="215"/>
    </row>
    <row r="2" spans="1:13">
      <c r="J2" s="215"/>
      <c r="K2" s="215"/>
      <c r="L2" s="215"/>
      <c r="M2" s="215"/>
    </row>
    <row r="3" spans="1:13">
      <c r="J3" s="215"/>
      <c r="K3" s="215"/>
      <c r="L3" s="215"/>
      <c r="M3" s="215"/>
    </row>
    <row r="4" spans="1:13">
      <c r="J4" s="215"/>
      <c r="K4" s="215"/>
      <c r="L4" s="215"/>
      <c r="M4" s="215"/>
    </row>
    <row r="5" spans="1:13">
      <c r="A5" s="214" t="s">
        <v>44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</row>
    <row r="6" spans="1:13">
      <c r="A6" s="214" t="s">
        <v>79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</row>
    <row r="7" spans="1:13">
      <c r="A7" s="205" t="s">
        <v>6</v>
      </c>
      <c r="B7" s="20"/>
      <c r="C7" s="17"/>
      <c r="E7" s="230"/>
      <c r="F7" s="230"/>
      <c r="G7" s="230"/>
      <c r="H7" s="230"/>
      <c r="I7" s="230"/>
      <c r="J7" s="230"/>
      <c r="K7" s="230"/>
      <c r="L7" s="230"/>
      <c r="M7" s="230"/>
    </row>
    <row r="8" spans="1:13" ht="15" customHeight="1">
      <c r="A8" s="205"/>
      <c r="B8" s="31" t="s">
        <v>66</v>
      </c>
      <c r="C8" s="33"/>
      <c r="D8" s="34"/>
      <c r="E8" s="212" t="s">
        <v>42</v>
      </c>
      <c r="F8" s="212"/>
      <c r="G8" s="212"/>
      <c r="H8" s="212"/>
      <c r="I8" s="212"/>
      <c r="J8" s="212"/>
      <c r="K8" s="212"/>
      <c r="L8" s="212"/>
      <c r="M8" s="212"/>
    </row>
    <row r="9" spans="1:13">
      <c r="A9" s="205" t="s">
        <v>8</v>
      </c>
      <c r="B9" s="20"/>
      <c r="C9" s="17"/>
      <c r="E9" s="230"/>
      <c r="F9" s="230"/>
      <c r="G9" s="230"/>
      <c r="H9" s="230"/>
      <c r="I9" s="230"/>
      <c r="J9" s="230"/>
      <c r="K9" s="230"/>
      <c r="L9" s="230"/>
      <c r="M9" s="230"/>
    </row>
    <row r="10" spans="1:13" ht="15" customHeight="1">
      <c r="A10" s="205"/>
      <c r="B10" s="31" t="s">
        <v>66</v>
      </c>
      <c r="C10" s="33"/>
      <c r="D10" s="34"/>
      <c r="E10" s="224" t="s">
        <v>41</v>
      </c>
      <c r="F10" s="224"/>
      <c r="G10" s="224"/>
      <c r="H10" s="224"/>
      <c r="I10" s="224"/>
      <c r="J10" s="224"/>
      <c r="K10" s="224"/>
      <c r="L10" s="224"/>
      <c r="M10" s="224"/>
    </row>
    <row r="11" spans="1:13">
      <c r="A11" s="205" t="s">
        <v>9</v>
      </c>
      <c r="B11" s="20"/>
      <c r="C11" s="20"/>
      <c r="E11" s="230"/>
      <c r="F11" s="230"/>
      <c r="G11" s="230"/>
      <c r="H11" s="230"/>
      <c r="I11" s="230"/>
      <c r="J11" s="230"/>
      <c r="K11" s="230"/>
      <c r="L11" s="230"/>
      <c r="M11" s="230"/>
    </row>
    <row r="12" spans="1:13" ht="15" customHeight="1">
      <c r="A12" s="205"/>
      <c r="B12" s="31" t="s">
        <v>66</v>
      </c>
      <c r="C12" s="9" t="s">
        <v>10</v>
      </c>
      <c r="D12" s="34"/>
      <c r="E12" s="212" t="s">
        <v>43</v>
      </c>
      <c r="F12" s="212"/>
      <c r="G12" s="212"/>
      <c r="H12" s="212"/>
      <c r="I12" s="212"/>
      <c r="J12" s="212"/>
      <c r="K12" s="212"/>
      <c r="L12" s="212"/>
      <c r="M12" s="212"/>
    </row>
    <row r="13" spans="1:13" ht="19.5" customHeight="1">
      <c r="A13" s="222" t="s">
        <v>80</v>
      </c>
      <c r="B13" s="222"/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222"/>
    </row>
    <row r="14" spans="1:13">
      <c r="A14" s="4"/>
    </row>
    <row r="15" spans="1:13" ht="31.5">
      <c r="A15" s="19" t="s">
        <v>62</v>
      </c>
      <c r="B15" s="206" t="s">
        <v>68</v>
      </c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</row>
    <row r="16" spans="1:13">
      <c r="A16" s="19"/>
      <c r="B16" s="206"/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</row>
    <row r="17" spans="1:26">
      <c r="A17" s="19"/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</row>
    <row r="18" spans="1:26">
      <c r="A18" s="4"/>
    </row>
    <row r="19" spans="1:26">
      <c r="A19" s="27" t="s">
        <v>81</v>
      </c>
    </row>
    <row r="20" spans="1:26">
      <c r="A20" s="17"/>
    </row>
    <row r="21" spans="1:26">
      <c r="A21" s="27" t="s">
        <v>82</v>
      </c>
    </row>
    <row r="22" spans="1:26">
      <c r="A22" s="4"/>
    </row>
    <row r="23" spans="1:26" ht="32.25" customHeight="1">
      <c r="A23" s="19" t="s">
        <v>62</v>
      </c>
      <c r="B23" s="206" t="s">
        <v>18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</row>
    <row r="24" spans="1:26">
      <c r="A24" s="19"/>
      <c r="B24" s="206"/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</row>
    <row r="25" spans="1:26">
      <c r="A25" s="19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</row>
    <row r="26" spans="1:26">
      <c r="A26" s="4"/>
    </row>
    <row r="27" spans="1:26">
      <c r="A27" s="27" t="s">
        <v>83</v>
      </c>
    </row>
    <row r="28" spans="1:26" ht="15.75" customHeight="1">
      <c r="B28" s="32"/>
      <c r="L28" s="32" t="s">
        <v>71</v>
      </c>
    </row>
    <row r="29" spans="1:26">
      <c r="A29" s="4"/>
    </row>
    <row r="30" spans="1:26" ht="30" customHeight="1">
      <c r="A30" s="206" t="s">
        <v>62</v>
      </c>
      <c r="B30" s="206" t="s">
        <v>84</v>
      </c>
      <c r="C30" s="206"/>
      <c r="D30" s="206"/>
      <c r="E30" s="206" t="s">
        <v>47</v>
      </c>
      <c r="F30" s="206"/>
      <c r="G30" s="206"/>
      <c r="H30" s="206" t="s">
        <v>85</v>
      </c>
      <c r="I30" s="206"/>
      <c r="J30" s="206"/>
      <c r="K30" s="206" t="s">
        <v>49</v>
      </c>
      <c r="L30" s="206"/>
      <c r="M30" s="206"/>
      <c r="R30" s="229"/>
      <c r="S30" s="229"/>
      <c r="T30" s="229"/>
      <c r="U30" s="229"/>
      <c r="V30" s="229"/>
      <c r="W30" s="229"/>
      <c r="X30" s="229"/>
      <c r="Y30" s="229"/>
      <c r="Z30" s="229"/>
    </row>
    <row r="31" spans="1:26" ht="33" customHeight="1">
      <c r="A31" s="206"/>
      <c r="B31" s="206"/>
      <c r="C31" s="206"/>
      <c r="D31" s="206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8"/>
      <c r="S31" s="28"/>
      <c r="T31" s="28"/>
      <c r="U31" s="28"/>
      <c r="V31" s="28"/>
      <c r="W31" s="28"/>
      <c r="X31" s="28"/>
      <c r="Y31" s="28"/>
      <c r="Z31" s="28"/>
    </row>
    <row r="32" spans="1:26">
      <c r="A32" s="19">
        <v>1</v>
      </c>
      <c r="B32" s="206">
        <v>2</v>
      </c>
      <c r="C32" s="206"/>
      <c r="D32" s="206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8"/>
      <c r="S32" s="28"/>
      <c r="T32" s="28"/>
      <c r="U32" s="28"/>
      <c r="V32" s="28"/>
      <c r="W32" s="28"/>
      <c r="X32" s="28"/>
      <c r="Y32" s="28"/>
      <c r="Z32" s="28"/>
    </row>
    <row r="33" spans="1:26">
      <c r="A33" s="19"/>
      <c r="B33" s="206" t="s">
        <v>25</v>
      </c>
      <c r="C33" s="206"/>
      <c r="D33" s="206"/>
      <c r="E33" s="19"/>
      <c r="F33" s="19"/>
      <c r="G33" s="19"/>
      <c r="H33" s="19"/>
      <c r="I33" s="19"/>
      <c r="J33" s="19"/>
      <c r="K33" s="19"/>
      <c r="L33" s="19"/>
      <c r="M33" s="19"/>
      <c r="R33" s="28"/>
      <c r="S33" s="28"/>
      <c r="T33" s="28"/>
      <c r="U33" s="28"/>
      <c r="V33" s="28"/>
      <c r="W33" s="28"/>
      <c r="X33" s="28"/>
      <c r="Y33" s="28"/>
      <c r="Z33" s="28"/>
    </row>
    <row r="34" spans="1:26">
      <c r="A34" s="19"/>
      <c r="B34" s="206"/>
      <c r="C34" s="206"/>
      <c r="D34" s="206"/>
      <c r="E34" s="19"/>
      <c r="F34" s="19"/>
      <c r="G34" s="19"/>
      <c r="H34" s="19"/>
      <c r="I34" s="19"/>
      <c r="J34" s="19"/>
      <c r="K34" s="19"/>
      <c r="L34" s="19"/>
      <c r="M34" s="19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32.25" customHeight="1">
      <c r="A35" s="227" t="s">
        <v>86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</row>
    <row r="36" spans="1:26">
      <c r="A36" s="4"/>
    </row>
    <row r="37" spans="1:26" ht="33" customHeight="1">
      <c r="A37" s="208" t="s">
        <v>87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</row>
    <row r="38" spans="1:26">
      <c r="K38" s="17" t="s">
        <v>71</v>
      </c>
    </row>
    <row r="39" spans="1:26">
      <c r="A39" s="4"/>
    </row>
    <row r="40" spans="1:26" ht="31.5" customHeight="1">
      <c r="A40" s="206" t="s">
        <v>17</v>
      </c>
      <c r="B40" s="206" t="s">
        <v>88</v>
      </c>
      <c r="C40" s="206"/>
      <c r="D40" s="206"/>
      <c r="E40" s="206" t="s">
        <v>47</v>
      </c>
      <c r="F40" s="206"/>
      <c r="G40" s="206"/>
      <c r="H40" s="206" t="s">
        <v>85</v>
      </c>
      <c r="I40" s="206"/>
      <c r="J40" s="206"/>
      <c r="K40" s="206" t="s">
        <v>49</v>
      </c>
      <c r="L40" s="206"/>
      <c r="M40" s="206"/>
    </row>
    <row r="41" spans="1:26" ht="33.75" customHeight="1">
      <c r="A41" s="206"/>
      <c r="B41" s="206"/>
      <c r="C41" s="206"/>
      <c r="D41" s="206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26">
      <c r="A42" s="19">
        <v>1</v>
      </c>
      <c r="B42" s="206">
        <v>2</v>
      </c>
      <c r="C42" s="206"/>
      <c r="D42" s="206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26">
      <c r="A43" s="19"/>
      <c r="B43" s="206"/>
      <c r="C43" s="206"/>
      <c r="D43" s="206"/>
      <c r="E43" s="19"/>
      <c r="F43" s="19"/>
      <c r="G43" s="19"/>
      <c r="H43" s="19"/>
      <c r="I43" s="19"/>
      <c r="J43" s="19"/>
      <c r="K43" s="19"/>
      <c r="L43" s="19"/>
      <c r="M43" s="19"/>
    </row>
    <row r="44" spans="1:26">
      <c r="A44" s="4"/>
    </row>
    <row r="45" spans="1:26">
      <c r="A45" s="27" t="s">
        <v>89</v>
      </c>
    </row>
    <row r="46" spans="1:26">
      <c r="A46" s="4"/>
    </row>
    <row r="47" spans="1:26" ht="53.25" customHeight="1">
      <c r="A47" s="206" t="s">
        <v>17</v>
      </c>
      <c r="B47" s="206" t="s">
        <v>56</v>
      </c>
      <c r="C47" s="206" t="s">
        <v>32</v>
      </c>
      <c r="D47" s="206" t="s">
        <v>33</v>
      </c>
      <c r="E47" s="206" t="s">
        <v>47</v>
      </c>
      <c r="F47" s="206"/>
      <c r="G47" s="206"/>
      <c r="H47" s="206" t="s">
        <v>90</v>
      </c>
      <c r="I47" s="206"/>
      <c r="J47" s="206"/>
      <c r="K47" s="206" t="s">
        <v>49</v>
      </c>
      <c r="L47" s="206"/>
      <c r="M47" s="206"/>
    </row>
    <row r="48" spans="1:26" ht="30.75" customHeight="1">
      <c r="A48" s="206"/>
      <c r="B48" s="206"/>
      <c r="C48" s="206"/>
      <c r="D48" s="206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>
      <c r="A50" s="19">
        <v>1</v>
      </c>
      <c r="B50" s="19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>
      <c r="A53" s="206" t="s">
        <v>91</v>
      </c>
      <c r="B53" s="206"/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</row>
    <row r="54" spans="1:13">
      <c r="A54" s="19">
        <v>2</v>
      </c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>
      <c r="A57" s="206" t="s">
        <v>91</v>
      </c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</row>
    <row r="58" spans="1:13">
      <c r="A58" s="19">
        <v>3</v>
      </c>
      <c r="B58" s="19" t="s">
        <v>36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>
      <c r="A61" s="206" t="s">
        <v>91</v>
      </c>
      <c r="B61" s="206"/>
      <c r="C61" s="206"/>
      <c r="D61" s="206"/>
      <c r="E61" s="206"/>
      <c r="F61" s="206"/>
      <c r="G61" s="206"/>
      <c r="H61" s="206"/>
      <c r="I61" s="206"/>
      <c r="J61" s="206"/>
      <c r="K61" s="206"/>
      <c r="L61" s="206"/>
      <c r="M61" s="206"/>
    </row>
    <row r="62" spans="1:13">
      <c r="A62" s="19">
        <v>4</v>
      </c>
      <c r="B62" s="19" t="s">
        <v>37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>
      <c r="A65" s="206" t="s">
        <v>91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</row>
    <row r="66" spans="1:13">
      <c r="A66" s="206" t="s">
        <v>60</v>
      </c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</row>
    <row r="67" spans="1:13">
      <c r="A67" s="4"/>
    </row>
    <row r="68" spans="1:13" ht="19.5" customHeight="1">
      <c r="A68" s="27" t="s">
        <v>92</v>
      </c>
      <c r="B68" s="27"/>
      <c r="C68" s="27"/>
      <c r="D68" s="27"/>
    </row>
    <row r="69" spans="1:13" ht="6.75" customHeight="1">
      <c r="A69" s="222" t="s">
        <v>93</v>
      </c>
      <c r="B69" s="222"/>
      <c r="C69" s="222"/>
      <c r="D69" s="222"/>
    </row>
    <row r="70" spans="1:13" ht="19.5" customHeight="1">
      <c r="A70" s="29" t="s">
        <v>94</v>
      </c>
      <c r="B70" s="29"/>
      <c r="C70" s="29"/>
      <c r="D70" s="29"/>
    </row>
    <row r="71" spans="1:13">
      <c r="A71" s="207" t="s">
        <v>96</v>
      </c>
      <c r="B71" s="207"/>
      <c r="C71" s="207"/>
      <c r="D71" s="207"/>
      <c r="E71" s="207"/>
    </row>
    <row r="72" spans="1:13">
      <c r="A72" s="207"/>
      <c r="B72" s="207"/>
      <c r="C72" s="207"/>
      <c r="D72" s="207"/>
      <c r="E72" s="207"/>
      <c r="G72" s="225"/>
      <c r="H72" s="225"/>
      <c r="J72" s="225"/>
      <c r="K72" s="225"/>
      <c r="L72" s="225"/>
      <c r="M72" s="225"/>
    </row>
    <row r="73" spans="1:13" ht="15.75" customHeight="1">
      <c r="A73" s="30"/>
      <c r="B73" s="30"/>
      <c r="C73" s="30"/>
      <c r="D73" s="30"/>
      <c r="E73" s="30"/>
      <c r="G73" s="226" t="s">
        <v>38</v>
      </c>
      <c r="H73" s="226"/>
      <c r="J73" s="224" t="s">
        <v>78</v>
      </c>
      <c r="K73" s="224"/>
      <c r="L73" s="224"/>
      <c r="M73" s="224"/>
    </row>
    <row r="74" spans="1:13" ht="43.5" customHeight="1">
      <c r="A74" s="207" t="s">
        <v>95</v>
      </c>
      <c r="B74" s="207"/>
      <c r="C74" s="207"/>
      <c r="D74" s="207"/>
      <c r="E74" s="207"/>
      <c r="G74" s="225"/>
      <c r="H74" s="225"/>
      <c r="J74" s="225"/>
      <c r="K74" s="225"/>
      <c r="L74" s="225"/>
      <c r="M74" s="225"/>
    </row>
    <row r="75" spans="1:13" ht="15.75" customHeight="1">
      <c r="A75" s="207"/>
      <c r="B75" s="207"/>
      <c r="C75" s="207"/>
      <c r="D75" s="207"/>
      <c r="E75" s="207"/>
      <c r="G75" s="226" t="s">
        <v>38</v>
      </c>
      <c r="H75" s="226"/>
      <c r="J75" s="224" t="s">
        <v>78</v>
      </c>
      <c r="K75" s="224"/>
      <c r="L75" s="224"/>
      <c r="M75" s="224"/>
    </row>
  </sheetData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A6:M6"/>
    <mergeCell ref="E7:M7"/>
    <mergeCell ref="E8:M8"/>
    <mergeCell ref="E9:M9"/>
    <mergeCell ref="E10:M10"/>
    <mergeCell ref="A7:A8"/>
    <mergeCell ref="K47:M47"/>
    <mergeCell ref="A53:M53"/>
    <mergeCell ref="A57:M57"/>
    <mergeCell ref="A61:M61"/>
    <mergeCell ref="A65:M65"/>
    <mergeCell ref="A47:A48"/>
    <mergeCell ref="B47:B48"/>
    <mergeCell ref="C47:C48"/>
    <mergeCell ref="D47:D48"/>
    <mergeCell ref="A9:A10"/>
    <mergeCell ref="A30:A31"/>
    <mergeCell ref="E30:G30"/>
    <mergeCell ref="H30:J30"/>
    <mergeCell ref="K30:M30"/>
    <mergeCell ref="B30:D31"/>
    <mergeCell ref="B17:M17"/>
    <mergeCell ref="A13:M13"/>
    <mergeCell ref="B23:M23"/>
    <mergeCell ref="B24:M24"/>
    <mergeCell ref="B25:M25"/>
    <mergeCell ref="B40:D41"/>
    <mergeCell ref="K40:M40"/>
    <mergeCell ref="A40:A41"/>
    <mergeCell ref="E40:G40"/>
    <mergeCell ref="H40:J40"/>
    <mergeCell ref="B32:D32"/>
    <mergeCell ref="B33:D33"/>
    <mergeCell ref="B34:D34"/>
    <mergeCell ref="A35:M35"/>
    <mergeCell ref="A37:M37"/>
    <mergeCell ref="B42:D42"/>
    <mergeCell ref="B43:D43"/>
    <mergeCell ref="A71:E72"/>
    <mergeCell ref="A74:E75"/>
    <mergeCell ref="G72:H72"/>
    <mergeCell ref="G74:H74"/>
    <mergeCell ref="A69:D69"/>
    <mergeCell ref="E47:G47"/>
    <mergeCell ref="H47:J47"/>
    <mergeCell ref="G73:H73"/>
    <mergeCell ref="A66:M66"/>
    <mergeCell ref="G75:H75"/>
    <mergeCell ref="J73:M73"/>
    <mergeCell ref="J72:M72"/>
    <mergeCell ref="J74:M74"/>
    <mergeCell ref="J75:M75"/>
  </mergeCells>
  <pageMargins left="0.16" right="0.16" top="0.35" bottom="0.3" header="0.31496062992125984" footer="0.31496062992125984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7"/>
  <sheetViews>
    <sheetView tabSelected="1" view="pageBreakPreview" zoomScaleSheetLayoutView="100" zoomScalePageLayoutView="110" workbookViewId="0">
      <selection activeCell="K1083" sqref="K1083"/>
    </sheetView>
  </sheetViews>
  <sheetFormatPr defaultColWidth="21.625" defaultRowHeight="15"/>
  <cols>
    <col min="1" max="1" width="5.125" style="35" customWidth="1"/>
    <col min="2" max="2" width="37.375" style="35" customWidth="1"/>
    <col min="3" max="3" width="19.625" style="35" customWidth="1"/>
    <col min="4" max="5" width="21.625" style="35"/>
    <col min="6" max="6" width="18" style="35" customWidth="1"/>
    <col min="7" max="7" width="19.375" style="46" customWidth="1"/>
    <col min="8" max="9" width="13" style="35" customWidth="1"/>
    <col min="10" max="10" width="16" style="35" customWidth="1"/>
    <col min="11" max="16384" width="21.625" style="35"/>
  </cols>
  <sheetData>
    <row r="1" spans="1:7">
      <c r="F1" s="298" t="s">
        <v>98</v>
      </c>
      <c r="G1" s="299"/>
    </row>
    <row r="2" spans="1:7">
      <c r="F2" s="299"/>
      <c r="G2" s="299"/>
    </row>
    <row r="3" spans="1:7" ht="32.25" customHeight="1">
      <c r="F3" s="299"/>
      <c r="G3" s="299"/>
    </row>
    <row r="4" spans="1:7" ht="15.75">
      <c r="A4" s="45"/>
      <c r="E4" s="45" t="s">
        <v>0</v>
      </c>
    </row>
    <row r="5" spans="1:7" ht="15.75">
      <c r="A5" s="45"/>
      <c r="E5" s="296" t="s">
        <v>255</v>
      </c>
      <c r="F5" s="296"/>
      <c r="G5" s="296"/>
    </row>
    <row r="6" spans="1:7" ht="15.75">
      <c r="A6" s="45"/>
      <c r="B6" s="45"/>
      <c r="E6" s="300" t="s">
        <v>195</v>
      </c>
      <c r="F6" s="300"/>
      <c r="G6" s="300"/>
    </row>
    <row r="7" spans="1:7" ht="15" customHeight="1">
      <c r="A7" s="45"/>
      <c r="E7" s="232" t="s">
        <v>2</v>
      </c>
      <c r="F7" s="232"/>
      <c r="G7" s="232"/>
    </row>
    <row r="8" spans="1:7" ht="15.75">
      <c r="A8" s="45"/>
      <c r="B8" s="45"/>
      <c r="E8" s="301"/>
      <c r="F8" s="301"/>
      <c r="G8" s="301"/>
    </row>
    <row r="9" spans="1:7" ht="15" customHeight="1">
      <c r="A9" s="45"/>
      <c r="E9" s="232"/>
      <c r="F9" s="232"/>
      <c r="G9" s="232"/>
    </row>
    <row r="10" spans="1:7" ht="15.75">
      <c r="A10" s="45"/>
      <c r="E10" s="248" t="s">
        <v>555</v>
      </c>
      <c r="F10" s="248"/>
      <c r="G10" s="248"/>
    </row>
    <row r="13" spans="1:7" ht="15.75">
      <c r="A13" s="306" t="s">
        <v>4</v>
      </c>
      <c r="B13" s="306"/>
      <c r="C13" s="306"/>
      <c r="D13" s="306"/>
      <c r="E13" s="306"/>
      <c r="F13" s="306"/>
      <c r="G13" s="306"/>
    </row>
    <row r="14" spans="1:7" ht="15.75">
      <c r="A14" s="306" t="s">
        <v>344</v>
      </c>
      <c r="B14" s="306"/>
      <c r="C14" s="306"/>
      <c r="D14" s="306"/>
      <c r="E14" s="306"/>
      <c r="F14" s="306"/>
      <c r="G14" s="306"/>
    </row>
    <row r="17" spans="1:7" ht="15" customHeight="1">
      <c r="A17" s="47" t="s">
        <v>100</v>
      </c>
      <c r="B17" s="47">
        <v>3100000</v>
      </c>
      <c r="C17" s="47"/>
      <c r="D17" s="307" t="s">
        <v>110</v>
      </c>
      <c r="E17" s="307"/>
      <c r="F17" s="307"/>
      <c r="G17" s="48">
        <v>31692820</v>
      </c>
    </row>
    <row r="18" spans="1:7" ht="28.5" customHeight="1">
      <c r="A18" s="303" t="s">
        <v>108</v>
      </c>
      <c r="B18" s="303"/>
      <c r="C18" s="303"/>
      <c r="D18" s="308" t="s">
        <v>2</v>
      </c>
      <c r="E18" s="308"/>
      <c r="F18" s="49"/>
      <c r="G18" s="50" t="s">
        <v>101</v>
      </c>
    </row>
    <row r="19" spans="1:7" ht="20.25" customHeight="1">
      <c r="A19" s="51" t="s">
        <v>102</v>
      </c>
      <c r="B19" s="51">
        <v>3110000</v>
      </c>
      <c r="C19" s="51"/>
      <c r="D19" s="302" t="s">
        <v>110</v>
      </c>
      <c r="E19" s="302"/>
      <c r="F19" s="302"/>
      <c r="G19" s="48">
        <v>31692820</v>
      </c>
    </row>
    <row r="20" spans="1:7" ht="17.25" customHeight="1">
      <c r="A20" s="303" t="s">
        <v>104</v>
      </c>
      <c r="B20" s="303"/>
      <c r="C20" s="303"/>
      <c r="D20" s="304" t="s">
        <v>41</v>
      </c>
      <c r="E20" s="304"/>
      <c r="F20" s="49"/>
      <c r="G20" s="50" t="s">
        <v>101</v>
      </c>
    </row>
    <row r="21" spans="1:7" ht="25.5" customHeight="1">
      <c r="A21" s="52" t="s">
        <v>103</v>
      </c>
      <c r="B21" s="95">
        <v>3116030</v>
      </c>
      <c r="C21" s="53">
        <v>6030</v>
      </c>
      <c r="D21" s="54" t="s">
        <v>203</v>
      </c>
      <c r="E21" s="305" t="s">
        <v>111</v>
      </c>
      <c r="F21" s="305"/>
      <c r="G21" s="55" t="s">
        <v>207</v>
      </c>
    </row>
    <row r="22" spans="1:7" ht="56.25" customHeight="1">
      <c r="B22" s="56" t="s">
        <v>104</v>
      </c>
      <c r="C22" s="96" t="s">
        <v>105</v>
      </c>
      <c r="D22" s="49" t="s">
        <v>106</v>
      </c>
      <c r="E22" s="303" t="s">
        <v>109</v>
      </c>
      <c r="F22" s="303"/>
      <c r="G22" s="57" t="s">
        <v>107</v>
      </c>
    </row>
    <row r="23" spans="1:7" ht="42" customHeight="1">
      <c r="A23" s="58" t="s">
        <v>11</v>
      </c>
      <c r="B23" s="248" t="s">
        <v>680</v>
      </c>
      <c r="C23" s="248"/>
      <c r="D23" s="248"/>
      <c r="E23" s="248"/>
      <c r="F23" s="248"/>
      <c r="G23" s="248"/>
    </row>
    <row r="24" spans="1:7" ht="81.75" customHeight="1">
      <c r="A24" s="59" t="s">
        <v>13</v>
      </c>
      <c r="B24" s="289" t="s">
        <v>642</v>
      </c>
      <c r="C24" s="289"/>
      <c r="D24" s="289"/>
      <c r="E24" s="289"/>
      <c r="F24" s="289"/>
      <c r="G24" s="289"/>
    </row>
    <row r="25" spans="1:7" ht="135" customHeight="1">
      <c r="A25" s="59"/>
      <c r="B25" s="290" t="s">
        <v>690</v>
      </c>
      <c r="C25" s="291"/>
      <c r="D25" s="291"/>
      <c r="E25" s="291"/>
      <c r="F25" s="291"/>
      <c r="G25" s="291"/>
    </row>
    <row r="26" spans="1:7" ht="17.25" customHeight="1">
      <c r="A26" s="58" t="s">
        <v>15</v>
      </c>
      <c r="B26" s="248" t="s">
        <v>67</v>
      </c>
      <c r="C26" s="248"/>
      <c r="D26" s="248"/>
      <c r="E26" s="248"/>
      <c r="F26" s="248"/>
      <c r="G26" s="248"/>
    </row>
    <row r="27" spans="1:7" ht="11.25" customHeight="1">
      <c r="A27" s="60"/>
    </row>
    <row r="28" spans="1:7" ht="18.75" customHeight="1">
      <c r="A28" s="61" t="s">
        <v>17</v>
      </c>
      <c r="B28" s="292" t="s">
        <v>68</v>
      </c>
      <c r="C28" s="292"/>
      <c r="D28" s="292"/>
      <c r="E28" s="292"/>
      <c r="F28" s="292"/>
      <c r="G28" s="292"/>
    </row>
    <row r="29" spans="1:7" ht="24" customHeight="1">
      <c r="A29" s="98">
        <v>1</v>
      </c>
      <c r="B29" s="293" t="s">
        <v>112</v>
      </c>
      <c r="C29" s="294"/>
      <c r="D29" s="294"/>
      <c r="E29" s="294"/>
      <c r="F29" s="294"/>
      <c r="G29" s="295"/>
    </row>
    <row r="30" spans="1:7" ht="11.25" hidden="1" customHeight="1">
      <c r="A30" s="60"/>
    </row>
    <row r="31" spans="1:7" s="38" customFormat="1" ht="25.5" customHeight="1">
      <c r="A31" s="62" t="s">
        <v>16</v>
      </c>
      <c r="B31" s="38" t="s">
        <v>113</v>
      </c>
      <c r="C31" s="38" t="s">
        <v>114</v>
      </c>
      <c r="G31" s="63"/>
    </row>
    <row r="32" spans="1:7" ht="20.25" customHeight="1">
      <c r="A32" s="64" t="s">
        <v>19</v>
      </c>
      <c r="B32" s="296" t="s">
        <v>70</v>
      </c>
      <c r="C32" s="296"/>
      <c r="D32" s="296"/>
      <c r="E32" s="296"/>
      <c r="F32" s="296"/>
      <c r="G32" s="296"/>
    </row>
    <row r="33" spans="1:7" ht="10.5" customHeight="1">
      <c r="A33" s="58"/>
      <c r="B33" s="97"/>
      <c r="C33" s="97"/>
      <c r="D33" s="97"/>
      <c r="E33" s="97"/>
      <c r="F33" s="97"/>
      <c r="G33" s="65"/>
    </row>
    <row r="34" spans="1:7" ht="20.25" customHeight="1">
      <c r="A34" s="61" t="s">
        <v>17</v>
      </c>
      <c r="B34" s="292" t="s">
        <v>18</v>
      </c>
      <c r="C34" s="292"/>
      <c r="D34" s="292"/>
      <c r="E34" s="292"/>
      <c r="F34" s="292"/>
      <c r="G34" s="292"/>
    </row>
    <row r="35" spans="1:7" ht="15.75" customHeight="1">
      <c r="A35" s="66">
        <v>1</v>
      </c>
      <c r="B35" s="280" t="s">
        <v>115</v>
      </c>
      <c r="C35" s="281"/>
      <c r="D35" s="281"/>
      <c r="E35" s="281"/>
      <c r="F35" s="281"/>
      <c r="G35" s="282"/>
    </row>
    <row r="36" spans="1:7" ht="20.25" customHeight="1">
      <c r="A36" s="66">
        <v>2</v>
      </c>
      <c r="B36" s="280" t="s">
        <v>116</v>
      </c>
      <c r="C36" s="281"/>
      <c r="D36" s="281"/>
      <c r="E36" s="281"/>
      <c r="F36" s="281"/>
      <c r="G36" s="282"/>
    </row>
    <row r="37" spans="1:7" ht="18" customHeight="1">
      <c r="A37" s="66">
        <v>3</v>
      </c>
      <c r="B37" s="280" t="s">
        <v>117</v>
      </c>
      <c r="C37" s="281"/>
      <c r="D37" s="281"/>
      <c r="E37" s="281"/>
      <c r="F37" s="281"/>
      <c r="G37" s="282"/>
    </row>
    <row r="38" spans="1:7" ht="18.75" customHeight="1">
      <c r="A38" s="66">
        <v>4</v>
      </c>
      <c r="B38" s="280" t="s">
        <v>118</v>
      </c>
      <c r="C38" s="281"/>
      <c r="D38" s="281"/>
      <c r="E38" s="281"/>
      <c r="F38" s="281"/>
      <c r="G38" s="282"/>
    </row>
    <row r="39" spans="1:7" ht="21.75" customHeight="1">
      <c r="A39" s="66">
        <v>5</v>
      </c>
      <c r="B39" s="280" t="s">
        <v>119</v>
      </c>
      <c r="C39" s="281"/>
      <c r="D39" s="281"/>
      <c r="E39" s="281"/>
      <c r="F39" s="281"/>
      <c r="G39" s="282"/>
    </row>
    <row r="40" spans="1:7" ht="20.25" customHeight="1">
      <c r="A40" s="66">
        <v>6</v>
      </c>
      <c r="B40" s="280" t="s">
        <v>120</v>
      </c>
      <c r="C40" s="281"/>
      <c r="D40" s="281"/>
      <c r="E40" s="281"/>
      <c r="F40" s="281"/>
      <c r="G40" s="282"/>
    </row>
    <row r="41" spans="1:7" ht="21" customHeight="1">
      <c r="A41" s="66">
        <v>7</v>
      </c>
      <c r="B41" s="280" t="s">
        <v>121</v>
      </c>
      <c r="C41" s="281"/>
      <c r="D41" s="281"/>
      <c r="E41" s="281"/>
      <c r="F41" s="281"/>
      <c r="G41" s="282"/>
    </row>
    <row r="42" spans="1:7" ht="20.25" customHeight="1">
      <c r="A42" s="66">
        <v>8</v>
      </c>
      <c r="B42" s="280" t="s">
        <v>122</v>
      </c>
      <c r="C42" s="281"/>
      <c r="D42" s="281"/>
      <c r="E42" s="281"/>
      <c r="F42" s="281"/>
      <c r="G42" s="282"/>
    </row>
    <row r="43" spans="1:7" ht="15.75" customHeight="1">
      <c r="A43" s="66">
        <v>9</v>
      </c>
      <c r="B43" s="280" t="s">
        <v>123</v>
      </c>
      <c r="C43" s="281"/>
      <c r="D43" s="281"/>
      <c r="E43" s="281"/>
      <c r="F43" s="281"/>
      <c r="G43" s="282"/>
    </row>
    <row r="44" spans="1:7" ht="12.75" customHeight="1">
      <c r="A44" s="58"/>
      <c r="B44" s="97"/>
      <c r="C44" s="97"/>
      <c r="D44" s="97"/>
      <c r="E44" s="97"/>
      <c r="F44" s="97"/>
      <c r="G44" s="65"/>
    </row>
    <row r="45" spans="1:7" ht="16.5" customHeight="1">
      <c r="A45" s="99" t="s">
        <v>26</v>
      </c>
      <c r="B45" s="100" t="s">
        <v>22</v>
      </c>
      <c r="C45" s="65"/>
      <c r="D45" s="65"/>
      <c r="E45" s="65"/>
      <c r="F45" s="65"/>
      <c r="G45" s="65"/>
    </row>
    <row r="46" spans="1:7" ht="15.75">
      <c r="A46" s="101"/>
      <c r="B46" s="46"/>
      <c r="C46" s="46"/>
      <c r="D46" s="46"/>
      <c r="E46" s="102" t="s">
        <v>71</v>
      </c>
      <c r="F46" s="46"/>
    </row>
    <row r="47" spans="1:7" ht="27.75" customHeight="1">
      <c r="A47" s="103" t="s">
        <v>17</v>
      </c>
      <c r="B47" s="283" t="s">
        <v>22</v>
      </c>
      <c r="C47" s="284"/>
      <c r="D47" s="71" t="s">
        <v>23</v>
      </c>
      <c r="E47" s="71" t="s">
        <v>24</v>
      </c>
      <c r="F47" s="71" t="s">
        <v>25</v>
      </c>
    </row>
    <row r="48" spans="1:7" ht="15.75">
      <c r="A48" s="71">
        <v>1</v>
      </c>
      <c r="B48" s="285">
        <v>2</v>
      </c>
      <c r="C48" s="286"/>
      <c r="D48" s="71">
        <v>3</v>
      </c>
      <c r="E48" s="71">
        <v>4</v>
      </c>
      <c r="F48" s="71">
        <v>5</v>
      </c>
    </row>
    <row r="49" spans="1:7" ht="21" customHeight="1">
      <c r="A49" s="104">
        <v>1</v>
      </c>
      <c r="B49" s="268" t="s">
        <v>345</v>
      </c>
      <c r="C49" s="279"/>
      <c r="D49" s="68">
        <f>E106</f>
        <v>500000</v>
      </c>
      <c r="E49" s="71"/>
      <c r="F49" s="188">
        <f>D49+E49</f>
        <v>500000</v>
      </c>
      <c r="G49" s="67"/>
    </row>
    <row r="50" spans="1:7" ht="14.25" customHeight="1">
      <c r="A50" s="104">
        <v>2</v>
      </c>
      <c r="B50" s="287" t="s">
        <v>196</v>
      </c>
      <c r="C50" s="288"/>
      <c r="D50" s="105"/>
      <c r="E50" s="71"/>
      <c r="F50" s="188"/>
      <c r="G50" s="67"/>
    </row>
    <row r="51" spans="1:7" ht="15.75">
      <c r="A51" s="72"/>
      <c r="B51" s="268" t="s">
        <v>349</v>
      </c>
      <c r="C51" s="279"/>
      <c r="D51" s="68">
        <f>E117</f>
        <v>3799000</v>
      </c>
      <c r="E51" s="71"/>
      <c r="F51" s="188">
        <f>D51+E51</f>
        <v>3799000</v>
      </c>
      <c r="G51" s="67"/>
    </row>
    <row r="52" spans="1:7" ht="20.25" customHeight="1">
      <c r="A52" s="72"/>
      <c r="B52" s="273" t="s">
        <v>351</v>
      </c>
      <c r="C52" s="274"/>
      <c r="D52" s="89">
        <f>E143</f>
        <v>250000</v>
      </c>
      <c r="E52" s="71"/>
      <c r="F52" s="189">
        <f>D52</f>
        <v>250000</v>
      </c>
    </row>
    <row r="53" spans="1:7" ht="17.25" customHeight="1">
      <c r="A53" s="104">
        <v>3</v>
      </c>
      <c r="B53" s="270" t="s">
        <v>197</v>
      </c>
      <c r="C53" s="271"/>
      <c r="D53" s="69"/>
      <c r="E53" s="71"/>
      <c r="F53" s="188"/>
    </row>
    <row r="54" spans="1:7" ht="15.75">
      <c r="A54" s="104"/>
      <c r="B54" s="268" t="s">
        <v>202</v>
      </c>
      <c r="C54" s="279"/>
      <c r="D54" s="68">
        <f>E152</f>
        <v>1073549</v>
      </c>
      <c r="E54" s="71"/>
      <c r="F54" s="188">
        <f>D54+E54</f>
        <v>1073549</v>
      </c>
    </row>
    <row r="55" spans="1:7" ht="18.75" customHeight="1">
      <c r="A55" s="104">
        <v>4</v>
      </c>
      <c r="B55" s="270" t="s">
        <v>198</v>
      </c>
      <c r="C55" s="271"/>
      <c r="D55" s="69"/>
      <c r="E55" s="71"/>
      <c r="F55" s="188"/>
      <c r="G55" s="67"/>
    </row>
    <row r="56" spans="1:7" ht="15.75">
      <c r="A56" s="72"/>
      <c r="B56" s="273" t="s">
        <v>384</v>
      </c>
      <c r="C56" s="297"/>
      <c r="D56" s="68">
        <f>E162</f>
        <v>9049000</v>
      </c>
      <c r="E56" s="71"/>
      <c r="F56" s="188">
        <f>D56</f>
        <v>9049000</v>
      </c>
    </row>
    <row r="57" spans="1:7" ht="15.75">
      <c r="A57" s="72"/>
      <c r="B57" s="268" t="s">
        <v>401</v>
      </c>
      <c r="C57" s="269"/>
      <c r="D57" s="68">
        <f>E176</f>
        <v>1412000</v>
      </c>
      <c r="E57" s="71"/>
      <c r="F57" s="188">
        <f t="shared" ref="F57:F59" si="0">D57+E57</f>
        <v>1412000</v>
      </c>
    </row>
    <row r="58" spans="1:7" ht="27.75" customHeight="1">
      <c r="A58" s="72"/>
      <c r="B58" s="273" t="s">
        <v>402</v>
      </c>
      <c r="C58" s="274"/>
      <c r="D58" s="68">
        <f>E195</f>
        <v>150000</v>
      </c>
      <c r="E58" s="71"/>
      <c r="F58" s="188">
        <f>D58</f>
        <v>150000</v>
      </c>
    </row>
    <row r="59" spans="1:7" ht="15.75">
      <c r="A59" s="72"/>
      <c r="B59" s="268" t="s">
        <v>403</v>
      </c>
      <c r="C59" s="269"/>
      <c r="D59" s="68">
        <f>E204</f>
        <v>199000</v>
      </c>
      <c r="E59" s="71"/>
      <c r="F59" s="188">
        <f t="shared" si="0"/>
        <v>199000</v>
      </c>
    </row>
    <row r="60" spans="1:7" ht="15.75">
      <c r="A60" s="72"/>
      <c r="B60" s="273" t="s">
        <v>388</v>
      </c>
      <c r="C60" s="274"/>
      <c r="D60" s="68">
        <f>E214</f>
        <v>199000</v>
      </c>
      <c r="E60" s="71"/>
      <c r="F60" s="188">
        <f>D60</f>
        <v>199000</v>
      </c>
    </row>
    <row r="61" spans="1:7" ht="18.75" customHeight="1">
      <c r="A61" s="104">
        <v>5</v>
      </c>
      <c r="B61" s="270" t="s">
        <v>199</v>
      </c>
      <c r="C61" s="271"/>
      <c r="D61" s="69"/>
      <c r="E61" s="71"/>
      <c r="F61" s="188"/>
    </row>
    <row r="62" spans="1:7" ht="27.75" customHeight="1">
      <c r="A62" s="72"/>
      <c r="B62" s="268" t="s">
        <v>404</v>
      </c>
      <c r="C62" s="269"/>
      <c r="D62" s="68">
        <f>E223</f>
        <v>397000</v>
      </c>
      <c r="E62" s="71"/>
      <c r="F62" s="188">
        <f>D62+E62</f>
        <v>397000</v>
      </c>
    </row>
    <row r="63" spans="1:7" ht="20.25" customHeight="1">
      <c r="A63" s="104">
        <v>6</v>
      </c>
      <c r="B63" s="270" t="s">
        <v>200</v>
      </c>
      <c r="C63" s="271"/>
      <c r="D63" s="106"/>
      <c r="E63" s="71"/>
      <c r="F63" s="188"/>
    </row>
    <row r="64" spans="1:7" ht="18" customHeight="1">
      <c r="A64" s="72"/>
      <c r="B64" s="268" t="s">
        <v>405</v>
      </c>
      <c r="C64" s="269"/>
      <c r="D64" s="107">
        <f>E235</f>
        <v>20000</v>
      </c>
      <c r="E64" s="71"/>
      <c r="F64" s="188">
        <f>D64+E64</f>
        <v>20000</v>
      </c>
    </row>
    <row r="65" spans="1:6" ht="28.5" customHeight="1">
      <c r="A65" s="72"/>
      <c r="B65" s="268" t="s">
        <v>391</v>
      </c>
      <c r="C65" s="269"/>
      <c r="D65" s="68">
        <f>E244</f>
        <v>90000</v>
      </c>
      <c r="E65" s="71"/>
      <c r="F65" s="188">
        <f>D65+E65</f>
        <v>90000</v>
      </c>
    </row>
    <row r="66" spans="1:6" ht="18" customHeight="1">
      <c r="A66" s="72"/>
      <c r="B66" s="273" t="s">
        <v>392</v>
      </c>
      <c r="C66" s="274"/>
      <c r="D66" s="68">
        <f>E253</f>
        <v>20830</v>
      </c>
      <c r="E66" s="71"/>
      <c r="F66" s="188">
        <f>D66</f>
        <v>20830</v>
      </c>
    </row>
    <row r="67" spans="1:6" ht="28.5" customHeight="1">
      <c r="A67" s="72"/>
      <c r="B67" s="273" t="s">
        <v>685</v>
      </c>
      <c r="C67" s="274"/>
      <c r="D67" s="68">
        <f>E263</f>
        <v>5621</v>
      </c>
      <c r="E67" s="196"/>
      <c r="F67" s="188">
        <f>D67</f>
        <v>5621</v>
      </c>
    </row>
    <row r="68" spans="1:6" ht="19.5" customHeight="1">
      <c r="A68" s="104">
        <v>7</v>
      </c>
      <c r="B68" s="275" t="s">
        <v>377</v>
      </c>
      <c r="C68" s="276"/>
      <c r="D68" s="68"/>
      <c r="E68" s="71"/>
      <c r="F68" s="188"/>
    </row>
    <row r="69" spans="1:6" ht="17.25" customHeight="1">
      <c r="A69" s="72"/>
      <c r="B69" s="273" t="s">
        <v>393</v>
      </c>
      <c r="C69" s="274"/>
      <c r="D69" s="68">
        <f>E273</f>
        <v>11000000</v>
      </c>
      <c r="E69" s="71"/>
      <c r="F69" s="188">
        <f>D69</f>
        <v>11000000</v>
      </c>
    </row>
    <row r="70" spans="1:6" ht="26.25" customHeight="1">
      <c r="A70" s="72"/>
      <c r="B70" s="273" t="s">
        <v>394</v>
      </c>
      <c r="C70" s="274"/>
      <c r="D70" s="68">
        <f>E286</f>
        <v>19774000</v>
      </c>
      <c r="E70" s="71"/>
      <c r="F70" s="188">
        <f>D70</f>
        <v>19774000</v>
      </c>
    </row>
    <row r="71" spans="1:6" ht="17.25" customHeight="1">
      <c r="A71" s="72"/>
      <c r="B71" s="273" t="s">
        <v>395</v>
      </c>
      <c r="C71" s="274"/>
      <c r="D71" s="68">
        <f>E295</f>
        <v>600000</v>
      </c>
      <c r="E71" s="71"/>
      <c r="F71" s="188">
        <f>D71</f>
        <v>600000</v>
      </c>
    </row>
    <row r="72" spans="1:6" ht="17.25" customHeight="1">
      <c r="A72" s="72"/>
      <c r="B72" s="268" t="s">
        <v>396</v>
      </c>
      <c r="C72" s="278"/>
      <c r="D72" s="68">
        <f>E304</f>
        <v>3470000</v>
      </c>
      <c r="E72" s="71"/>
      <c r="F72" s="188">
        <f>D72</f>
        <v>3470000</v>
      </c>
    </row>
    <row r="73" spans="1:6" ht="21" customHeight="1">
      <c r="A73" s="104">
        <v>8</v>
      </c>
      <c r="B73" s="275" t="s">
        <v>378</v>
      </c>
      <c r="C73" s="276"/>
      <c r="D73" s="68"/>
      <c r="E73" s="71"/>
      <c r="F73" s="188"/>
    </row>
    <row r="74" spans="1:6" ht="26.25" customHeight="1">
      <c r="A74" s="72"/>
      <c r="B74" s="273" t="s">
        <v>397</v>
      </c>
      <c r="C74" s="274"/>
      <c r="D74" s="68">
        <f>E316</f>
        <v>8250000</v>
      </c>
      <c r="E74" s="71"/>
      <c r="F74" s="188">
        <f>D74</f>
        <v>8250000</v>
      </c>
    </row>
    <row r="75" spans="1:6" ht="26.25" customHeight="1">
      <c r="A75" s="72"/>
      <c r="B75" s="273" t="s">
        <v>398</v>
      </c>
      <c r="C75" s="274"/>
      <c r="D75" s="68">
        <f>E325</f>
        <v>5250000</v>
      </c>
      <c r="E75" s="71"/>
      <c r="F75" s="188">
        <f>D75</f>
        <v>5250000</v>
      </c>
    </row>
    <row r="76" spans="1:6" ht="26.25" customHeight="1">
      <c r="A76" s="72"/>
      <c r="B76" s="273" t="s">
        <v>399</v>
      </c>
      <c r="C76" s="274"/>
      <c r="D76" s="68">
        <f>E334</f>
        <v>556000</v>
      </c>
      <c r="E76" s="71"/>
      <c r="F76" s="188">
        <f>D76</f>
        <v>556000</v>
      </c>
    </row>
    <row r="77" spans="1:6" ht="29.25" customHeight="1">
      <c r="A77" s="104">
        <v>9</v>
      </c>
      <c r="B77" s="275" t="s">
        <v>383</v>
      </c>
      <c r="C77" s="276"/>
      <c r="D77" s="68"/>
      <c r="E77" s="71"/>
      <c r="F77" s="188"/>
    </row>
    <row r="78" spans="1:6" ht="27.75" customHeight="1">
      <c r="A78" s="72"/>
      <c r="B78" s="273" t="s">
        <v>400</v>
      </c>
      <c r="C78" s="274"/>
      <c r="D78" s="68">
        <f>E344</f>
        <v>5000000</v>
      </c>
      <c r="E78" s="183"/>
      <c r="F78" s="188">
        <f>D78</f>
        <v>5000000</v>
      </c>
    </row>
    <row r="79" spans="1:6" ht="27.75" customHeight="1">
      <c r="A79" s="72"/>
      <c r="B79" s="273" t="s">
        <v>626</v>
      </c>
      <c r="C79" s="274"/>
      <c r="D79" s="68">
        <v>300000</v>
      </c>
      <c r="E79" s="71"/>
      <c r="F79" s="188">
        <f>D79</f>
        <v>300000</v>
      </c>
    </row>
    <row r="80" spans="1:6" ht="27.75" customHeight="1">
      <c r="A80" s="104">
        <v>10</v>
      </c>
      <c r="B80" s="275" t="s">
        <v>691</v>
      </c>
      <c r="C80" s="276"/>
      <c r="D80" s="68"/>
      <c r="E80" s="204"/>
      <c r="F80" s="188"/>
    </row>
    <row r="81" spans="1:9" ht="27.75" customHeight="1">
      <c r="A81" s="72"/>
      <c r="B81" s="273" t="s">
        <v>692</v>
      </c>
      <c r="C81" s="274"/>
      <c r="D81" s="68">
        <v>1000000</v>
      </c>
      <c r="E81" s="204"/>
      <c r="F81" s="188">
        <f>D81</f>
        <v>1000000</v>
      </c>
    </row>
    <row r="82" spans="1:9" ht="18" customHeight="1">
      <c r="A82" s="104">
        <v>11</v>
      </c>
      <c r="B82" s="270" t="s">
        <v>192</v>
      </c>
      <c r="C82" s="271"/>
      <c r="D82" s="46"/>
      <c r="E82" s="71"/>
      <c r="F82" s="188"/>
    </row>
    <row r="83" spans="1:9" ht="18.75" customHeight="1">
      <c r="A83" s="108"/>
      <c r="B83" s="268" t="s">
        <v>693</v>
      </c>
      <c r="C83" s="269"/>
      <c r="D83" s="71"/>
      <c r="E83" s="68">
        <f>F370</f>
        <v>7216387</v>
      </c>
      <c r="F83" s="188">
        <f t="shared" ref="F83:F90" si="1">D83+E83</f>
        <v>7216387</v>
      </c>
      <c r="H83" s="36"/>
    </row>
    <row r="84" spans="1:9" ht="18.75" customHeight="1">
      <c r="A84" s="72"/>
      <c r="B84" s="268" t="s">
        <v>694</v>
      </c>
      <c r="C84" s="269"/>
      <c r="D84" s="71"/>
      <c r="E84" s="68">
        <f>F570</f>
        <v>5404500</v>
      </c>
      <c r="F84" s="188">
        <f t="shared" si="1"/>
        <v>5404500</v>
      </c>
      <c r="G84" s="67"/>
      <c r="H84" s="36"/>
    </row>
    <row r="85" spans="1:9" ht="18.75" customHeight="1">
      <c r="A85" s="72"/>
      <c r="B85" s="268" t="s">
        <v>695</v>
      </c>
      <c r="C85" s="269"/>
      <c r="D85" s="71"/>
      <c r="E85" s="68">
        <f>F700</f>
        <v>11710386</v>
      </c>
      <c r="F85" s="188">
        <f t="shared" si="1"/>
        <v>11710386</v>
      </c>
      <c r="H85" s="36"/>
    </row>
    <row r="86" spans="1:9" ht="18.75" customHeight="1">
      <c r="A86" s="72"/>
      <c r="B86" s="268" t="s">
        <v>696</v>
      </c>
      <c r="C86" s="269"/>
      <c r="D86" s="71"/>
      <c r="E86" s="68">
        <f>F931</f>
        <v>1097717</v>
      </c>
      <c r="F86" s="188">
        <f t="shared" si="1"/>
        <v>1097717</v>
      </c>
      <c r="H86" s="36"/>
    </row>
    <row r="87" spans="1:9" ht="18.75" customHeight="1">
      <c r="A87" s="72"/>
      <c r="B87" s="268" t="s">
        <v>697</v>
      </c>
      <c r="C87" s="269"/>
      <c r="D87" s="71"/>
      <c r="E87" s="68">
        <f>F968</f>
        <v>3509424</v>
      </c>
      <c r="F87" s="188">
        <f t="shared" si="1"/>
        <v>3509424</v>
      </c>
      <c r="H87" s="36"/>
    </row>
    <row r="88" spans="1:9" ht="18.75" customHeight="1">
      <c r="A88" s="72"/>
      <c r="B88" s="268" t="s">
        <v>698</v>
      </c>
      <c r="C88" s="269"/>
      <c r="D88" s="71"/>
      <c r="E88" s="68">
        <f>F995</f>
        <v>299000</v>
      </c>
      <c r="F88" s="188">
        <f t="shared" si="1"/>
        <v>299000</v>
      </c>
      <c r="H88" s="36"/>
    </row>
    <row r="89" spans="1:9" ht="18.75" customHeight="1">
      <c r="A89" s="72"/>
      <c r="B89" s="268" t="s">
        <v>699</v>
      </c>
      <c r="C89" s="269"/>
      <c r="D89" s="71"/>
      <c r="E89" s="68">
        <f>F1004</f>
        <v>1141450</v>
      </c>
      <c r="F89" s="188">
        <f t="shared" si="1"/>
        <v>1141450</v>
      </c>
      <c r="H89" s="36"/>
    </row>
    <row r="90" spans="1:9" ht="18.75" customHeight="1">
      <c r="A90" s="72"/>
      <c r="B90" s="268" t="s">
        <v>700</v>
      </c>
      <c r="C90" s="269"/>
      <c r="D90" s="71"/>
      <c r="E90" s="68">
        <f>F1044</f>
        <v>1650000</v>
      </c>
      <c r="F90" s="188">
        <f t="shared" si="1"/>
        <v>1650000</v>
      </c>
      <c r="H90" s="36"/>
    </row>
    <row r="91" spans="1:9" ht="21" customHeight="1">
      <c r="A91" s="266" t="s">
        <v>25</v>
      </c>
      <c r="B91" s="266"/>
      <c r="C91" s="267"/>
      <c r="D91" s="74">
        <f>SUM(D49:D90)</f>
        <v>72365000</v>
      </c>
      <c r="E91" s="74">
        <f>SUM(E83:E90)</f>
        <v>32028864</v>
      </c>
      <c r="F91" s="74">
        <f>D91+E91</f>
        <v>104393864</v>
      </c>
      <c r="G91" s="67"/>
      <c r="I91" s="36"/>
    </row>
    <row r="92" spans="1:9" ht="12" customHeight="1">
      <c r="A92" s="60"/>
      <c r="D92" s="36"/>
      <c r="H92" s="36"/>
    </row>
    <row r="93" spans="1:9" ht="19.5" customHeight="1">
      <c r="A93" s="58" t="s">
        <v>29</v>
      </c>
      <c r="B93" s="248" t="s">
        <v>27</v>
      </c>
      <c r="C93" s="248"/>
      <c r="D93" s="248"/>
      <c r="E93" s="248"/>
      <c r="F93" s="248"/>
      <c r="G93" s="248"/>
    </row>
    <row r="94" spans="1:9" ht="18" customHeight="1">
      <c r="A94" s="60"/>
      <c r="E94" s="70" t="s">
        <v>21</v>
      </c>
    </row>
    <row r="95" spans="1:9" ht="25.5" customHeight="1">
      <c r="A95" s="98" t="s">
        <v>17</v>
      </c>
      <c r="B95" s="61" t="s">
        <v>28</v>
      </c>
      <c r="C95" s="98" t="s">
        <v>23</v>
      </c>
      <c r="D95" s="98" t="s">
        <v>24</v>
      </c>
      <c r="E95" s="98" t="s">
        <v>25</v>
      </c>
    </row>
    <row r="96" spans="1:9" ht="15.75">
      <c r="A96" s="98">
        <v>1</v>
      </c>
      <c r="B96" s="98">
        <v>2</v>
      </c>
      <c r="C96" s="98">
        <v>3</v>
      </c>
      <c r="D96" s="98">
        <v>4</v>
      </c>
      <c r="E96" s="98">
        <v>5</v>
      </c>
    </row>
    <row r="97" spans="1:11" ht="30.75" customHeight="1">
      <c r="A97" s="98">
        <v>1</v>
      </c>
      <c r="B97" s="185" t="s">
        <v>343</v>
      </c>
      <c r="C97" s="198">
        <f>D91</f>
        <v>72365000</v>
      </c>
      <c r="D97" s="195"/>
      <c r="E97" s="198">
        <f>C97+D97</f>
        <v>72365000</v>
      </c>
      <c r="F97" s="37"/>
    </row>
    <row r="98" spans="1:11" ht="15.75">
      <c r="A98" s="277" t="s">
        <v>25</v>
      </c>
      <c r="B98" s="277"/>
      <c r="C98" s="199">
        <f>SUM(C97)</f>
        <v>72365000</v>
      </c>
      <c r="D98" s="194"/>
      <c r="E98" s="199">
        <f>SUM(E97)</f>
        <v>72365000</v>
      </c>
      <c r="F98" s="37"/>
    </row>
    <row r="99" spans="1:11" ht="4.5" customHeight="1">
      <c r="A99" s="60"/>
    </row>
    <row r="100" spans="1:11" ht="21" customHeight="1">
      <c r="A100" s="58" t="s">
        <v>72</v>
      </c>
      <c r="B100" s="248" t="s">
        <v>30</v>
      </c>
      <c r="C100" s="248"/>
      <c r="D100" s="248"/>
      <c r="E100" s="248"/>
      <c r="F100" s="248"/>
      <c r="G100" s="248"/>
    </row>
    <row r="101" spans="1:11" ht="11.25" customHeight="1">
      <c r="A101" s="60"/>
    </row>
    <row r="102" spans="1:11" ht="18.75" customHeight="1">
      <c r="A102" s="66" t="s">
        <v>643</v>
      </c>
      <c r="B102" s="66" t="s">
        <v>31</v>
      </c>
      <c r="C102" s="66" t="s">
        <v>32</v>
      </c>
      <c r="D102" s="66" t="s">
        <v>33</v>
      </c>
      <c r="E102" s="66" t="s">
        <v>23</v>
      </c>
      <c r="F102" s="66" t="s">
        <v>24</v>
      </c>
      <c r="G102" s="72" t="s">
        <v>25</v>
      </c>
    </row>
    <row r="103" spans="1:11" ht="12.75" customHeight="1">
      <c r="A103" s="66">
        <v>1</v>
      </c>
      <c r="B103" s="66">
        <v>2</v>
      </c>
      <c r="C103" s="66">
        <v>3</v>
      </c>
      <c r="D103" s="66">
        <v>4</v>
      </c>
      <c r="E103" s="66">
        <v>5</v>
      </c>
      <c r="F103" s="66">
        <v>6</v>
      </c>
      <c r="G103" s="72">
        <v>7</v>
      </c>
    </row>
    <row r="104" spans="1:11" ht="19.5" customHeight="1">
      <c r="A104" s="109">
        <v>1</v>
      </c>
      <c r="B104" s="233" t="s">
        <v>346</v>
      </c>
      <c r="C104" s="255"/>
      <c r="D104" s="110"/>
      <c r="E104" s="110"/>
      <c r="F104" s="110"/>
      <c r="G104" s="111"/>
    </row>
    <row r="105" spans="1:11" ht="14.25" customHeight="1">
      <c r="A105" s="110">
        <v>1</v>
      </c>
      <c r="B105" s="112" t="s">
        <v>34</v>
      </c>
      <c r="C105" s="110"/>
      <c r="D105" s="110"/>
      <c r="E105" s="110"/>
      <c r="F105" s="110"/>
      <c r="G105" s="111"/>
    </row>
    <row r="106" spans="1:11">
      <c r="A106" s="110"/>
      <c r="B106" s="113" t="s">
        <v>132</v>
      </c>
      <c r="C106" s="73" t="s">
        <v>130</v>
      </c>
      <c r="D106" s="73" t="s">
        <v>131</v>
      </c>
      <c r="E106" s="114">
        <v>500000</v>
      </c>
      <c r="F106" s="110"/>
      <c r="G106" s="115">
        <f t="shared" ref="G106:G112" si="2">E106+F106</f>
        <v>500000</v>
      </c>
      <c r="H106" s="37"/>
      <c r="K106" s="37"/>
    </row>
    <row r="107" spans="1:11" ht="14.25" customHeight="1">
      <c r="A107" s="110">
        <v>2</v>
      </c>
      <c r="B107" s="112" t="s">
        <v>35</v>
      </c>
      <c r="C107" s="116" t="s">
        <v>133</v>
      </c>
      <c r="D107" s="116" t="s">
        <v>133</v>
      </c>
      <c r="E107" s="110"/>
      <c r="F107" s="110"/>
      <c r="G107" s="111"/>
    </row>
    <row r="108" spans="1:11">
      <c r="A108" s="110"/>
      <c r="B108" s="113" t="s">
        <v>137</v>
      </c>
      <c r="C108" s="73" t="s">
        <v>138</v>
      </c>
      <c r="D108" s="73" t="s">
        <v>139</v>
      </c>
      <c r="E108" s="117">
        <f>E106/E110</f>
        <v>3644.0000027694396</v>
      </c>
      <c r="F108" s="110"/>
      <c r="G108" s="118">
        <f t="shared" si="2"/>
        <v>3644.0000027694396</v>
      </c>
    </row>
    <row r="109" spans="1:11" ht="14.25" customHeight="1">
      <c r="A109" s="110">
        <v>3</v>
      </c>
      <c r="B109" s="112" t="s">
        <v>36</v>
      </c>
      <c r="C109" s="110"/>
      <c r="D109" s="110"/>
      <c r="E109" s="110"/>
      <c r="F109" s="110"/>
      <c r="G109" s="111"/>
    </row>
    <row r="110" spans="1:11">
      <c r="A110" s="110"/>
      <c r="B110" s="113" t="s">
        <v>142</v>
      </c>
      <c r="C110" s="73" t="s">
        <v>130</v>
      </c>
      <c r="D110" s="73" t="s">
        <v>139</v>
      </c>
      <c r="E110" s="119">
        <v>137.21185500000001</v>
      </c>
      <c r="F110" s="110"/>
      <c r="G110" s="118">
        <f t="shared" si="2"/>
        <v>137.21185500000001</v>
      </c>
    </row>
    <row r="111" spans="1:11" ht="14.25" customHeight="1">
      <c r="A111" s="110">
        <v>4</v>
      </c>
      <c r="B111" s="112" t="s">
        <v>37</v>
      </c>
      <c r="C111" s="116" t="s">
        <v>133</v>
      </c>
      <c r="D111" s="116" t="s">
        <v>133</v>
      </c>
      <c r="E111" s="110"/>
      <c r="F111" s="110"/>
      <c r="G111" s="111"/>
    </row>
    <row r="112" spans="1:11" ht="22.5">
      <c r="A112" s="110"/>
      <c r="B112" s="120" t="s">
        <v>347</v>
      </c>
      <c r="C112" s="116" t="s">
        <v>144</v>
      </c>
      <c r="D112" s="116" t="s">
        <v>143</v>
      </c>
      <c r="E112" s="110">
        <v>100</v>
      </c>
      <c r="F112" s="110"/>
      <c r="G112" s="115">
        <f t="shared" si="2"/>
        <v>100</v>
      </c>
    </row>
    <row r="113" spans="1:8" ht="15" customHeight="1">
      <c r="A113" s="109">
        <v>2</v>
      </c>
      <c r="B113" s="258" t="s">
        <v>196</v>
      </c>
      <c r="C113" s="258"/>
      <c r="D113" s="73"/>
      <c r="E113" s="110"/>
      <c r="F113" s="110"/>
      <c r="G113" s="115"/>
    </row>
    <row r="114" spans="1:8" ht="21" customHeight="1">
      <c r="A114" s="109"/>
      <c r="B114" s="262" t="s">
        <v>348</v>
      </c>
      <c r="C114" s="272"/>
      <c r="D114" s="110"/>
      <c r="E114" s="110"/>
      <c r="F114" s="110"/>
      <c r="G114" s="111"/>
    </row>
    <row r="115" spans="1:8" ht="14.25" customHeight="1">
      <c r="A115" s="110">
        <v>1</v>
      </c>
      <c r="B115" s="112" t="s">
        <v>34</v>
      </c>
      <c r="C115" s="73"/>
      <c r="D115" s="73"/>
      <c r="E115" s="110"/>
      <c r="F115" s="110"/>
      <c r="G115" s="111"/>
    </row>
    <row r="116" spans="1:8" ht="21.75" customHeight="1">
      <c r="A116" s="110"/>
      <c r="B116" s="113" t="s">
        <v>154</v>
      </c>
      <c r="C116" s="73" t="s">
        <v>136</v>
      </c>
      <c r="D116" s="73" t="s">
        <v>149</v>
      </c>
      <c r="E116" s="121">
        <v>14</v>
      </c>
      <c r="F116" s="110"/>
      <c r="G116" s="115">
        <f t="shared" ref="G116:G140" si="3">E116+F116</f>
        <v>14</v>
      </c>
    </row>
    <row r="117" spans="1:8" ht="22.5">
      <c r="A117" s="110"/>
      <c r="B117" s="113" t="s">
        <v>155</v>
      </c>
      <c r="C117" s="73" t="s">
        <v>130</v>
      </c>
      <c r="D117" s="73" t="s">
        <v>131</v>
      </c>
      <c r="E117" s="117">
        <f>E118+E119+E120+E121+E122</f>
        <v>3799000</v>
      </c>
      <c r="F117" s="110"/>
      <c r="G117" s="118">
        <f t="shared" si="3"/>
        <v>3799000</v>
      </c>
      <c r="H117" s="36">
        <f>H118+H119+H120+H121+H122</f>
        <v>3799000.74</v>
      </c>
    </row>
    <row r="118" spans="1:8">
      <c r="A118" s="110"/>
      <c r="B118" s="113" t="s">
        <v>156</v>
      </c>
      <c r="C118" s="73" t="s">
        <v>130</v>
      </c>
      <c r="D118" s="73" t="s">
        <v>131</v>
      </c>
      <c r="E118" s="117">
        <f>1000000</f>
        <v>1000000</v>
      </c>
      <c r="F118" s="110"/>
      <c r="G118" s="115">
        <f t="shared" si="3"/>
        <v>1000000</v>
      </c>
      <c r="H118" s="35">
        <f>E126*E133</f>
        <v>1000000</v>
      </c>
    </row>
    <row r="119" spans="1:8">
      <c r="A119" s="110"/>
      <c r="B119" s="113" t="s">
        <v>157</v>
      </c>
      <c r="C119" s="73" t="s">
        <v>130</v>
      </c>
      <c r="D119" s="73" t="s">
        <v>131</v>
      </c>
      <c r="E119" s="117">
        <f>1000000</f>
        <v>1000000</v>
      </c>
      <c r="F119" s="110"/>
      <c r="G119" s="115">
        <f t="shared" si="3"/>
        <v>1000000</v>
      </c>
      <c r="H119" s="36">
        <f>(E127*E134)+(E128*E135)</f>
        <v>1000000.74</v>
      </c>
    </row>
    <row r="120" spans="1:8">
      <c r="A120" s="110"/>
      <c r="B120" s="113" t="s">
        <v>158</v>
      </c>
      <c r="C120" s="73" t="s">
        <v>130</v>
      </c>
      <c r="D120" s="73" t="s">
        <v>131</v>
      </c>
      <c r="E120" s="117">
        <f>700000</f>
        <v>700000</v>
      </c>
      <c r="F120" s="110"/>
      <c r="G120" s="115">
        <f t="shared" si="3"/>
        <v>700000</v>
      </c>
      <c r="H120" s="35">
        <f>E125*12*E132</f>
        <v>700000</v>
      </c>
    </row>
    <row r="121" spans="1:8">
      <c r="A121" s="110"/>
      <c r="B121" s="113" t="s">
        <v>276</v>
      </c>
      <c r="C121" s="73" t="s">
        <v>130</v>
      </c>
      <c r="D121" s="73" t="s">
        <v>131</v>
      </c>
      <c r="E121" s="117">
        <f>900000</f>
        <v>900000</v>
      </c>
      <c r="F121" s="110"/>
      <c r="G121" s="115">
        <f>E121</f>
        <v>900000</v>
      </c>
      <c r="H121" s="35">
        <f>G124*G131</f>
        <v>900000</v>
      </c>
    </row>
    <row r="122" spans="1:8" ht="22.5" customHeight="1">
      <c r="A122" s="110"/>
      <c r="B122" s="122" t="s">
        <v>205</v>
      </c>
      <c r="C122" s="73" t="s">
        <v>130</v>
      </c>
      <c r="D122" s="73" t="s">
        <v>131</v>
      </c>
      <c r="E122" s="117">
        <f>199000</f>
        <v>199000</v>
      </c>
      <c r="F122" s="110"/>
      <c r="G122" s="115">
        <f>E122</f>
        <v>199000</v>
      </c>
      <c r="H122" s="35">
        <f>E129*E136</f>
        <v>199000</v>
      </c>
    </row>
    <row r="123" spans="1:8" ht="14.25" customHeight="1">
      <c r="A123" s="110">
        <v>2</v>
      </c>
      <c r="B123" s="112" t="s">
        <v>35</v>
      </c>
      <c r="C123" s="73"/>
      <c r="D123" s="73"/>
      <c r="E123" s="110"/>
      <c r="F123" s="110"/>
      <c r="G123" s="111"/>
    </row>
    <row r="124" spans="1:8" ht="29.25" customHeight="1">
      <c r="A124" s="110"/>
      <c r="B124" s="123" t="s">
        <v>159</v>
      </c>
      <c r="C124" s="110" t="s">
        <v>136</v>
      </c>
      <c r="D124" s="110" t="s">
        <v>141</v>
      </c>
      <c r="E124" s="124">
        <v>3</v>
      </c>
      <c r="F124" s="110"/>
      <c r="G124" s="115">
        <f t="shared" si="3"/>
        <v>3</v>
      </c>
    </row>
    <row r="125" spans="1:8" ht="22.5">
      <c r="A125" s="110"/>
      <c r="B125" s="123" t="s">
        <v>160</v>
      </c>
      <c r="C125" s="110" t="s">
        <v>136</v>
      </c>
      <c r="D125" s="110" t="s">
        <v>141</v>
      </c>
      <c r="E125" s="124">
        <v>14</v>
      </c>
      <c r="F125" s="110"/>
      <c r="G125" s="115">
        <f t="shared" si="3"/>
        <v>14</v>
      </c>
      <c r="H125" s="36"/>
    </row>
    <row r="126" spans="1:8">
      <c r="A126" s="110"/>
      <c r="B126" s="123" t="s">
        <v>161</v>
      </c>
      <c r="C126" s="110" t="s">
        <v>152</v>
      </c>
      <c r="D126" s="110" t="s">
        <v>141</v>
      </c>
      <c r="E126" s="125">
        <v>3788</v>
      </c>
      <c r="F126" s="110"/>
      <c r="G126" s="115">
        <f t="shared" si="3"/>
        <v>3788</v>
      </c>
    </row>
    <row r="127" spans="1:8">
      <c r="A127" s="110"/>
      <c r="B127" s="123" t="s">
        <v>162</v>
      </c>
      <c r="C127" s="110" t="s">
        <v>136</v>
      </c>
      <c r="D127" s="110" t="s">
        <v>141</v>
      </c>
      <c r="E127" s="125">
        <v>186</v>
      </c>
      <c r="F127" s="110"/>
      <c r="G127" s="115">
        <f t="shared" si="3"/>
        <v>186</v>
      </c>
    </row>
    <row r="128" spans="1:8">
      <c r="A128" s="110"/>
      <c r="B128" s="123" t="s">
        <v>163</v>
      </c>
      <c r="C128" s="110" t="s">
        <v>136</v>
      </c>
      <c r="D128" s="110" t="s">
        <v>141</v>
      </c>
      <c r="E128" s="125">
        <v>46</v>
      </c>
      <c r="F128" s="110"/>
      <c r="G128" s="115">
        <f t="shared" si="3"/>
        <v>46</v>
      </c>
    </row>
    <row r="129" spans="1:8" ht="29.25" customHeight="1">
      <c r="A129" s="110"/>
      <c r="B129" s="123" t="s">
        <v>350</v>
      </c>
      <c r="C129" s="110" t="s">
        <v>136</v>
      </c>
      <c r="D129" s="110" t="s">
        <v>141</v>
      </c>
      <c r="E129" s="126">
        <v>10</v>
      </c>
      <c r="F129" s="110"/>
      <c r="G129" s="115">
        <f t="shared" ref="G129" si="4">E129+F129</f>
        <v>10</v>
      </c>
    </row>
    <row r="130" spans="1:8" ht="14.25" customHeight="1">
      <c r="A130" s="110">
        <v>3</v>
      </c>
      <c r="B130" s="112" t="s">
        <v>36</v>
      </c>
      <c r="C130" s="73"/>
      <c r="D130" s="73"/>
      <c r="E130" s="110"/>
      <c r="F130" s="110"/>
      <c r="G130" s="111"/>
    </row>
    <row r="131" spans="1:8">
      <c r="A131" s="110"/>
      <c r="B131" s="123" t="s">
        <v>164</v>
      </c>
      <c r="C131" s="110" t="s">
        <v>126</v>
      </c>
      <c r="D131" s="110" t="s">
        <v>143</v>
      </c>
      <c r="E131" s="121">
        <f>E121/E124</f>
        <v>300000</v>
      </c>
      <c r="F131" s="110"/>
      <c r="G131" s="115">
        <f t="shared" si="3"/>
        <v>300000</v>
      </c>
    </row>
    <row r="132" spans="1:8" ht="22.5">
      <c r="A132" s="110"/>
      <c r="B132" s="123" t="s">
        <v>165</v>
      </c>
      <c r="C132" s="110" t="s">
        <v>126</v>
      </c>
      <c r="D132" s="110" t="s">
        <v>143</v>
      </c>
      <c r="E132" s="117">
        <f>E120/E125/12</f>
        <v>4166.666666666667</v>
      </c>
      <c r="F132" s="110"/>
      <c r="G132" s="118">
        <f t="shared" si="3"/>
        <v>4166.666666666667</v>
      </c>
    </row>
    <row r="133" spans="1:8">
      <c r="A133" s="110"/>
      <c r="B133" s="123" t="s">
        <v>166</v>
      </c>
      <c r="C133" s="110" t="s">
        <v>126</v>
      </c>
      <c r="D133" s="110" t="s">
        <v>143</v>
      </c>
      <c r="E133" s="117">
        <f>E118/E126</f>
        <v>263.99155227032736</v>
      </c>
      <c r="F133" s="110"/>
      <c r="G133" s="118">
        <f t="shared" si="3"/>
        <v>263.99155227032736</v>
      </c>
    </row>
    <row r="134" spans="1:8" ht="22.5">
      <c r="A134" s="110"/>
      <c r="B134" s="123" t="s">
        <v>167</v>
      </c>
      <c r="C134" s="110" t="s">
        <v>126</v>
      </c>
      <c r="D134" s="110" t="s">
        <v>143</v>
      </c>
      <c r="E134" s="117">
        <v>4848.09</v>
      </c>
      <c r="F134" s="110"/>
      <c r="G134" s="118">
        <f t="shared" si="3"/>
        <v>4848.09</v>
      </c>
    </row>
    <row r="135" spans="1:8">
      <c r="A135" s="110"/>
      <c r="B135" s="123" t="s">
        <v>168</v>
      </c>
      <c r="C135" s="110" t="s">
        <v>126</v>
      </c>
      <c r="D135" s="110" t="s">
        <v>143</v>
      </c>
      <c r="E135" s="117">
        <v>2136</v>
      </c>
      <c r="F135" s="110"/>
      <c r="G135" s="118">
        <f t="shared" si="3"/>
        <v>2136</v>
      </c>
    </row>
    <row r="136" spans="1:8" ht="25.5" customHeight="1">
      <c r="A136" s="110"/>
      <c r="B136" s="123" t="s">
        <v>631</v>
      </c>
      <c r="C136" s="110" t="s">
        <v>126</v>
      </c>
      <c r="D136" s="110" t="s">
        <v>143</v>
      </c>
      <c r="E136" s="119">
        <f>E122/E129</f>
        <v>19900</v>
      </c>
      <c r="F136" s="110"/>
      <c r="G136" s="118">
        <f>E136+F136</f>
        <v>19900</v>
      </c>
    </row>
    <row r="137" spans="1:8" ht="14.25" customHeight="1">
      <c r="A137" s="110">
        <v>4</v>
      </c>
      <c r="B137" s="112" t="s">
        <v>37</v>
      </c>
      <c r="C137" s="73"/>
      <c r="D137" s="73"/>
      <c r="E137" s="110"/>
      <c r="F137" s="110"/>
      <c r="G137" s="111"/>
    </row>
    <row r="138" spans="1:8" ht="22.5">
      <c r="A138" s="110"/>
      <c r="B138" s="123" t="s">
        <v>169</v>
      </c>
      <c r="C138" s="110" t="s">
        <v>144</v>
      </c>
      <c r="D138" s="110" t="s">
        <v>139</v>
      </c>
      <c r="E138" s="126">
        <v>100</v>
      </c>
      <c r="F138" s="110"/>
      <c r="G138" s="118">
        <f t="shared" si="3"/>
        <v>100</v>
      </c>
    </row>
    <row r="139" spans="1:8" ht="22.5">
      <c r="A139" s="110"/>
      <c r="B139" s="123" t="s">
        <v>170</v>
      </c>
      <c r="C139" s="110" t="s">
        <v>144</v>
      </c>
      <c r="D139" s="110" t="s">
        <v>139</v>
      </c>
      <c r="E139" s="119">
        <v>21.4</v>
      </c>
      <c r="F139" s="110"/>
      <c r="G139" s="118">
        <f t="shared" si="3"/>
        <v>21.4</v>
      </c>
    </row>
    <row r="140" spans="1:8" ht="22.5">
      <c r="A140" s="110"/>
      <c r="B140" s="123" t="s">
        <v>171</v>
      </c>
      <c r="C140" s="110" t="s">
        <v>144</v>
      </c>
      <c r="D140" s="110" t="s">
        <v>139</v>
      </c>
      <c r="E140" s="119">
        <v>100</v>
      </c>
      <c r="F140" s="110"/>
      <c r="G140" s="118">
        <f t="shared" si="3"/>
        <v>100</v>
      </c>
    </row>
    <row r="141" spans="1:8" ht="22.5" customHeight="1">
      <c r="A141" s="109"/>
      <c r="B141" s="127" t="s">
        <v>351</v>
      </c>
      <c r="C141" s="128"/>
      <c r="D141" s="73"/>
      <c r="E141" s="110"/>
      <c r="F141" s="110"/>
      <c r="G141" s="115"/>
    </row>
    <row r="142" spans="1:8" ht="14.25" customHeight="1">
      <c r="A142" s="116">
        <v>1</v>
      </c>
      <c r="B142" s="112" t="s">
        <v>34</v>
      </c>
      <c r="C142" s="73"/>
      <c r="D142" s="73"/>
      <c r="E142" s="110"/>
      <c r="F142" s="110"/>
      <c r="G142" s="111"/>
    </row>
    <row r="143" spans="1:8">
      <c r="A143" s="110"/>
      <c r="B143" s="113" t="s">
        <v>287</v>
      </c>
      <c r="C143" s="116" t="s">
        <v>126</v>
      </c>
      <c r="D143" s="116" t="s">
        <v>131</v>
      </c>
      <c r="E143" s="129">
        <f>250000</f>
        <v>250000</v>
      </c>
      <c r="F143" s="110"/>
      <c r="G143" s="118">
        <f>E143</f>
        <v>250000</v>
      </c>
      <c r="H143" s="44"/>
    </row>
    <row r="144" spans="1:8" ht="14.25" customHeight="1">
      <c r="A144" s="110">
        <v>2</v>
      </c>
      <c r="B144" s="130" t="s">
        <v>35</v>
      </c>
      <c r="C144" s="116"/>
      <c r="D144" s="116"/>
      <c r="E144" s="119"/>
      <c r="F144" s="110"/>
      <c r="G144" s="118"/>
    </row>
    <row r="145" spans="1:10" ht="20.25" customHeight="1">
      <c r="A145" s="110"/>
      <c r="B145" s="113" t="s">
        <v>331</v>
      </c>
      <c r="C145" s="116" t="s">
        <v>136</v>
      </c>
      <c r="D145" s="116" t="s">
        <v>127</v>
      </c>
      <c r="E145" s="119">
        <v>35</v>
      </c>
      <c r="F145" s="110"/>
      <c r="G145" s="118">
        <f t="shared" ref="G145" si="5">E145</f>
        <v>35</v>
      </c>
    </row>
    <row r="146" spans="1:10" ht="14.25" customHeight="1">
      <c r="A146" s="110">
        <v>3</v>
      </c>
      <c r="B146" s="130" t="s">
        <v>36</v>
      </c>
      <c r="C146" s="116"/>
      <c r="D146" s="116"/>
      <c r="E146" s="119"/>
      <c r="F146" s="110"/>
      <c r="G146" s="118"/>
    </row>
    <row r="147" spans="1:10" ht="25.5" customHeight="1">
      <c r="A147" s="110"/>
      <c r="B147" s="113" t="s">
        <v>332</v>
      </c>
      <c r="C147" s="116" t="s">
        <v>126</v>
      </c>
      <c r="D147" s="116" t="s">
        <v>139</v>
      </c>
      <c r="E147" s="117">
        <f>E143/E145</f>
        <v>7142.8571428571431</v>
      </c>
      <c r="F147" s="110"/>
      <c r="G147" s="118">
        <f t="shared" ref="G147:G148" si="6">E147</f>
        <v>7142.8571428571431</v>
      </c>
    </row>
    <row r="148" spans="1:10" ht="14.25" customHeight="1">
      <c r="A148" s="110">
        <v>4</v>
      </c>
      <c r="B148" s="130" t="s">
        <v>37</v>
      </c>
      <c r="C148" s="116"/>
      <c r="D148" s="116"/>
      <c r="E148" s="119"/>
      <c r="F148" s="110"/>
      <c r="G148" s="118">
        <f t="shared" si="6"/>
        <v>0</v>
      </c>
    </row>
    <row r="149" spans="1:10" ht="21.75" customHeight="1">
      <c r="A149" s="110"/>
      <c r="B149" s="113" t="s">
        <v>288</v>
      </c>
      <c r="C149" s="116" t="s">
        <v>144</v>
      </c>
      <c r="D149" s="116" t="s">
        <v>139</v>
      </c>
      <c r="E149" s="119">
        <v>100</v>
      </c>
      <c r="F149" s="110"/>
      <c r="G149" s="118">
        <f>E149</f>
        <v>100</v>
      </c>
    </row>
    <row r="150" spans="1:10" ht="23.25" customHeight="1">
      <c r="A150" s="109">
        <v>3</v>
      </c>
      <c r="B150" s="262" t="s">
        <v>201</v>
      </c>
      <c r="C150" s="263"/>
      <c r="D150" s="110"/>
      <c r="E150" s="110"/>
      <c r="F150" s="110"/>
      <c r="G150" s="111"/>
    </row>
    <row r="151" spans="1:10" ht="14.25" customHeight="1">
      <c r="A151" s="110">
        <v>1</v>
      </c>
      <c r="B151" s="131" t="s">
        <v>34</v>
      </c>
      <c r="C151" s="116"/>
      <c r="D151" s="116"/>
      <c r="E151" s="114"/>
      <c r="F151" s="110"/>
      <c r="G151" s="111"/>
    </row>
    <row r="152" spans="1:10" ht="16.5" customHeight="1">
      <c r="A152" s="110"/>
      <c r="B152" s="113" t="s">
        <v>172</v>
      </c>
      <c r="C152" s="116" t="s">
        <v>126</v>
      </c>
      <c r="D152" s="116" t="s">
        <v>127</v>
      </c>
      <c r="E152" s="121">
        <f>1100000-12376-8454-5621</f>
        <v>1073549</v>
      </c>
      <c r="F152" s="110"/>
      <c r="G152" s="115">
        <f>E152+F152</f>
        <v>1073549</v>
      </c>
      <c r="H152" s="35">
        <f>H154+H155</f>
        <v>1073499.7995</v>
      </c>
    </row>
    <row r="153" spans="1:10" ht="14.25" customHeight="1">
      <c r="A153" s="110">
        <v>2</v>
      </c>
      <c r="B153" s="131" t="s">
        <v>35</v>
      </c>
      <c r="C153" s="116"/>
      <c r="D153" s="116"/>
      <c r="E153" s="126"/>
      <c r="F153" s="110"/>
      <c r="G153" s="111"/>
    </row>
    <row r="154" spans="1:10" ht="26.25" customHeight="1">
      <c r="A154" s="110"/>
      <c r="B154" s="113" t="s">
        <v>173</v>
      </c>
      <c r="C154" s="116" t="s">
        <v>128</v>
      </c>
      <c r="D154" s="116" t="s">
        <v>127</v>
      </c>
      <c r="E154" s="126">
        <v>190</v>
      </c>
      <c r="F154" s="110"/>
      <c r="G154" s="115">
        <f>E154+F154</f>
        <v>190</v>
      </c>
      <c r="H154" s="35">
        <f>E154*E157</f>
        <v>573499.80000000005</v>
      </c>
    </row>
    <row r="155" spans="1:10" ht="26.25" customHeight="1">
      <c r="A155" s="110"/>
      <c r="B155" s="123" t="s">
        <v>352</v>
      </c>
      <c r="C155" s="116" t="s">
        <v>128</v>
      </c>
      <c r="D155" s="116" t="s">
        <v>127</v>
      </c>
      <c r="E155" s="126">
        <v>270</v>
      </c>
      <c r="F155" s="110"/>
      <c r="G155" s="115">
        <f>E155+F155</f>
        <v>270</v>
      </c>
      <c r="H155" s="35">
        <f>E155*E158</f>
        <v>499999.99949999998</v>
      </c>
    </row>
    <row r="156" spans="1:10" ht="14.25" customHeight="1">
      <c r="A156" s="110">
        <v>3</v>
      </c>
      <c r="B156" s="131" t="s">
        <v>36</v>
      </c>
      <c r="C156" s="116"/>
      <c r="D156" s="116"/>
      <c r="E156" s="126"/>
      <c r="F156" s="110"/>
      <c r="G156" s="111"/>
    </row>
    <row r="157" spans="1:10" ht="22.5">
      <c r="A157" s="110"/>
      <c r="B157" s="113" t="s">
        <v>174</v>
      </c>
      <c r="C157" s="116" t="s">
        <v>126</v>
      </c>
      <c r="D157" s="116" t="s">
        <v>175</v>
      </c>
      <c r="E157" s="148">
        <f>3018.42</f>
        <v>3018.42</v>
      </c>
      <c r="F157" s="110"/>
      <c r="G157" s="118">
        <f>E157+F157</f>
        <v>3018.42</v>
      </c>
    </row>
    <row r="158" spans="1:10" ht="22.5">
      <c r="A158" s="110"/>
      <c r="B158" s="123" t="s">
        <v>353</v>
      </c>
      <c r="C158" s="116" t="s">
        <v>126</v>
      </c>
      <c r="D158" s="116" t="s">
        <v>175</v>
      </c>
      <c r="E158" s="119">
        <f>1851.85185</f>
        <v>1851.85185</v>
      </c>
      <c r="F158" s="110"/>
      <c r="G158" s="118">
        <f>E158+F158</f>
        <v>1851.85185</v>
      </c>
      <c r="J158" s="37"/>
    </row>
    <row r="159" spans="1:10" ht="14.25" customHeight="1">
      <c r="A159" s="110">
        <v>4</v>
      </c>
      <c r="B159" s="131" t="s">
        <v>37</v>
      </c>
      <c r="C159" s="110"/>
      <c r="D159" s="110"/>
      <c r="E159" s="110"/>
      <c r="F159" s="110"/>
      <c r="G159" s="111"/>
    </row>
    <row r="160" spans="1:10" ht="22.5">
      <c r="A160" s="110"/>
      <c r="B160" s="113" t="s">
        <v>176</v>
      </c>
      <c r="C160" s="116" t="s">
        <v>144</v>
      </c>
      <c r="D160" s="116" t="s">
        <v>139</v>
      </c>
      <c r="E160" s="132">
        <v>1</v>
      </c>
      <c r="F160" s="110"/>
      <c r="G160" s="118">
        <f>E160+F160</f>
        <v>1</v>
      </c>
    </row>
    <row r="161" spans="1:8">
      <c r="A161" s="109">
        <v>4</v>
      </c>
      <c r="B161" s="253" t="s">
        <v>198</v>
      </c>
      <c r="C161" s="265"/>
      <c r="D161" s="116"/>
      <c r="E161" s="132"/>
      <c r="F161" s="110"/>
      <c r="G161" s="118"/>
    </row>
    <row r="162" spans="1:8">
      <c r="A162" s="109"/>
      <c r="B162" s="131" t="s">
        <v>384</v>
      </c>
      <c r="C162" s="110"/>
      <c r="D162" s="110"/>
      <c r="E162" s="150">
        <f>E164+E165</f>
        <v>9049000</v>
      </c>
      <c r="F162" s="109"/>
      <c r="G162" s="133">
        <f>E162+F162</f>
        <v>9049000</v>
      </c>
    </row>
    <row r="163" spans="1:8" ht="14.25" customHeight="1">
      <c r="A163" s="110">
        <v>1</v>
      </c>
      <c r="B163" s="131" t="s">
        <v>34</v>
      </c>
      <c r="C163" s="110"/>
      <c r="D163" s="110"/>
      <c r="E163" s="110"/>
      <c r="F163" s="110"/>
      <c r="G163" s="111"/>
    </row>
    <row r="164" spans="1:8">
      <c r="A164" s="110"/>
      <c r="B164" s="113" t="s">
        <v>248</v>
      </c>
      <c r="C164" s="116" t="s">
        <v>130</v>
      </c>
      <c r="D164" s="116" t="s">
        <v>141</v>
      </c>
      <c r="E164" s="121">
        <f>9000000</f>
        <v>9000000</v>
      </c>
      <c r="F164" s="110"/>
      <c r="G164" s="115">
        <f>E164+F164</f>
        <v>9000000</v>
      </c>
    </row>
    <row r="165" spans="1:8" ht="22.5">
      <c r="A165" s="110"/>
      <c r="B165" s="123" t="s">
        <v>354</v>
      </c>
      <c r="C165" s="110" t="s">
        <v>130</v>
      </c>
      <c r="D165" s="110" t="s">
        <v>141</v>
      </c>
      <c r="E165" s="121">
        <f>49000</f>
        <v>49000</v>
      </c>
      <c r="F165" s="110"/>
      <c r="G165" s="115">
        <f>E165</f>
        <v>49000</v>
      </c>
    </row>
    <row r="166" spans="1:8" ht="14.25" customHeight="1">
      <c r="A166" s="110">
        <v>2</v>
      </c>
      <c r="B166" s="131" t="s">
        <v>35</v>
      </c>
      <c r="C166" s="110"/>
      <c r="D166" s="110"/>
      <c r="E166" s="110"/>
      <c r="F166" s="110"/>
      <c r="G166" s="111"/>
    </row>
    <row r="167" spans="1:8">
      <c r="A167" s="110"/>
      <c r="B167" s="134" t="s">
        <v>249</v>
      </c>
      <c r="C167" s="116" t="s">
        <v>250</v>
      </c>
      <c r="D167" s="116" t="s">
        <v>127</v>
      </c>
      <c r="E167" s="135">
        <f>E164/E170</f>
        <v>1357466.0633484162</v>
      </c>
      <c r="F167" s="110"/>
      <c r="G167" s="115">
        <f>E167+F167</f>
        <v>1357466.0633484162</v>
      </c>
    </row>
    <row r="168" spans="1:8" ht="22.5">
      <c r="A168" s="110"/>
      <c r="B168" s="123" t="s">
        <v>180</v>
      </c>
      <c r="C168" s="110" t="s">
        <v>128</v>
      </c>
      <c r="D168" s="110" t="s">
        <v>127</v>
      </c>
      <c r="E168" s="124">
        <v>41</v>
      </c>
      <c r="F168" s="110"/>
      <c r="G168" s="118"/>
    </row>
    <row r="169" spans="1:8" ht="14.25" customHeight="1">
      <c r="A169" s="110">
        <v>3</v>
      </c>
      <c r="B169" s="131" t="s">
        <v>36</v>
      </c>
      <c r="C169" s="110"/>
      <c r="D169" s="110"/>
      <c r="E169" s="110"/>
      <c r="F169" s="110"/>
      <c r="G169" s="111"/>
    </row>
    <row r="170" spans="1:8">
      <c r="A170" s="110"/>
      <c r="B170" s="113" t="s">
        <v>252</v>
      </c>
      <c r="C170" s="116" t="s">
        <v>130</v>
      </c>
      <c r="D170" s="116" t="s">
        <v>251</v>
      </c>
      <c r="E170" s="117">
        <v>6.63</v>
      </c>
      <c r="F170" s="110"/>
      <c r="G170" s="118">
        <f>E170+F170</f>
        <v>6.63</v>
      </c>
    </row>
    <row r="171" spans="1:8" ht="22.5">
      <c r="A171" s="110"/>
      <c r="B171" s="123" t="s">
        <v>181</v>
      </c>
      <c r="C171" s="110" t="s">
        <v>130</v>
      </c>
      <c r="D171" s="110" t="s">
        <v>143</v>
      </c>
      <c r="E171" s="117">
        <f>E165/E168</f>
        <v>1195.1219512195121</v>
      </c>
      <c r="F171" s="110"/>
      <c r="G171" s="118">
        <f>E171</f>
        <v>1195.1219512195121</v>
      </c>
    </row>
    <row r="172" spans="1:8" ht="14.25" customHeight="1">
      <c r="A172" s="110">
        <v>4</v>
      </c>
      <c r="B172" s="131" t="s">
        <v>37</v>
      </c>
      <c r="C172" s="110"/>
      <c r="D172" s="110"/>
      <c r="E172" s="110"/>
      <c r="F172" s="110"/>
      <c r="G172" s="111"/>
    </row>
    <row r="173" spans="1:8" ht="29.25" customHeight="1">
      <c r="A173" s="110"/>
      <c r="B173" s="113" t="s">
        <v>253</v>
      </c>
      <c r="C173" s="116" t="s">
        <v>144</v>
      </c>
      <c r="D173" s="116" t="s">
        <v>139</v>
      </c>
      <c r="E173" s="110">
        <v>100</v>
      </c>
      <c r="F173" s="110"/>
      <c r="G173" s="118">
        <f>E173+F173</f>
        <v>100</v>
      </c>
    </row>
    <row r="174" spans="1:8" ht="21" customHeight="1">
      <c r="A174" s="110"/>
      <c r="B174" s="246" t="s">
        <v>385</v>
      </c>
      <c r="C174" s="243"/>
      <c r="D174" s="116"/>
      <c r="E174" s="110"/>
      <c r="F174" s="110"/>
      <c r="G174" s="111"/>
    </row>
    <row r="175" spans="1:8" ht="14.25" customHeight="1">
      <c r="A175" s="110">
        <v>1</v>
      </c>
      <c r="B175" s="131" t="s">
        <v>34</v>
      </c>
      <c r="C175" s="116"/>
      <c r="D175" s="116"/>
      <c r="E175" s="110"/>
      <c r="F175" s="110"/>
      <c r="G175" s="111"/>
    </row>
    <row r="176" spans="1:8">
      <c r="A176" s="110"/>
      <c r="B176" s="113" t="s">
        <v>355</v>
      </c>
      <c r="C176" s="116" t="s">
        <v>130</v>
      </c>
      <c r="D176" s="116" t="s">
        <v>127</v>
      </c>
      <c r="E176" s="125">
        <f>1412000</f>
        <v>1412000</v>
      </c>
      <c r="F176" s="110"/>
      <c r="G176" s="118">
        <f>E176+F176</f>
        <v>1412000</v>
      </c>
      <c r="H176" s="41" t="e">
        <f>#REF!+H179+H180+#REF!+H182+H183</f>
        <v>#REF!</v>
      </c>
    </row>
    <row r="177" spans="1:8" ht="14.25" customHeight="1">
      <c r="A177" s="110">
        <v>2</v>
      </c>
      <c r="B177" s="131" t="s">
        <v>35</v>
      </c>
      <c r="C177" s="116"/>
      <c r="D177" s="116"/>
      <c r="E177" s="126"/>
      <c r="F177" s="110"/>
      <c r="G177" s="111"/>
    </row>
    <row r="178" spans="1:8" ht="24" customHeight="1">
      <c r="A178" s="110"/>
      <c r="B178" s="134" t="s">
        <v>681</v>
      </c>
      <c r="C178" s="116" t="s">
        <v>136</v>
      </c>
      <c r="D178" s="116" t="s">
        <v>127</v>
      </c>
      <c r="E178" s="126">
        <v>20</v>
      </c>
      <c r="F178" s="110"/>
      <c r="G178" s="111">
        <f>E178</f>
        <v>20</v>
      </c>
    </row>
    <row r="179" spans="1:8" ht="15.75" customHeight="1">
      <c r="A179" s="110"/>
      <c r="B179" s="123" t="s">
        <v>356</v>
      </c>
      <c r="C179" s="110" t="s">
        <v>136</v>
      </c>
      <c r="D179" s="110" t="s">
        <v>127</v>
      </c>
      <c r="E179" s="124">
        <v>14</v>
      </c>
      <c r="F179" s="110"/>
      <c r="G179" s="111">
        <f>E179</f>
        <v>14</v>
      </c>
      <c r="H179" s="35">
        <f>E179*E186</f>
        <v>109999.96</v>
      </c>
    </row>
    <row r="180" spans="1:8" ht="22.5">
      <c r="A180" s="110"/>
      <c r="B180" s="123" t="s">
        <v>357</v>
      </c>
      <c r="C180" s="110" t="s">
        <v>136</v>
      </c>
      <c r="D180" s="110" t="s">
        <v>127</v>
      </c>
      <c r="E180" s="126">
        <v>1</v>
      </c>
      <c r="F180" s="110"/>
      <c r="G180" s="111">
        <f>E180</f>
        <v>1</v>
      </c>
      <c r="H180" s="35">
        <f>E180*E187</f>
        <v>49000</v>
      </c>
    </row>
    <row r="181" spans="1:8" ht="33.75">
      <c r="A181" s="110"/>
      <c r="B181" s="134" t="s">
        <v>682</v>
      </c>
      <c r="C181" s="110" t="s">
        <v>136</v>
      </c>
      <c r="D181" s="110" t="s">
        <v>127</v>
      </c>
      <c r="E181" s="124">
        <v>40</v>
      </c>
      <c r="F181" s="110"/>
      <c r="G181" s="111">
        <f>E181+F181</f>
        <v>40</v>
      </c>
    </row>
    <row r="182" spans="1:8" ht="26.25" customHeight="1">
      <c r="A182" s="110"/>
      <c r="B182" s="113" t="s">
        <v>358</v>
      </c>
      <c r="C182" s="116" t="s">
        <v>136</v>
      </c>
      <c r="D182" s="116" t="s">
        <v>127</v>
      </c>
      <c r="E182" s="126">
        <v>1</v>
      </c>
      <c r="F182" s="110"/>
      <c r="G182" s="115">
        <f t="shared" ref="G182:G192" si="7">E182+F182</f>
        <v>1</v>
      </c>
      <c r="H182" s="35">
        <f>E182*E189</f>
        <v>650000</v>
      </c>
    </row>
    <row r="183" spans="1:8" ht="25.5" customHeight="1">
      <c r="A183" s="110"/>
      <c r="B183" s="113" t="s">
        <v>598</v>
      </c>
      <c r="C183" s="116" t="s">
        <v>136</v>
      </c>
      <c r="D183" s="116" t="s">
        <v>127</v>
      </c>
      <c r="E183" s="126">
        <v>4</v>
      </c>
      <c r="F183" s="110"/>
      <c r="G183" s="115">
        <f>E183</f>
        <v>4</v>
      </c>
      <c r="H183" s="35">
        <f>E183*E190</f>
        <v>205000</v>
      </c>
    </row>
    <row r="184" spans="1:8" ht="14.25" customHeight="1">
      <c r="A184" s="110">
        <v>3</v>
      </c>
      <c r="B184" s="131" t="s">
        <v>36</v>
      </c>
      <c r="C184" s="116"/>
      <c r="D184" s="116"/>
      <c r="E184" s="110"/>
      <c r="F184" s="110"/>
      <c r="G184" s="111"/>
    </row>
    <row r="185" spans="1:8" ht="24.75" customHeight="1">
      <c r="A185" s="110"/>
      <c r="B185" s="134" t="s">
        <v>683</v>
      </c>
      <c r="C185" s="116" t="s">
        <v>130</v>
      </c>
      <c r="D185" s="116" t="s">
        <v>139</v>
      </c>
      <c r="E185" s="138">
        <v>9950</v>
      </c>
      <c r="F185" s="110"/>
      <c r="G185" s="118">
        <f>E185</f>
        <v>9950</v>
      </c>
    </row>
    <row r="186" spans="1:8">
      <c r="A186" s="110"/>
      <c r="B186" s="123" t="s">
        <v>359</v>
      </c>
      <c r="C186" s="110" t="s">
        <v>130</v>
      </c>
      <c r="D186" s="110" t="s">
        <v>139</v>
      </c>
      <c r="E186" s="118">
        <v>7857.14</v>
      </c>
      <c r="F186" s="110"/>
      <c r="G186" s="118">
        <f>E186</f>
        <v>7857.14</v>
      </c>
    </row>
    <row r="187" spans="1:8" ht="22.5">
      <c r="A187" s="110"/>
      <c r="B187" s="123" t="s">
        <v>360</v>
      </c>
      <c r="C187" s="110" t="s">
        <v>130</v>
      </c>
      <c r="D187" s="110" t="s">
        <v>139</v>
      </c>
      <c r="E187" s="138">
        <v>49000</v>
      </c>
      <c r="F187" s="110"/>
      <c r="G187" s="118">
        <f>E187</f>
        <v>49000</v>
      </c>
    </row>
    <row r="188" spans="1:8" ht="33.75">
      <c r="A188" s="110"/>
      <c r="B188" s="134" t="s">
        <v>684</v>
      </c>
      <c r="C188" s="110" t="s">
        <v>130</v>
      </c>
      <c r="D188" s="110" t="s">
        <v>139</v>
      </c>
      <c r="E188" s="138">
        <v>4975</v>
      </c>
      <c r="F188" s="110"/>
      <c r="G188" s="118">
        <f>E188+F188</f>
        <v>4975</v>
      </c>
    </row>
    <row r="189" spans="1:8" ht="22.5">
      <c r="A189" s="110"/>
      <c r="B189" s="113" t="s">
        <v>361</v>
      </c>
      <c r="C189" s="116" t="s">
        <v>126</v>
      </c>
      <c r="D189" s="116" t="s">
        <v>139</v>
      </c>
      <c r="E189" s="117">
        <v>650000</v>
      </c>
      <c r="F189" s="110"/>
      <c r="G189" s="118">
        <f t="shared" si="7"/>
        <v>650000</v>
      </c>
    </row>
    <row r="190" spans="1:8" ht="26.25" customHeight="1">
      <c r="A190" s="110"/>
      <c r="B190" s="113" t="s">
        <v>599</v>
      </c>
      <c r="C190" s="116" t="s">
        <v>126</v>
      </c>
      <c r="D190" s="116" t="s">
        <v>139</v>
      </c>
      <c r="E190" s="117">
        <f>51250</f>
        <v>51250</v>
      </c>
      <c r="F190" s="110"/>
      <c r="G190" s="118">
        <f>E190</f>
        <v>51250</v>
      </c>
    </row>
    <row r="191" spans="1:8" ht="14.25" customHeight="1">
      <c r="A191" s="110">
        <v>4</v>
      </c>
      <c r="B191" s="131" t="s">
        <v>37</v>
      </c>
      <c r="C191" s="116"/>
      <c r="D191" s="116"/>
      <c r="E191" s="126"/>
      <c r="F191" s="110"/>
      <c r="G191" s="111"/>
    </row>
    <row r="192" spans="1:8">
      <c r="A192" s="110"/>
      <c r="B192" s="113" t="s">
        <v>182</v>
      </c>
      <c r="C192" s="116" t="s">
        <v>144</v>
      </c>
      <c r="D192" s="116" t="s">
        <v>183</v>
      </c>
      <c r="E192" s="126">
        <v>100</v>
      </c>
      <c r="F192" s="110"/>
      <c r="G192" s="115">
        <f t="shared" si="7"/>
        <v>100</v>
      </c>
    </row>
    <row r="193" spans="1:7" ht="29.25" customHeight="1">
      <c r="A193" s="110"/>
      <c r="B193" s="246" t="s">
        <v>386</v>
      </c>
      <c r="C193" s="247"/>
      <c r="D193" s="116"/>
      <c r="E193" s="126"/>
      <c r="F193" s="110"/>
      <c r="G193" s="115"/>
    </row>
    <row r="194" spans="1:7" ht="14.25" customHeight="1">
      <c r="A194" s="110">
        <v>1</v>
      </c>
      <c r="B194" s="131" t="s">
        <v>34</v>
      </c>
      <c r="C194" s="116"/>
      <c r="D194" s="116"/>
      <c r="E194" s="126"/>
      <c r="F194" s="110"/>
      <c r="G194" s="115"/>
    </row>
    <row r="195" spans="1:7" ht="26.25" customHeight="1">
      <c r="A195" s="110"/>
      <c r="B195" s="113" t="s">
        <v>362</v>
      </c>
      <c r="C195" s="116" t="s">
        <v>130</v>
      </c>
      <c r="D195" s="116" t="s">
        <v>188</v>
      </c>
      <c r="E195" s="117">
        <f>150000</f>
        <v>150000</v>
      </c>
      <c r="F195" s="110"/>
      <c r="G195" s="118">
        <f>E195</f>
        <v>150000</v>
      </c>
    </row>
    <row r="196" spans="1:7" ht="14.25" customHeight="1">
      <c r="A196" s="110">
        <v>2</v>
      </c>
      <c r="B196" s="131" t="s">
        <v>35</v>
      </c>
      <c r="C196" s="116"/>
      <c r="D196" s="116"/>
      <c r="E196" s="126"/>
      <c r="F196" s="110"/>
      <c r="G196" s="115"/>
    </row>
    <row r="197" spans="1:7">
      <c r="A197" s="110"/>
      <c r="B197" s="113" t="s">
        <v>363</v>
      </c>
      <c r="C197" s="116" t="s">
        <v>136</v>
      </c>
      <c r="D197" s="116" t="s">
        <v>127</v>
      </c>
      <c r="E197" s="126">
        <v>1</v>
      </c>
      <c r="F197" s="110"/>
      <c r="G197" s="115">
        <f>E197</f>
        <v>1</v>
      </c>
    </row>
    <row r="198" spans="1:7" ht="14.25" customHeight="1">
      <c r="A198" s="110">
        <v>3</v>
      </c>
      <c r="B198" s="131" t="s">
        <v>36</v>
      </c>
      <c r="C198" s="116"/>
      <c r="D198" s="116"/>
      <c r="E198" s="126"/>
      <c r="F198" s="110"/>
      <c r="G198" s="115"/>
    </row>
    <row r="199" spans="1:7">
      <c r="A199" s="110"/>
      <c r="B199" s="113" t="s">
        <v>364</v>
      </c>
      <c r="C199" s="116" t="s">
        <v>126</v>
      </c>
      <c r="D199" s="116" t="s">
        <v>139</v>
      </c>
      <c r="E199" s="117">
        <v>150000</v>
      </c>
      <c r="F199" s="110"/>
      <c r="G199" s="118">
        <f>E199</f>
        <v>150000</v>
      </c>
    </row>
    <row r="200" spans="1:7" ht="14.25" customHeight="1">
      <c r="A200" s="110">
        <v>4</v>
      </c>
      <c r="B200" s="131" t="s">
        <v>37</v>
      </c>
      <c r="C200" s="116"/>
      <c r="D200" s="116"/>
      <c r="E200" s="126"/>
      <c r="F200" s="110"/>
      <c r="G200" s="115"/>
    </row>
    <row r="201" spans="1:7" ht="22.5">
      <c r="A201" s="110"/>
      <c r="B201" s="113" t="s">
        <v>365</v>
      </c>
      <c r="C201" s="116" t="s">
        <v>144</v>
      </c>
      <c r="D201" s="116" t="s">
        <v>183</v>
      </c>
      <c r="E201" s="126">
        <v>100</v>
      </c>
      <c r="F201" s="110"/>
      <c r="G201" s="115">
        <f>E201</f>
        <v>100</v>
      </c>
    </row>
    <row r="202" spans="1:7" ht="19.5" customHeight="1">
      <c r="A202" s="110"/>
      <c r="B202" s="246" t="s">
        <v>387</v>
      </c>
      <c r="C202" s="243"/>
      <c r="D202" s="116"/>
      <c r="E202" s="126"/>
      <c r="F202" s="110"/>
      <c r="G202" s="111"/>
    </row>
    <row r="203" spans="1:7" ht="14.25" customHeight="1">
      <c r="A203" s="110">
        <v>1</v>
      </c>
      <c r="B203" s="131" t="s">
        <v>34</v>
      </c>
      <c r="C203" s="116"/>
      <c r="D203" s="116"/>
      <c r="E203" s="126"/>
      <c r="F203" s="110"/>
      <c r="G203" s="111"/>
    </row>
    <row r="204" spans="1:7" ht="19.5" customHeight="1">
      <c r="A204" s="110"/>
      <c r="B204" s="113" t="s">
        <v>271</v>
      </c>
      <c r="C204" s="116" t="s">
        <v>130</v>
      </c>
      <c r="D204" s="116" t="s">
        <v>188</v>
      </c>
      <c r="E204" s="121">
        <f>199000</f>
        <v>199000</v>
      </c>
      <c r="F204" s="110"/>
      <c r="G204" s="115">
        <f>E204+F204</f>
        <v>199000</v>
      </c>
    </row>
    <row r="205" spans="1:7" ht="14.25" customHeight="1">
      <c r="A205" s="110">
        <v>2</v>
      </c>
      <c r="B205" s="131" t="s">
        <v>35</v>
      </c>
      <c r="C205" s="116"/>
      <c r="D205" s="116"/>
      <c r="E205" s="126"/>
      <c r="F205" s="110"/>
      <c r="G205" s="111"/>
    </row>
    <row r="206" spans="1:7" ht="22.5">
      <c r="A206" s="110"/>
      <c r="B206" s="113" t="s">
        <v>270</v>
      </c>
      <c r="C206" s="116" t="s">
        <v>130</v>
      </c>
      <c r="D206" s="116" t="s">
        <v>127</v>
      </c>
      <c r="E206" s="126">
        <v>1</v>
      </c>
      <c r="F206" s="110"/>
      <c r="G206" s="115">
        <f>E206+F206</f>
        <v>1</v>
      </c>
    </row>
    <row r="207" spans="1:7" ht="22.5">
      <c r="A207" s="110"/>
      <c r="B207" s="113" t="s">
        <v>189</v>
      </c>
      <c r="C207" s="116" t="s">
        <v>190</v>
      </c>
      <c r="D207" s="116" t="s">
        <v>141</v>
      </c>
      <c r="E207" s="126">
        <v>8</v>
      </c>
      <c r="F207" s="110"/>
      <c r="G207" s="115">
        <f>E207+F207</f>
        <v>8</v>
      </c>
    </row>
    <row r="208" spans="1:7" ht="14.25" customHeight="1">
      <c r="A208" s="110">
        <v>3</v>
      </c>
      <c r="B208" s="131" t="s">
        <v>36</v>
      </c>
      <c r="C208" s="116"/>
      <c r="D208" s="116"/>
      <c r="E208" s="126"/>
      <c r="F208" s="110"/>
      <c r="G208" s="111"/>
    </row>
    <row r="209" spans="1:8" ht="22.5">
      <c r="A209" s="110"/>
      <c r="B209" s="113" t="s">
        <v>272</v>
      </c>
      <c r="C209" s="116" t="s">
        <v>126</v>
      </c>
      <c r="D209" s="116" t="s">
        <v>139</v>
      </c>
      <c r="E209" s="121">
        <f>E204/E207</f>
        <v>24875</v>
      </c>
      <c r="F209" s="110"/>
      <c r="G209" s="115">
        <f>E209+F209</f>
        <v>24875</v>
      </c>
    </row>
    <row r="210" spans="1:8" ht="14.25" customHeight="1">
      <c r="A210" s="110">
        <v>4</v>
      </c>
      <c r="B210" s="131" t="s">
        <v>37</v>
      </c>
      <c r="C210" s="116"/>
      <c r="D210" s="116"/>
      <c r="E210" s="117"/>
      <c r="F210" s="110"/>
      <c r="G210" s="111"/>
    </row>
    <row r="211" spans="1:8" ht="18.75" customHeight="1">
      <c r="A211" s="110"/>
      <c r="B211" s="113" t="s">
        <v>191</v>
      </c>
      <c r="C211" s="116" t="s">
        <v>144</v>
      </c>
      <c r="D211" s="116" t="s">
        <v>139</v>
      </c>
      <c r="E211" s="121">
        <v>100</v>
      </c>
      <c r="F211" s="110"/>
      <c r="G211" s="115">
        <f>E211+F211</f>
        <v>100</v>
      </c>
    </row>
    <row r="212" spans="1:8" ht="20.25" customHeight="1">
      <c r="A212" s="110"/>
      <c r="B212" s="260" t="s">
        <v>388</v>
      </c>
      <c r="C212" s="261"/>
      <c r="D212" s="136"/>
      <c r="E212" s="126"/>
      <c r="F212" s="110"/>
      <c r="G212" s="111"/>
    </row>
    <row r="213" spans="1:8" ht="14.25" customHeight="1">
      <c r="A213" s="110">
        <v>1</v>
      </c>
      <c r="B213" s="137" t="s">
        <v>34</v>
      </c>
      <c r="C213" s="111"/>
      <c r="D213" s="136"/>
      <c r="E213" s="126"/>
      <c r="F213" s="110"/>
      <c r="G213" s="111"/>
    </row>
    <row r="214" spans="1:8" ht="24" customHeight="1">
      <c r="A214" s="110"/>
      <c r="B214" s="123" t="s">
        <v>368</v>
      </c>
      <c r="C214" s="110" t="s">
        <v>130</v>
      </c>
      <c r="D214" s="110" t="s">
        <v>188</v>
      </c>
      <c r="E214" s="114">
        <f>199000</f>
        <v>199000</v>
      </c>
      <c r="F214" s="110"/>
      <c r="G214" s="115">
        <f>E214</f>
        <v>199000</v>
      </c>
    </row>
    <row r="215" spans="1:8" ht="14.25" customHeight="1">
      <c r="A215" s="110">
        <v>2</v>
      </c>
      <c r="B215" s="137" t="s">
        <v>35</v>
      </c>
      <c r="C215" s="111"/>
      <c r="D215" s="136"/>
      <c r="E215" s="126"/>
      <c r="F215" s="110"/>
      <c r="G215" s="111"/>
    </row>
    <row r="216" spans="1:8" ht="27.75" customHeight="1">
      <c r="A216" s="110"/>
      <c r="B216" s="123" t="s">
        <v>366</v>
      </c>
      <c r="C216" s="110" t="s">
        <v>128</v>
      </c>
      <c r="D216" s="110" t="s">
        <v>127</v>
      </c>
      <c r="E216" s="110">
        <v>3</v>
      </c>
      <c r="F216" s="110"/>
      <c r="G216" s="111">
        <f>E216</f>
        <v>3</v>
      </c>
    </row>
    <row r="217" spans="1:8" ht="14.25" customHeight="1">
      <c r="A217" s="110">
        <v>3</v>
      </c>
      <c r="B217" s="137" t="s">
        <v>36</v>
      </c>
      <c r="C217" s="111"/>
      <c r="D217" s="136"/>
      <c r="E217" s="126"/>
      <c r="F217" s="110"/>
      <c r="G217" s="111"/>
      <c r="H217" s="36"/>
    </row>
    <row r="218" spans="1:8">
      <c r="A218" s="110"/>
      <c r="B218" s="123" t="s">
        <v>367</v>
      </c>
      <c r="C218" s="110" t="s">
        <v>126</v>
      </c>
      <c r="D218" s="110" t="s">
        <v>139</v>
      </c>
      <c r="E218" s="138">
        <f>E214/E216</f>
        <v>66333.333333333328</v>
      </c>
      <c r="F218" s="110"/>
      <c r="G218" s="118">
        <f>E218+F218</f>
        <v>66333.333333333328</v>
      </c>
    </row>
    <row r="219" spans="1:8" ht="14.25" customHeight="1">
      <c r="A219" s="110">
        <v>4</v>
      </c>
      <c r="B219" s="137" t="s">
        <v>37</v>
      </c>
      <c r="C219" s="111"/>
      <c r="D219" s="136"/>
      <c r="E219" s="126"/>
      <c r="F219" s="110"/>
      <c r="G219" s="111"/>
    </row>
    <row r="220" spans="1:8" ht="14.25" customHeight="1">
      <c r="A220" s="110"/>
      <c r="B220" s="123" t="s">
        <v>182</v>
      </c>
      <c r="C220" s="110" t="s">
        <v>144</v>
      </c>
      <c r="D220" s="110" t="s">
        <v>139</v>
      </c>
      <c r="E220" s="121">
        <v>100</v>
      </c>
      <c r="F220" s="110"/>
      <c r="G220" s="115">
        <f>E220+F220</f>
        <v>100</v>
      </c>
    </row>
    <row r="221" spans="1:8" ht="28.5" customHeight="1">
      <c r="A221" s="141">
        <v>5</v>
      </c>
      <c r="B221" s="233" t="s">
        <v>389</v>
      </c>
      <c r="C221" s="255"/>
      <c r="D221" s="116"/>
      <c r="E221" s="110"/>
      <c r="F221" s="110"/>
      <c r="G221" s="111"/>
    </row>
    <row r="222" spans="1:8" ht="13.5" customHeight="1">
      <c r="A222" s="116">
        <v>1</v>
      </c>
      <c r="B222" s="131" t="s">
        <v>34</v>
      </c>
      <c r="C222" s="116"/>
      <c r="D222" s="116"/>
      <c r="E222" s="110"/>
      <c r="F222" s="110"/>
      <c r="G222" s="111"/>
    </row>
    <row r="223" spans="1:8">
      <c r="A223" s="116"/>
      <c r="B223" s="113" t="s">
        <v>124</v>
      </c>
      <c r="C223" s="116" t="s">
        <v>130</v>
      </c>
      <c r="D223" s="116" t="s">
        <v>127</v>
      </c>
      <c r="E223" s="117">
        <f>49000+348000</f>
        <v>397000</v>
      </c>
      <c r="F223" s="110"/>
      <c r="G223" s="115">
        <f>E223+F223</f>
        <v>397000</v>
      </c>
      <c r="H223" s="35">
        <f>H225+H226</f>
        <v>397000</v>
      </c>
    </row>
    <row r="224" spans="1:8" ht="13.5" customHeight="1">
      <c r="A224" s="116">
        <v>2</v>
      </c>
      <c r="B224" s="131" t="s">
        <v>35</v>
      </c>
      <c r="C224" s="116"/>
      <c r="D224" s="116"/>
      <c r="E224" s="126"/>
      <c r="F224" s="110"/>
      <c r="G224" s="111"/>
    </row>
    <row r="225" spans="1:8">
      <c r="A225" s="116"/>
      <c r="B225" s="113" t="s">
        <v>184</v>
      </c>
      <c r="C225" s="116" t="s">
        <v>128</v>
      </c>
      <c r="D225" s="116" t="s">
        <v>127</v>
      </c>
      <c r="E225" s="126">
        <v>1</v>
      </c>
      <c r="F225" s="110"/>
      <c r="G225" s="115">
        <f>E225+F225</f>
        <v>1</v>
      </c>
      <c r="H225" s="35">
        <f>E225*E228</f>
        <v>49000</v>
      </c>
    </row>
    <row r="226" spans="1:8">
      <c r="A226" s="116"/>
      <c r="B226" s="113" t="s">
        <v>264</v>
      </c>
      <c r="C226" s="116" t="s">
        <v>128</v>
      </c>
      <c r="D226" s="116" t="s">
        <v>127</v>
      </c>
      <c r="E226" s="126">
        <v>3</v>
      </c>
      <c r="F226" s="110"/>
      <c r="G226" s="115">
        <f>E226</f>
        <v>3</v>
      </c>
      <c r="H226" s="35">
        <f>E226*E229</f>
        <v>348000</v>
      </c>
    </row>
    <row r="227" spans="1:8" ht="13.5" customHeight="1">
      <c r="A227" s="116">
        <v>3</v>
      </c>
      <c r="B227" s="131" t="s">
        <v>36</v>
      </c>
      <c r="C227" s="116"/>
      <c r="D227" s="116"/>
      <c r="E227" s="126"/>
      <c r="F227" s="110"/>
      <c r="G227" s="111"/>
    </row>
    <row r="228" spans="1:8" ht="22.5">
      <c r="A228" s="116"/>
      <c r="B228" s="113" t="s">
        <v>185</v>
      </c>
      <c r="C228" s="116" t="s">
        <v>130</v>
      </c>
      <c r="D228" s="116" t="s">
        <v>143</v>
      </c>
      <c r="E228" s="117">
        <v>49000</v>
      </c>
      <c r="F228" s="110"/>
      <c r="G228" s="115">
        <f>E228+F228</f>
        <v>49000</v>
      </c>
    </row>
    <row r="229" spans="1:8">
      <c r="A229" s="116"/>
      <c r="B229" s="113" t="s">
        <v>265</v>
      </c>
      <c r="C229" s="116" t="s">
        <v>126</v>
      </c>
      <c r="D229" s="116" t="s">
        <v>143</v>
      </c>
      <c r="E229" s="117">
        <v>116000</v>
      </c>
      <c r="F229" s="110"/>
      <c r="G229" s="115">
        <f>E229</f>
        <v>116000</v>
      </c>
    </row>
    <row r="230" spans="1:8" ht="13.5" customHeight="1">
      <c r="A230" s="116">
        <v>4</v>
      </c>
      <c r="B230" s="131" t="s">
        <v>37</v>
      </c>
      <c r="C230" s="116"/>
      <c r="D230" s="116"/>
      <c r="E230" s="126"/>
      <c r="F230" s="110"/>
      <c r="G230" s="111"/>
    </row>
    <row r="231" spans="1:8" ht="22.5">
      <c r="A231" s="116"/>
      <c r="B231" s="113" t="s">
        <v>186</v>
      </c>
      <c r="C231" s="116" t="s">
        <v>128</v>
      </c>
      <c r="D231" s="116" t="s">
        <v>187</v>
      </c>
      <c r="E231" s="126">
        <v>15</v>
      </c>
      <c r="F231" s="110"/>
      <c r="G231" s="115">
        <f>E231+F231</f>
        <v>15</v>
      </c>
    </row>
    <row r="232" spans="1:8" ht="18.75" customHeight="1">
      <c r="A232" s="141">
        <v>6</v>
      </c>
      <c r="B232" s="258" t="s">
        <v>200</v>
      </c>
      <c r="C232" s="258"/>
      <c r="D232" s="116"/>
      <c r="E232" s="126"/>
      <c r="F232" s="110"/>
      <c r="G232" s="118"/>
    </row>
    <row r="233" spans="1:8" ht="21.75" customHeight="1">
      <c r="A233" s="110"/>
      <c r="B233" s="137" t="s">
        <v>390</v>
      </c>
      <c r="C233" s="111"/>
      <c r="D233" s="136"/>
      <c r="E233" s="110"/>
      <c r="F233" s="110"/>
      <c r="G233" s="111"/>
    </row>
    <row r="234" spans="1:8" ht="13.5" customHeight="1">
      <c r="A234" s="110">
        <v>1</v>
      </c>
      <c r="B234" s="137" t="s">
        <v>34</v>
      </c>
      <c r="C234" s="111"/>
      <c r="D234" s="136"/>
      <c r="E234" s="110"/>
      <c r="F234" s="110"/>
      <c r="G234" s="111"/>
    </row>
    <row r="235" spans="1:8">
      <c r="A235" s="110"/>
      <c r="B235" s="123" t="s">
        <v>124</v>
      </c>
      <c r="C235" s="110" t="s">
        <v>130</v>
      </c>
      <c r="D235" s="110" t="s">
        <v>188</v>
      </c>
      <c r="E235" s="121">
        <f>20000</f>
        <v>20000</v>
      </c>
      <c r="F235" s="110"/>
      <c r="G235" s="115">
        <f>E235+F235</f>
        <v>20000</v>
      </c>
    </row>
    <row r="236" spans="1:8" ht="13.5" customHeight="1">
      <c r="A236" s="110">
        <v>2</v>
      </c>
      <c r="B236" s="137" t="s">
        <v>35</v>
      </c>
      <c r="C236" s="111"/>
      <c r="D236" s="136"/>
      <c r="E236" s="126"/>
      <c r="F236" s="110"/>
      <c r="G236" s="111"/>
    </row>
    <row r="237" spans="1:8">
      <c r="A237" s="110"/>
      <c r="B237" s="123" t="s">
        <v>369</v>
      </c>
      <c r="C237" s="110" t="s">
        <v>128</v>
      </c>
      <c r="D237" s="110" t="s">
        <v>127</v>
      </c>
      <c r="E237" s="121">
        <v>5</v>
      </c>
      <c r="F237" s="110"/>
      <c r="G237" s="115">
        <f>E237+F237</f>
        <v>5</v>
      </c>
    </row>
    <row r="238" spans="1:8" ht="13.5" customHeight="1">
      <c r="A238" s="110"/>
      <c r="B238" s="137" t="s">
        <v>36</v>
      </c>
      <c r="C238" s="111"/>
      <c r="D238" s="136"/>
      <c r="E238" s="121"/>
      <c r="F238" s="110"/>
      <c r="G238" s="115"/>
    </row>
    <row r="239" spans="1:8" ht="22.5">
      <c r="A239" s="110">
        <v>3</v>
      </c>
      <c r="B239" s="123" t="s">
        <v>370</v>
      </c>
      <c r="C239" s="110" t="s">
        <v>130</v>
      </c>
      <c r="D239" s="110" t="s">
        <v>139</v>
      </c>
      <c r="E239" s="126">
        <f>E235/E237</f>
        <v>4000</v>
      </c>
      <c r="F239" s="110"/>
      <c r="G239" s="111">
        <f>E239</f>
        <v>4000</v>
      </c>
    </row>
    <row r="240" spans="1:8" ht="13.5" customHeight="1">
      <c r="A240" s="110"/>
      <c r="B240" s="137" t="s">
        <v>37</v>
      </c>
      <c r="C240" s="111"/>
      <c r="D240" s="136"/>
      <c r="E240" s="117"/>
      <c r="F240" s="110"/>
      <c r="G240" s="118"/>
    </row>
    <row r="241" spans="1:7">
      <c r="A241" s="110"/>
      <c r="B241" s="123" t="s">
        <v>371</v>
      </c>
      <c r="C241" s="110" t="s">
        <v>144</v>
      </c>
      <c r="D241" s="110" t="s">
        <v>139</v>
      </c>
      <c r="E241" s="117">
        <v>100</v>
      </c>
      <c r="F241" s="110"/>
      <c r="G241" s="118">
        <f>E241</f>
        <v>100</v>
      </c>
    </row>
    <row r="242" spans="1:7" ht="27.75" customHeight="1">
      <c r="A242" s="110"/>
      <c r="B242" s="260" t="s">
        <v>391</v>
      </c>
      <c r="C242" s="264"/>
      <c r="D242" s="136"/>
      <c r="E242" s="110"/>
      <c r="F242" s="110"/>
      <c r="G242" s="111"/>
    </row>
    <row r="243" spans="1:7" ht="13.5" customHeight="1">
      <c r="A243" s="110">
        <v>1</v>
      </c>
      <c r="B243" s="137" t="s">
        <v>34</v>
      </c>
      <c r="C243" s="111"/>
      <c r="D243" s="136"/>
      <c r="E243" s="110"/>
      <c r="F243" s="110"/>
      <c r="G243" s="111"/>
    </row>
    <row r="244" spans="1:7">
      <c r="A244" s="110"/>
      <c r="B244" s="123" t="s">
        <v>124</v>
      </c>
      <c r="C244" s="110" t="s">
        <v>130</v>
      </c>
      <c r="D244" s="110" t="s">
        <v>131</v>
      </c>
      <c r="E244" s="121">
        <f>90000</f>
        <v>90000</v>
      </c>
      <c r="F244" s="110"/>
      <c r="G244" s="115">
        <f>E244+F244</f>
        <v>90000</v>
      </c>
    </row>
    <row r="245" spans="1:7" ht="13.5" customHeight="1">
      <c r="A245" s="110">
        <v>2</v>
      </c>
      <c r="B245" s="137" t="s">
        <v>35</v>
      </c>
      <c r="C245" s="111"/>
      <c r="D245" s="136"/>
      <c r="E245" s="126"/>
      <c r="F245" s="110"/>
      <c r="G245" s="111"/>
    </row>
    <row r="246" spans="1:7" ht="22.5">
      <c r="A246" s="110"/>
      <c r="B246" s="123" t="s">
        <v>372</v>
      </c>
      <c r="C246" s="110" t="s">
        <v>136</v>
      </c>
      <c r="D246" s="110" t="s">
        <v>141</v>
      </c>
      <c r="E246" s="121">
        <v>7</v>
      </c>
      <c r="F246" s="110"/>
      <c r="G246" s="115">
        <f>E246+F246</f>
        <v>7</v>
      </c>
    </row>
    <row r="247" spans="1:7" ht="13.5" customHeight="1">
      <c r="A247" s="110">
        <v>3</v>
      </c>
      <c r="B247" s="137" t="s">
        <v>36</v>
      </c>
      <c r="C247" s="111"/>
      <c r="D247" s="136"/>
      <c r="E247" s="126"/>
      <c r="F247" s="110"/>
      <c r="G247" s="111"/>
    </row>
    <row r="248" spans="1:7" ht="24.75" customHeight="1">
      <c r="A248" s="110"/>
      <c r="B248" s="123" t="s">
        <v>373</v>
      </c>
      <c r="C248" s="110" t="s">
        <v>126</v>
      </c>
      <c r="D248" s="110" t="s">
        <v>139</v>
      </c>
      <c r="E248" s="121">
        <f>E244/E246</f>
        <v>12857.142857142857</v>
      </c>
      <c r="F248" s="110"/>
      <c r="G248" s="115">
        <f>E248+F248</f>
        <v>12857.142857142857</v>
      </c>
    </row>
    <row r="249" spans="1:7" ht="13.5" customHeight="1">
      <c r="A249" s="110">
        <v>4</v>
      </c>
      <c r="B249" s="137" t="s">
        <v>37</v>
      </c>
      <c r="C249" s="111"/>
      <c r="D249" s="136"/>
      <c r="E249" s="126"/>
      <c r="F249" s="110"/>
      <c r="G249" s="115"/>
    </row>
    <row r="250" spans="1:7" ht="27" customHeight="1">
      <c r="A250" s="110"/>
      <c r="B250" s="123" t="s">
        <v>374</v>
      </c>
      <c r="C250" s="110" t="s">
        <v>144</v>
      </c>
      <c r="D250" s="110" t="s">
        <v>139</v>
      </c>
      <c r="E250" s="121">
        <v>100</v>
      </c>
      <c r="F250" s="110"/>
      <c r="G250" s="115">
        <f>E250+F250</f>
        <v>100</v>
      </c>
    </row>
    <row r="251" spans="1:7" ht="21.75" customHeight="1">
      <c r="A251" s="110"/>
      <c r="B251" s="137" t="s">
        <v>392</v>
      </c>
      <c r="C251" s="110"/>
      <c r="D251" s="110"/>
      <c r="E251" s="121"/>
      <c r="F251" s="110"/>
      <c r="G251" s="115"/>
    </row>
    <row r="252" spans="1:7" ht="13.5" customHeight="1">
      <c r="A252" s="110">
        <v>1</v>
      </c>
      <c r="B252" s="137" t="s">
        <v>34</v>
      </c>
      <c r="C252" s="111"/>
      <c r="D252" s="136"/>
      <c r="E252" s="121"/>
      <c r="F252" s="110"/>
      <c r="G252" s="115"/>
    </row>
    <row r="253" spans="1:7" ht="15.75" customHeight="1">
      <c r="A253" s="110"/>
      <c r="B253" s="123" t="s">
        <v>124</v>
      </c>
      <c r="C253" s="110" t="s">
        <v>130</v>
      </c>
      <c r="D253" s="110" t="s">
        <v>131</v>
      </c>
      <c r="E253" s="121">
        <f>300000-287624+8454</f>
        <v>20830</v>
      </c>
      <c r="F253" s="110"/>
      <c r="G253" s="115">
        <f>E253</f>
        <v>20830</v>
      </c>
    </row>
    <row r="254" spans="1:7" ht="13.5" customHeight="1">
      <c r="A254" s="110">
        <v>2</v>
      </c>
      <c r="B254" s="137" t="s">
        <v>35</v>
      </c>
      <c r="C254" s="111"/>
      <c r="D254" s="136"/>
      <c r="E254" s="121"/>
      <c r="F254" s="110"/>
      <c r="G254" s="115"/>
    </row>
    <row r="255" spans="1:7" ht="23.25" customHeight="1">
      <c r="A255" s="110"/>
      <c r="B255" s="123" t="s">
        <v>375</v>
      </c>
      <c r="C255" s="110" t="s">
        <v>136</v>
      </c>
      <c r="D255" s="110" t="s">
        <v>141</v>
      </c>
      <c r="E255" s="121">
        <v>1</v>
      </c>
      <c r="F255" s="110"/>
      <c r="G255" s="115">
        <f>E255</f>
        <v>1</v>
      </c>
    </row>
    <row r="256" spans="1:7" ht="13.5" customHeight="1">
      <c r="A256" s="110">
        <v>3</v>
      </c>
      <c r="B256" s="137" t="s">
        <v>36</v>
      </c>
      <c r="C256" s="111"/>
      <c r="D256" s="136"/>
      <c r="E256" s="121"/>
      <c r="F256" s="110"/>
      <c r="G256" s="115"/>
    </row>
    <row r="257" spans="1:7" ht="25.5" customHeight="1">
      <c r="A257" s="110"/>
      <c r="B257" s="123" t="s">
        <v>376</v>
      </c>
      <c r="C257" s="110" t="s">
        <v>126</v>
      </c>
      <c r="D257" s="110" t="s">
        <v>139</v>
      </c>
      <c r="E257" s="121">
        <f>E253-E258</f>
        <v>12376</v>
      </c>
      <c r="F257" s="110"/>
      <c r="G257" s="115">
        <f>E257</f>
        <v>12376</v>
      </c>
    </row>
    <row r="258" spans="1:7" ht="25.5" customHeight="1">
      <c r="A258" s="110"/>
      <c r="B258" s="123" t="s">
        <v>641</v>
      </c>
      <c r="C258" s="110" t="s">
        <v>126</v>
      </c>
      <c r="D258" s="110" t="s">
        <v>139</v>
      </c>
      <c r="E258" s="121">
        <f>8454</f>
        <v>8454</v>
      </c>
      <c r="F258" s="110"/>
      <c r="G258" s="115">
        <f>E258</f>
        <v>8454</v>
      </c>
    </row>
    <row r="259" spans="1:7" ht="13.5" customHeight="1">
      <c r="A259" s="110">
        <v>4</v>
      </c>
      <c r="B259" s="137" t="s">
        <v>37</v>
      </c>
      <c r="C259" s="111"/>
      <c r="D259" s="136"/>
      <c r="E259" s="121"/>
      <c r="F259" s="110"/>
      <c r="G259" s="115"/>
    </row>
    <row r="260" spans="1:7" ht="13.5" customHeight="1">
      <c r="A260" s="110"/>
      <c r="B260" s="134" t="s">
        <v>556</v>
      </c>
      <c r="C260" s="111" t="s">
        <v>144</v>
      </c>
      <c r="D260" s="136" t="s">
        <v>139</v>
      </c>
      <c r="E260" s="121">
        <v>100</v>
      </c>
      <c r="F260" s="110"/>
      <c r="G260" s="115">
        <f>E260</f>
        <v>100</v>
      </c>
    </row>
    <row r="261" spans="1:7" ht="25.5" customHeight="1">
      <c r="A261" s="110"/>
      <c r="B261" s="260" t="s">
        <v>685</v>
      </c>
      <c r="C261" s="261"/>
      <c r="D261" s="136"/>
      <c r="E261" s="121"/>
      <c r="F261" s="110"/>
      <c r="G261" s="115"/>
    </row>
    <row r="262" spans="1:7" ht="18" customHeight="1">
      <c r="A262" s="110">
        <v>1</v>
      </c>
      <c r="B262" s="197" t="s">
        <v>34</v>
      </c>
      <c r="C262" s="111"/>
      <c r="D262" s="136"/>
      <c r="E262" s="121"/>
      <c r="F262" s="110"/>
      <c r="G262" s="115"/>
    </row>
    <row r="263" spans="1:7" ht="24.75" customHeight="1">
      <c r="A263" s="110"/>
      <c r="B263" s="134" t="s">
        <v>124</v>
      </c>
      <c r="C263" s="111" t="s">
        <v>130</v>
      </c>
      <c r="D263" s="136" t="s">
        <v>689</v>
      </c>
      <c r="E263" s="117">
        <v>5621</v>
      </c>
      <c r="F263" s="110"/>
      <c r="G263" s="118">
        <f>E263</f>
        <v>5621</v>
      </c>
    </row>
    <row r="264" spans="1:7" ht="17.25" customHeight="1">
      <c r="A264" s="110">
        <v>2</v>
      </c>
      <c r="B264" s="197" t="s">
        <v>35</v>
      </c>
      <c r="C264" s="111"/>
      <c r="D264" s="136"/>
      <c r="E264" s="121"/>
      <c r="F264" s="110"/>
      <c r="G264" s="115"/>
    </row>
    <row r="265" spans="1:7" ht="17.25" customHeight="1">
      <c r="A265" s="110"/>
      <c r="B265" s="134" t="s">
        <v>686</v>
      </c>
      <c r="C265" s="111" t="s">
        <v>128</v>
      </c>
      <c r="D265" s="136" t="s">
        <v>141</v>
      </c>
      <c r="E265" s="121">
        <v>1</v>
      </c>
      <c r="F265" s="110"/>
      <c r="G265" s="115">
        <f>E265</f>
        <v>1</v>
      </c>
    </row>
    <row r="266" spans="1:7" ht="15.75" customHeight="1">
      <c r="A266" s="110">
        <v>3</v>
      </c>
      <c r="B266" s="197" t="s">
        <v>36</v>
      </c>
      <c r="C266" s="111"/>
      <c r="D266" s="136"/>
      <c r="E266" s="121"/>
      <c r="F266" s="110"/>
      <c r="G266" s="115"/>
    </row>
    <row r="267" spans="1:7" ht="23.25" customHeight="1">
      <c r="A267" s="110"/>
      <c r="B267" s="134" t="s">
        <v>687</v>
      </c>
      <c r="C267" s="111" t="s">
        <v>130</v>
      </c>
      <c r="D267" s="136" t="s">
        <v>139</v>
      </c>
      <c r="E267" s="117">
        <v>5621</v>
      </c>
      <c r="F267" s="110"/>
      <c r="G267" s="118">
        <f>E267</f>
        <v>5621</v>
      </c>
    </row>
    <row r="268" spans="1:7" ht="13.5" customHeight="1">
      <c r="A268" s="110">
        <v>4</v>
      </c>
      <c r="B268" s="197" t="s">
        <v>37</v>
      </c>
      <c r="C268" s="111"/>
      <c r="D268" s="136"/>
      <c r="E268" s="121"/>
      <c r="F268" s="110"/>
      <c r="G268" s="115"/>
    </row>
    <row r="269" spans="1:7" ht="24" customHeight="1">
      <c r="A269" s="110"/>
      <c r="B269" s="134" t="s">
        <v>688</v>
      </c>
      <c r="C269" s="111" t="s">
        <v>144</v>
      </c>
      <c r="D269" s="136" t="s">
        <v>139</v>
      </c>
      <c r="E269" s="121">
        <v>100</v>
      </c>
      <c r="F269" s="110"/>
      <c r="G269" s="115">
        <f>E269</f>
        <v>100</v>
      </c>
    </row>
    <row r="270" spans="1:7" ht="24.75" customHeight="1">
      <c r="A270" s="110">
        <v>7</v>
      </c>
      <c r="B270" s="246" t="s">
        <v>377</v>
      </c>
      <c r="C270" s="247"/>
      <c r="D270" s="142"/>
      <c r="E270" s="143">
        <f>E273+E286+E295+E304</f>
        <v>34844000</v>
      </c>
      <c r="F270" s="109"/>
      <c r="G270" s="144">
        <f>E270</f>
        <v>34844000</v>
      </c>
    </row>
    <row r="271" spans="1:7" ht="21" customHeight="1">
      <c r="A271" s="110"/>
      <c r="B271" s="242" t="s">
        <v>393</v>
      </c>
      <c r="C271" s="259"/>
      <c r="D271" s="145"/>
      <c r="E271" s="121"/>
      <c r="F271" s="110"/>
      <c r="G271" s="115"/>
    </row>
    <row r="272" spans="1:7" ht="13.5" customHeight="1">
      <c r="A272" s="110">
        <v>1</v>
      </c>
      <c r="B272" s="137" t="s">
        <v>34</v>
      </c>
      <c r="C272" s="110"/>
      <c r="D272" s="110"/>
      <c r="E272" s="121"/>
      <c r="F272" s="110"/>
      <c r="G272" s="115"/>
    </row>
    <row r="273" spans="1:7" ht="32.25" customHeight="1">
      <c r="A273" s="110"/>
      <c r="B273" s="113" t="s">
        <v>313</v>
      </c>
      <c r="C273" s="110" t="s">
        <v>130</v>
      </c>
      <c r="D273" s="110" t="s">
        <v>131</v>
      </c>
      <c r="E273" s="121">
        <f>11000000</f>
        <v>11000000</v>
      </c>
      <c r="F273" s="110"/>
      <c r="G273" s="115">
        <f>E273</f>
        <v>11000000</v>
      </c>
    </row>
    <row r="274" spans="1:7" ht="13.5" customHeight="1">
      <c r="A274" s="110">
        <v>2</v>
      </c>
      <c r="B274" s="137" t="s">
        <v>35</v>
      </c>
      <c r="C274" s="110"/>
      <c r="D274" s="110"/>
      <c r="E274" s="121"/>
      <c r="F274" s="110"/>
      <c r="G274" s="115"/>
    </row>
    <row r="275" spans="1:7" ht="14.25" customHeight="1">
      <c r="A275" s="110"/>
      <c r="B275" s="120" t="s">
        <v>125</v>
      </c>
      <c r="C275" s="116" t="s">
        <v>128</v>
      </c>
      <c r="D275" s="116" t="s">
        <v>129</v>
      </c>
      <c r="E275" s="124">
        <v>30</v>
      </c>
      <c r="F275" s="110"/>
      <c r="G275" s="115">
        <f>E275</f>
        <v>30</v>
      </c>
    </row>
    <row r="276" spans="1:7" ht="21" customHeight="1">
      <c r="A276" s="110"/>
      <c r="B276" s="113" t="s">
        <v>134</v>
      </c>
      <c r="C276" s="73" t="s">
        <v>135</v>
      </c>
      <c r="D276" s="116" t="s">
        <v>178</v>
      </c>
      <c r="E276" s="124">
        <v>165</v>
      </c>
      <c r="F276" s="110"/>
      <c r="G276" s="115">
        <f>E276</f>
        <v>165</v>
      </c>
    </row>
    <row r="277" spans="1:7" ht="30.75" customHeight="1">
      <c r="A277" s="110"/>
      <c r="B277" s="113" t="s">
        <v>311</v>
      </c>
      <c r="C277" s="116" t="s">
        <v>190</v>
      </c>
      <c r="D277" s="116" t="s">
        <v>141</v>
      </c>
      <c r="E277" s="124">
        <v>12</v>
      </c>
      <c r="F277" s="110"/>
      <c r="G277" s="115">
        <f>E277</f>
        <v>12</v>
      </c>
    </row>
    <row r="278" spans="1:7" ht="13.5" customHeight="1">
      <c r="A278" s="110">
        <v>3</v>
      </c>
      <c r="B278" s="137" t="s">
        <v>36</v>
      </c>
      <c r="C278" s="110"/>
      <c r="D278" s="110"/>
      <c r="E278" s="121"/>
      <c r="F278" s="110"/>
      <c r="G278" s="115"/>
    </row>
    <row r="279" spans="1:7" ht="26.25" customHeight="1">
      <c r="A279" s="110"/>
      <c r="B279" s="120" t="s">
        <v>312</v>
      </c>
      <c r="C279" s="73" t="s">
        <v>126</v>
      </c>
      <c r="D279" s="73" t="s">
        <v>139</v>
      </c>
      <c r="E279" s="117">
        <f>E273/E277</f>
        <v>916666.66666666663</v>
      </c>
      <c r="F279" s="138"/>
      <c r="G279" s="118">
        <f>E279</f>
        <v>916666.66666666663</v>
      </c>
    </row>
    <row r="280" spans="1:7" ht="13.5" customHeight="1">
      <c r="A280" s="110">
        <v>4</v>
      </c>
      <c r="B280" s="137" t="s">
        <v>37</v>
      </c>
      <c r="C280" s="110"/>
      <c r="D280" s="110"/>
      <c r="E280" s="121"/>
      <c r="F280" s="110"/>
      <c r="G280" s="115"/>
    </row>
    <row r="281" spans="1:7" ht="19.5" customHeight="1">
      <c r="A281" s="110"/>
      <c r="B281" s="113" t="s">
        <v>145</v>
      </c>
      <c r="C281" s="73" t="s">
        <v>144</v>
      </c>
      <c r="D281" s="73" t="s">
        <v>139</v>
      </c>
      <c r="E281" s="121">
        <v>35</v>
      </c>
      <c r="F281" s="110"/>
      <c r="G281" s="115">
        <f>E281</f>
        <v>35</v>
      </c>
    </row>
    <row r="282" spans="1:7" ht="30" customHeight="1">
      <c r="A282" s="110"/>
      <c r="B282" s="246" t="s">
        <v>394</v>
      </c>
      <c r="C282" s="264"/>
      <c r="D282" s="73"/>
      <c r="E282" s="121"/>
      <c r="F282" s="110"/>
      <c r="G282" s="115"/>
    </row>
    <row r="283" spans="1:7" ht="13.5" customHeight="1">
      <c r="A283" s="110">
        <v>1</v>
      </c>
      <c r="B283" s="137" t="s">
        <v>34</v>
      </c>
      <c r="C283" s="111"/>
      <c r="D283" s="136"/>
      <c r="E283" s="121"/>
      <c r="F283" s="110"/>
      <c r="G283" s="115"/>
    </row>
    <row r="284" spans="1:7" ht="23.25" customHeight="1">
      <c r="A284" s="110"/>
      <c r="B284" s="113" t="s">
        <v>147</v>
      </c>
      <c r="C284" s="73" t="s">
        <v>148</v>
      </c>
      <c r="D284" s="110" t="s">
        <v>149</v>
      </c>
      <c r="E284" s="121">
        <v>123.3</v>
      </c>
      <c r="F284" s="110"/>
      <c r="G284" s="118">
        <f t="shared" ref="G284:G286" si="8">E284</f>
        <v>123.3</v>
      </c>
    </row>
    <row r="285" spans="1:7" ht="23.25" customHeight="1">
      <c r="A285" s="110"/>
      <c r="B285" s="120" t="s">
        <v>150</v>
      </c>
      <c r="C285" s="73" t="s">
        <v>151</v>
      </c>
      <c r="D285" s="73" t="s">
        <v>149</v>
      </c>
      <c r="E285" s="121">
        <v>1826.1</v>
      </c>
      <c r="F285" s="110"/>
      <c r="G285" s="118">
        <f t="shared" si="8"/>
        <v>1826.1</v>
      </c>
    </row>
    <row r="286" spans="1:7" ht="45.75" customHeight="1">
      <c r="A286" s="110"/>
      <c r="B286" s="134" t="s">
        <v>314</v>
      </c>
      <c r="C286" s="111" t="s">
        <v>126</v>
      </c>
      <c r="D286" s="136" t="s">
        <v>131</v>
      </c>
      <c r="E286" s="125">
        <f>19774000</f>
        <v>19774000</v>
      </c>
      <c r="F286" s="110"/>
      <c r="G286" s="118">
        <f t="shared" si="8"/>
        <v>19774000</v>
      </c>
    </row>
    <row r="287" spans="1:7" ht="13.5" customHeight="1">
      <c r="A287" s="110">
        <v>2</v>
      </c>
      <c r="B287" s="137" t="s">
        <v>35</v>
      </c>
      <c r="C287" s="111"/>
      <c r="D287" s="111"/>
      <c r="E287" s="121"/>
      <c r="F287" s="110"/>
      <c r="G287" s="115"/>
    </row>
    <row r="288" spans="1:7" ht="27.75" customHeight="1">
      <c r="A288" s="110"/>
      <c r="B288" s="113" t="s">
        <v>315</v>
      </c>
      <c r="C288" s="116" t="s">
        <v>190</v>
      </c>
      <c r="D288" s="116" t="s">
        <v>141</v>
      </c>
      <c r="E288" s="121">
        <v>9</v>
      </c>
      <c r="F288" s="110"/>
      <c r="G288" s="115">
        <f>E288</f>
        <v>9</v>
      </c>
    </row>
    <row r="289" spans="1:7" ht="13.5" customHeight="1">
      <c r="A289" s="110">
        <v>3</v>
      </c>
      <c r="B289" s="146" t="s">
        <v>36</v>
      </c>
      <c r="C289" s="136"/>
      <c r="D289" s="136"/>
      <c r="E289" s="121"/>
      <c r="F289" s="110"/>
      <c r="G289" s="115"/>
    </row>
    <row r="290" spans="1:7" ht="21.75" customHeight="1">
      <c r="A290" s="110"/>
      <c r="B290" s="113" t="s">
        <v>317</v>
      </c>
      <c r="C290" s="116" t="s">
        <v>126</v>
      </c>
      <c r="D290" s="116" t="s">
        <v>139</v>
      </c>
      <c r="E290" s="200">
        <f>E286/E288</f>
        <v>2197111.111111111</v>
      </c>
      <c r="F290" s="110"/>
      <c r="G290" s="115">
        <f>E290</f>
        <v>2197111.111111111</v>
      </c>
    </row>
    <row r="291" spans="1:7" ht="13.5" customHeight="1">
      <c r="A291" s="110">
        <v>4</v>
      </c>
      <c r="B291" s="146" t="s">
        <v>37</v>
      </c>
      <c r="C291" s="136"/>
      <c r="D291" s="136"/>
      <c r="E291" s="121"/>
      <c r="F291" s="110"/>
      <c r="G291" s="115"/>
    </row>
    <row r="292" spans="1:7" ht="27.75" customHeight="1">
      <c r="A292" s="110"/>
      <c r="B292" s="134" t="s">
        <v>316</v>
      </c>
      <c r="C292" s="111" t="s">
        <v>144</v>
      </c>
      <c r="D292" s="111" t="s">
        <v>139</v>
      </c>
      <c r="E292" s="121">
        <v>100</v>
      </c>
      <c r="F292" s="110"/>
      <c r="G292" s="118">
        <f>E292</f>
        <v>100</v>
      </c>
    </row>
    <row r="293" spans="1:7" ht="15.75" customHeight="1">
      <c r="A293" s="110"/>
      <c r="B293" s="260" t="s">
        <v>395</v>
      </c>
      <c r="C293" s="261"/>
      <c r="D293" s="136"/>
      <c r="E293" s="121"/>
      <c r="F293" s="110"/>
      <c r="G293" s="115"/>
    </row>
    <row r="294" spans="1:7" ht="13.5" customHeight="1">
      <c r="A294" s="110">
        <v>1</v>
      </c>
      <c r="B294" s="137" t="s">
        <v>34</v>
      </c>
      <c r="C294" s="111"/>
      <c r="D294" s="111"/>
      <c r="E294" s="121"/>
      <c r="F294" s="110"/>
      <c r="G294" s="115"/>
    </row>
    <row r="295" spans="1:7" ht="38.25" customHeight="1">
      <c r="A295" s="110"/>
      <c r="B295" s="134" t="s">
        <v>318</v>
      </c>
      <c r="C295" s="111" t="s">
        <v>126</v>
      </c>
      <c r="D295" s="136" t="s">
        <v>131</v>
      </c>
      <c r="E295" s="121">
        <v>600000</v>
      </c>
      <c r="F295" s="110"/>
      <c r="G295" s="115">
        <f>E295</f>
        <v>600000</v>
      </c>
    </row>
    <row r="296" spans="1:7" ht="13.5" customHeight="1">
      <c r="A296" s="110">
        <v>2</v>
      </c>
      <c r="B296" s="137" t="s">
        <v>35</v>
      </c>
      <c r="C296" s="111"/>
      <c r="D296" s="111"/>
      <c r="E296" s="121"/>
      <c r="F296" s="110"/>
      <c r="G296" s="115"/>
    </row>
    <row r="297" spans="1:7" ht="27.75" customHeight="1">
      <c r="A297" s="110"/>
      <c r="B297" s="113" t="s">
        <v>320</v>
      </c>
      <c r="C297" s="116" t="s">
        <v>190</v>
      </c>
      <c r="D297" s="116" t="s">
        <v>141</v>
      </c>
      <c r="E297" s="121">
        <v>12</v>
      </c>
      <c r="F297" s="110"/>
      <c r="G297" s="115">
        <f>E297</f>
        <v>12</v>
      </c>
    </row>
    <row r="298" spans="1:7" ht="13.5" customHeight="1">
      <c r="A298" s="110">
        <v>3</v>
      </c>
      <c r="B298" s="146" t="s">
        <v>36</v>
      </c>
      <c r="C298" s="136"/>
      <c r="D298" s="136"/>
      <c r="E298" s="121"/>
      <c r="F298" s="110"/>
      <c r="G298" s="115"/>
    </row>
    <row r="299" spans="1:7" ht="28.5" customHeight="1">
      <c r="A299" s="110"/>
      <c r="B299" s="113" t="s">
        <v>319</v>
      </c>
      <c r="C299" s="116" t="s">
        <v>126</v>
      </c>
      <c r="D299" s="116" t="s">
        <v>139</v>
      </c>
      <c r="E299" s="121">
        <f>E295/E297</f>
        <v>50000</v>
      </c>
      <c r="F299" s="110"/>
      <c r="G299" s="115">
        <f>E299</f>
        <v>50000</v>
      </c>
    </row>
    <row r="300" spans="1:7" ht="13.5" customHeight="1">
      <c r="A300" s="110">
        <v>4</v>
      </c>
      <c r="B300" s="146" t="s">
        <v>37</v>
      </c>
      <c r="C300" s="136"/>
      <c r="D300" s="136"/>
      <c r="E300" s="121"/>
      <c r="F300" s="110"/>
      <c r="G300" s="115"/>
    </row>
    <row r="301" spans="1:7" ht="31.5" customHeight="1">
      <c r="A301" s="110"/>
      <c r="B301" s="134" t="s">
        <v>316</v>
      </c>
      <c r="C301" s="111" t="s">
        <v>144</v>
      </c>
      <c r="D301" s="111" t="s">
        <v>139</v>
      </c>
      <c r="E301" s="121">
        <v>100</v>
      </c>
      <c r="F301" s="110"/>
      <c r="G301" s="115">
        <f>E301</f>
        <v>100</v>
      </c>
    </row>
    <row r="302" spans="1:7" ht="18" customHeight="1">
      <c r="A302" s="110"/>
      <c r="B302" s="233" t="s">
        <v>396</v>
      </c>
      <c r="C302" s="255"/>
      <c r="D302" s="110"/>
      <c r="E302" s="121"/>
      <c r="F302" s="110"/>
      <c r="G302" s="115"/>
    </row>
    <row r="303" spans="1:7" ht="13.5" customHeight="1">
      <c r="A303" s="110">
        <v>1</v>
      </c>
      <c r="B303" s="131" t="s">
        <v>34</v>
      </c>
      <c r="C303" s="110"/>
      <c r="D303" s="110"/>
      <c r="E303" s="121"/>
      <c r="F303" s="110"/>
      <c r="G303" s="115"/>
    </row>
    <row r="304" spans="1:7" ht="33.75" customHeight="1">
      <c r="A304" s="110"/>
      <c r="B304" s="113" t="s">
        <v>333</v>
      </c>
      <c r="C304" s="116" t="s">
        <v>130</v>
      </c>
      <c r="D304" s="116" t="s">
        <v>127</v>
      </c>
      <c r="E304" s="121">
        <f>3000000+470000</f>
        <v>3470000</v>
      </c>
      <c r="F304" s="110"/>
      <c r="G304" s="115">
        <f t="shared" ref="G304:G312" si="9">E304</f>
        <v>3470000</v>
      </c>
    </row>
    <row r="305" spans="1:7" ht="13.5" customHeight="1">
      <c r="A305" s="110">
        <v>2</v>
      </c>
      <c r="B305" s="131" t="s">
        <v>35</v>
      </c>
      <c r="C305" s="116"/>
      <c r="D305" s="116"/>
      <c r="E305" s="121"/>
      <c r="F305" s="110"/>
      <c r="G305" s="115"/>
    </row>
    <row r="306" spans="1:7" ht="30.75" customHeight="1">
      <c r="A306" s="110"/>
      <c r="B306" s="113" t="s">
        <v>177</v>
      </c>
      <c r="C306" s="116" t="s">
        <v>152</v>
      </c>
      <c r="D306" s="116" t="s">
        <v>178</v>
      </c>
      <c r="E306" s="121">
        <v>1826100</v>
      </c>
      <c r="F306" s="110"/>
      <c r="G306" s="115">
        <f t="shared" si="9"/>
        <v>1826100</v>
      </c>
    </row>
    <row r="307" spans="1:7" ht="27" customHeight="1">
      <c r="A307" s="110"/>
      <c r="B307" s="113" t="s">
        <v>179</v>
      </c>
      <c r="C307" s="116" t="s">
        <v>128</v>
      </c>
      <c r="D307" s="116" t="s">
        <v>178</v>
      </c>
      <c r="E307" s="121">
        <v>120</v>
      </c>
      <c r="F307" s="110"/>
      <c r="G307" s="115">
        <f t="shared" si="9"/>
        <v>120</v>
      </c>
    </row>
    <row r="308" spans="1:7" ht="27" customHeight="1">
      <c r="A308" s="110"/>
      <c r="B308" s="113" t="s">
        <v>334</v>
      </c>
      <c r="C308" s="116" t="s">
        <v>190</v>
      </c>
      <c r="D308" s="116" t="s">
        <v>141</v>
      </c>
      <c r="E308" s="121">
        <v>4</v>
      </c>
      <c r="F308" s="110"/>
      <c r="G308" s="115">
        <f t="shared" si="9"/>
        <v>4</v>
      </c>
    </row>
    <row r="309" spans="1:7" ht="13.5" customHeight="1">
      <c r="A309" s="110">
        <v>3</v>
      </c>
      <c r="B309" s="131" t="s">
        <v>36</v>
      </c>
      <c r="C309" s="116"/>
      <c r="D309" s="116"/>
      <c r="E309" s="121"/>
      <c r="F309" s="110"/>
      <c r="G309" s="115"/>
    </row>
    <row r="310" spans="1:7" ht="30" customHeight="1">
      <c r="A310" s="110"/>
      <c r="B310" s="113" t="s">
        <v>335</v>
      </c>
      <c r="C310" s="116" t="s">
        <v>126</v>
      </c>
      <c r="D310" s="116" t="s">
        <v>139</v>
      </c>
      <c r="E310" s="121">
        <f>E304/E308</f>
        <v>867500</v>
      </c>
      <c r="F310" s="110"/>
      <c r="G310" s="115">
        <f t="shared" si="9"/>
        <v>867500</v>
      </c>
    </row>
    <row r="311" spans="1:7" ht="13.5" customHeight="1">
      <c r="A311" s="110">
        <v>4</v>
      </c>
      <c r="B311" s="131" t="s">
        <v>37</v>
      </c>
      <c r="C311" s="116"/>
      <c r="D311" s="116"/>
      <c r="E311" s="121"/>
      <c r="F311" s="110"/>
      <c r="G311" s="115"/>
    </row>
    <row r="312" spans="1:7" ht="27.75" customHeight="1">
      <c r="A312" s="110"/>
      <c r="B312" s="113" t="s">
        <v>336</v>
      </c>
      <c r="C312" s="116" t="s">
        <v>144</v>
      </c>
      <c r="D312" s="116" t="s">
        <v>139</v>
      </c>
      <c r="E312" s="121">
        <v>100</v>
      </c>
      <c r="F312" s="110"/>
      <c r="G312" s="115">
        <f t="shared" si="9"/>
        <v>100</v>
      </c>
    </row>
    <row r="313" spans="1:7" ht="21.75" customHeight="1">
      <c r="A313" s="109">
        <v>8</v>
      </c>
      <c r="B313" s="246" t="s">
        <v>378</v>
      </c>
      <c r="C313" s="247"/>
      <c r="D313" s="142"/>
      <c r="E313" s="121"/>
      <c r="F313" s="110"/>
      <c r="G313" s="115"/>
    </row>
    <row r="314" spans="1:7" ht="33.75" customHeight="1">
      <c r="A314" s="110"/>
      <c r="B314" s="187" t="s">
        <v>397</v>
      </c>
      <c r="C314" s="116"/>
      <c r="D314" s="139"/>
      <c r="E314" s="121"/>
      <c r="F314" s="110"/>
      <c r="G314" s="115"/>
    </row>
    <row r="315" spans="1:7" ht="13.5" customHeight="1">
      <c r="A315" s="110">
        <v>1</v>
      </c>
      <c r="B315" s="131" t="s">
        <v>34</v>
      </c>
      <c r="C315" s="110"/>
      <c r="D315" s="110"/>
      <c r="E315" s="121"/>
      <c r="F315" s="110"/>
      <c r="G315" s="115"/>
    </row>
    <row r="316" spans="1:7" ht="33" customHeight="1">
      <c r="A316" s="110"/>
      <c r="B316" s="113" t="s">
        <v>298</v>
      </c>
      <c r="C316" s="116" t="s">
        <v>126</v>
      </c>
      <c r="D316" s="116" t="s">
        <v>131</v>
      </c>
      <c r="E316" s="125">
        <v>8250000</v>
      </c>
      <c r="F316" s="110"/>
      <c r="G316" s="118">
        <f>E316</f>
        <v>8250000</v>
      </c>
    </row>
    <row r="317" spans="1:7" ht="13.5" customHeight="1">
      <c r="A317" s="110">
        <v>2</v>
      </c>
      <c r="B317" s="131" t="s">
        <v>35</v>
      </c>
      <c r="C317" s="116"/>
      <c r="D317" s="116"/>
      <c r="E317" s="121"/>
      <c r="F317" s="110"/>
      <c r="G317" s="115"/>
    </row>
    <row r="318" spans="1:7" ht="27.75" customHeight="1">
      <c r="A318" s="110"/>
      <c r="B318" s="113" t="s">
        <v>301</v>
      </c>
      <c r="C318" s="116" t="s">
        <v>190</v>
      </c>
      <c r="D318" s="116" t="s">
        <v>141</v>
      </c>
      <c r="E318" s="121">
        <v>12</v>
      </c>
      <c r="F318" s="110"/>
      <c r="G318" s="115">
        <f>E318</f>
        <v>12</v>
      </c>
    </row>
    <row r="319" spans="1:7" ht="13.5" customHeight="1">
      <c r="A319" s="110">
        <v>3</v>
      </c>
      <c r="B319" s="131" t="s">
        <v>36</v>
      </c>
      <c r="C319" s="116"/>
      <c r="D319" s="116"/>
      <c r="E319" s="121"/>
      <c r="F319" s="110"/>
      <c r="G319" s="115"/>
    </row>
    <row r="320" spans="1:7" ht="26.25" customHeight="1">
      <c r="A320" s="110"/>
      <c r="B320" s="113" t="s">
        <v>295</v>
      </c>
      <c r="C320" s="116" t="s">
        <v>126</v>
      </c>
      <c r="D320" s="116" t="s">
        <v>139</v>
      </c>
      <c r="E320" s="200">
        <f>E316/E318</f>
        <v>687500</v>
      </c>
      <c r="F320" s="110"/>
      <c r="G320" s="115">
        <f>E320</f>
        <v>687500</v>
      </c>
    </row>
    <row r="321" spans="1:7" ht="13.5" customHeight="1">
      <c r="A321" s="110">
        <v>4</v>
      </c>
      <c r="B321" s="131" t="s">
        <v>37</v>
      </c>
      <c r="C321" s="116"/>
      <c r="D321" s="116"/>
      <c r="E321" s="121"/>
      <c r="F321" s="110"/>
      <c r="G321" s="115"/>
    </row>
    <row r="322" spans="1:7" ht="32.25" customHeight="1">
      <c r="A322" s="110"/>
      <c r="B322" s="113" t="s">
        <v>303</v>
      </c>
      <c r="C322" s="116" t="s">
        <v>144</v>
      </c>
      <c r="D322" s="116" t="s">
        <v>139</v>
      </c>
      <c r="E322" s="121">
        <v>100</v>
      </c>
      <c r="F322" s="110"/>
      <c r="G322" s="115">
        <f>E322</f>
        <v>100</v>
      </c>
    </row>
    <row r="323" spans="1:7" ht="29.25" customHeight="1">
      <c r="A323" s="110"/>
      <c r="B323" s="262" t="s">
        <v>398</v>
      </c>
      <c r="C323" s="263"/>
      <c r="D323" s="147"/>
      <c r="E323" s="121"/>
      <c r="F323" s="110"/>
      <c r="G323" s="115"/>
    </row>
    <row r="324" spans="1:7" ht="13.5" customHeight="1">
      <c r="A324" s="110">
        <v>1</v>
      </c>
      <c r="B324" s="131" t="s">
        <v>34</v>
      </c>
      <c r="C324" s="116"/>
      <c r="D324" s="116"/>
      <c r="E324" s="121"/>
      <c r="F324" s="110"/>
      <c r="G324" s="115"/>
    </row>
    <row r="325" spans="1:7" ht="27" customHeight="1">
      <c r="A325" s="110"/>
      <c r="B325" s="113" t="s">
        <v>299</v>
      </c>
      <c r="C325" s="110" t="s">
        <v>126</v>
      </c>
      <c r="D325" s="110" t="s">
        <v>131</v>
      </c>
      <c r="E325" s="125">
        <v>5250000</v>
      </c>
      <c r="F325" s="124"/>
      <c r="G325" s="125">
        <f>E325</f>
        <v>5250000</v>
      </c>
    </row>
    <row r="326" spans="1:7" ht="13.5" customHeight="1">
      <c r="A326" s="110">
        <v>2</v>
      </c>
      <c r="B326" s="131" t="s">
        <v>35</v>
      </c>
      <c r="C326" s="116"/>
      <c r="D326" s="116"/>
      <c r="E326" s="124"/>
      <c r="F326" s="124"/>
      <c r="G326" s="124"/>
    </row>
    <row r="327" spans="1:7" ht="27.75" customHeight="1">
      <c r="A327" s="110"/>
      <c r="B327" s="113" t="s">
        <v>294</v>
      </c>
      <c r="C327" s="116" t="s">
        <v>190</v>
      </c>
      <c r="D327" s="116" t="s">
        <v>141</v>
      </c>
      <c r="E327" s="124">
        <v>12</v>
      </c>
      <c r="F327" s="124"/>
      <c r="G327" s="124">
        <f>E327</f>
        <v>12</v>
      </c>
    </row>
    <row r="328" spans="1:7" ht="13.5" customHeight="1">
      <c r="A328" s="110">
        <v>3</v>
      </c>
      <c r="B328" s="131" t="s">
        <v>36</v>
      </c>
      <c r="C328" s="116"/>
      <c r="D328" s="116"/>
      <c r="E328" s="124"/>
      <c r="F328" s="124"/>
      <c r="G328" s="124"/>
    </row>
    <row r="329" spans="1:7" ht="30.75" customHeight="1">
      <c r="A329" s="110"/>
      <c r="B329" s="113" t="s">
        <v>300</v>
      </c>
      <c r="C329" s="116" t="s">
        <v>126</v>
      </c>
      <c r="D329" s="116" t="s">
        <v>139</v>
      </c>
      <c r="E329" s="125">
        <f>E325/E327</f>
        <v>437500</v>
      </c>
      <c r="F329" s="125"/>
      <c r="G329" s="125">
        <f>E329</f>
        <v>437500</v>
      </c>
    </row>
    <row r="330" spans="1:7" ht="13.5" customHeight="1">
      <c r="A330" s="110">
        <v>4</v>
      </c>
      <c r="B330" s="131" t="s">
        <v>37</v>
      </c>
      <c r="C330" s="116"/>
      <c r="D330" s="116"/>
      <c r="E330" s="124"/>
      <c r="F330" s="124"/>
      <c r="G330" s="124"/>
    </row>
    <row r="331" spans="1:7" ht="28.5" customHeight="1">
      <c r="A331" s="110"/>
      <c r="B331" s="113" t="s">
        <v>304</v>
      </c>
      <c r="C331" s="116" t="s">
        <v>144</v>
      </c>
      <c r="D331" s="116" t="s">
        <v>139</v>
      </c>
      <c r="E331" s="124">
        <v>100</v>
      </c>
      <c r="F331" s="124"/>
      <c r="G331" s="124">
        <f>E331</f>
        <v>100</v>
      </c>
    </row>
    <row r="332" spans="1:7" ht="28.5" customHeight="1">
      <c r="A332" s="110"/>
      <c r="B332" s="246" t="s">
        <v>399</v>
      </c>
      <c r="C332" s="247"/>
      <c r="D332" s="139"/>
      <c r="E332" s="124"/>
      <c r="F332" s="124"/>
      <c r="G332" s="124"/>
    </row>
    <row r="333" spans="1:7" ht="13.5" customHeight="1">
      <c r="A333" s="110">
        <v>1</v>
      </c>
      <c r="B333" s="112" t="s">
        <v>34</v>
      </c>
      <c r="C333" s="73"/>
      <c r="D333" s="73"/>
      <c r="E333" s="124"/>
      <c r="F333" s="124"/>
      <c r="G333" s="124"/>
    </row>
    <row r="334" spans="1:7" ht="28.5" customHeight="1">
      <c r="A334" s="110"/>
      <c r="B334" s="122" t="s">
        <v>293</v>
      </c>
      <c r="C334" s="73" t="s">
        <v>130</v>
      </c>
      <c r="D334" s="73" t="s">
        <v>131</v>
      </c>
      <c r="E334" s="125">
        <v>556000</v>
      </c>
      <c r="F334" s="124"/>
      <c r="G334" s="125">
        <v>556000</v>
      </c>
    </row>
    <row r="335" spans="1:7" ht="13.5" customHeight="1">
      <c r="A335" s="110">
        <v>2</v>
      </c>
      <c r="B335" s="130" t="s">
        <v>35</v>
      </c>
      <c r="C335" s="116"/>
      <c r="D335" s="116"/>
      <c r="E335" s="124"/>
      <c r="F335" s="124"/>
      <c r="G335" s="124"/>
    </row>
    <row r="336" spans="1:7" ht="28.5" customHeight="1">
      <c r="A336" s="110"/>
      <c r="B336" s="113" t="s">
        <v>296</v>
      </c>
      <c r="C336" s="116" t="s">
        <v>190</v>
      </c>
      <c r="D336" s="116" t="s">
        <v>141</v>
      </c>
      <c r="E336" s="124">
        <v>12</v>
      </c>
      <c r="F336" s="124"/>
      <c r="G336" s="124">
        <v>12</v>
      </c>
    </row>
    <row r="337" spans="1:7" ht="13.5" customHeight="1">
      <c r="A337" s="110">
        <v>3</v>
      </c>
      <c r="B337" s="130" t="s">
        <v>36</v>
      </c>
      <c r="C337" s="116"/>
      <c r="D337" s="116"/>
      <c r="E337" s="124"/>
      <c r="F337" s="124"/>
      <c r="G337" s="124"/>
    </row>
    <row r="338" spans="1:7" ht="21.75" customHeight="1">
      <c r="A338" s="110"/>
      <c r="B338" s="120" t="s">
        <v>297</v>
      </c>
      <c r="C338" s="73" t="s">
        <v>126</v>
      </c>
      <c r="D338" s="73" t="s">
        <v>139</v>
      </c>
      <c r="E338" s="125">
        <v>46333.333333333336</v>
      </c>
      <c r="F338" s="148"/>
      <c r="G338" s="125">
        <v>46333.333333333336</v>
      </c>
    </row>
    <row r="339" spans="1:7" ht="13.5" customHeight="1">
      <c r="A339" s="110">
        <v>4</v>
      </c>
      <c r="B339" s="130" t="s">
        <v>37</v>
      </c>
      <c r="C339" s="116"/>
      <c r="D339" s="116"/>
      <c r="E339" s="124"/>
      <c r="F339" s="124"/>
      <c r="G339" s="124"/>
    </row>
    <row r="340" spans="1:7" ht="25.5" customHeight="1">
      <c r="A340" s="110"/>
      <c r="B340" s="113" t="s">
        <v>302</v>
      </c>
      <c r="C340" s="116" t="s">
        <v>144</v>
      </c>
      <c r="D340" s="116" t="s">
        <v>139</v>
      </c>
      <c r="E340" s="124">
        <v>100</v>
      </c>
      <c r="F340" s="124"/>
      <c r="G340" s="124">
        <v>100</v>
      </c>
    </row>
    <row r="341" spans="1:7" ht="25.5" customHeight="1">
      <c r="A341" s="109">
        <v>9</v>
      </c>
      <c r="B341" s="246" t="s">
        <v>383</v>
      </c>
      <c r="C341" s="247"/>
      <c r="D341" s="116"/>
      <c r="E341" s="124"/>
      <c r="F341" s="124"/>
      <c r="G341" s="124"/>
    </row>
    <row r="342" spans="1:7" ht="26.25" customHeight="1">
      <c r="A342" s="110"/>
      <c r="B342" s="260" t="s">
        <v>400</v>
      </c>
      <c r="C342" s="261"/>
      <c r="D342" s="116"/>
      <c r="E342" s="124"/>
      <c r="F342" s="124"/>
      <c r="G342" s="124"/>
    </row>
    <row r="343" spans="1:7" ht="11.25" customHeight="1">
      <c r="A343" s="110">
        <v>1</v>
      </c>
      <c r="B343" s="131" t="s">
        <v>34</v>
      </c>
      <c r="C343" s="116"/>
      <c r="D343" s="116"/>
      <c r="E343" s="124"/>
      <c r="F343" s="124"/>
      <c r="G343" s="124"/>
    </row>
    <row r="344" spans="1:7" ht="25.5" customHeight="1">
      <c r="A344" s="110"/>
      <c r="B344" s="113" t="s">
        <v>379</v>
      </c>
      <c r="C344" s="110" t="s">
        <v>126</v>
      </c>
      <c r="D344" s="110" t="s">
        <v>131</v>
      </c>
      <c r="E344" s="125">
        <v>5000000</v>
      </c>
      <c r="F344" s="124"/>
      <c r="G344" s="125">
        <v>5000000</v>
      </c>
    </row>
    <row r="345" spans="1:7" ht="11.25" customHeight="1">
      <c r="A345" s="110">
        <v>2</v>
      </c>
      <c r="B345" s="131" t="s">
        <v>35</v>
      </c>
      <c r="C345" s="116"/>
      <c r="D345" s="116"/>
      <c r="E345" s="121"/>
      <c r="F345" s="110"/>
      <c r="G345" s="115"/>
    </row>
    <row r="346" spans="1:7" ht="40.5" customHeight="1">
      <c r="A346" s="110"/>
      <c r="B346" s="113" t="s">
        <v>380</v>
      </c>
      <c r="C346" s="116" t="s">
        <v>190</v>
      </c>
      <c r="D346" s="116" t="s">
        <v>141</v>
      </c>
      <c r="E346" s="121">
        <v>12</v>
      </c>
      <c r="F346" s="110"/>
      <c r="G346" s="115">
        <v>12</v>
      </c>
    </row>
    <row r="347" spans="1:7" ht="11.25" customHeight="1">
      <c r="A347" s="110">
        <v>3</v>
      </c>
      <c r="B347" s="131" t="s">
        <v>36</v>
      </c>
      <c r="C347" s="116"/>
      <c r="D347" s="116"/>
      <c r="E347" s="121"/>
      <c r="F347" s="110"/>
      <c r="G347" s="115"/>
    </row>
    <row r="348" spans="1:7" ht="24" customHeight="1">
      <c r="A348" s="110"/>
      <c r="B348" s="113" t="s">
        <v>381</v>
      </c>
      <c r="C348" s="116" t="s">
        <v>126</v>
      </c>
      <c r="D348" s="116" t="s">
        <v>139</v>
      </c>
      <c r="E348" s="121">
        <f>E344/E346</f>
        <v>416666.66666666669</v>
      </c>
      <c r="F348" s="110"/>
      <c r="G348" s="115">
        <v>416666.66666666669</v>
      </c>
    </row>
    <row r="349" spans="1:7" ht="11.25" customHeight="1">
      <c r="A349" s="110">
        <v>4</v>
      </c>
      <c r="B349" s="131" t="s">
        <v>37</v>
      </c>
      <c r="C349" s="116"/>
      <c r="D349" s="116"/>
      <c r="E349" s="121"/>
      <c r="F349" s="110"/>
      <c r="G349" s="115"/>
    </row>
    <row r="350" spans="1:7" ht="30.75" customHeight="1">
      <c r="A350" s="110"/>
      <c r="B350" s="113" t="s">
        <v>382</v>
      </c>
      <c r="C350" s="116" t="s">
        <v>144</v>
      </c>
      <c r="D350" s="116" t="s">
        <v>139</v>
      </c>
      <c r="E350" s="121">
        <v>100</v>
      </c>
      <c r="F350" s="110"/>
      <c r="G350" s="115">
        <v>100</v>
      </c>
    </row>
    <row r="351" spans="1:7" ht="26.25" customHeight="1">
      <c r="A351" s="110"/>
      <c r="B351" s="260" t="s">
        <v>626</v>
      </c>
      <c r="C351" s="261"/>
      <c r="D351" s="116"/>
      <c r="E351" s="124"/>
      <c r="F351" s="124"/>
      <c r="G351" s="124"/>
    </row>
    <row r="352" spans="1:7" ht="11.25" customHeight="1">
      <c r="A352" s="110">
        <v>1</v>
      </c>
      <c r="B352" s="201" t="s">
        <v>34</v>
      </c>
      <c r="C352" s="116"/>
      <c r="D352" s="116"/>
      <c r="E352" s="124"/>
      <c r="F352" s="124"/>
      <c r="G352" s="124"/>
    </row>
    <row r="353" spans="1:7" ht="36" customHeight="1">
      <c r="A353" s="110"/>
      <c r="B353" s="113" t="s">
        <v>627</v>
      </c>
      <c r="C353" s="110" t="s">
        <v>126</v>
      </c>
      <c r="D353" s="110" t="s">
        <v>131</v>
      </c>
      <c r="E353" s="186">
        <v>300000</v>
      </c>
      <c r="F353" s="124"/>
      <c r="G353" s="186">
        <f>E353</f>
        <v>300000</v>
      </c>
    </row>
    <row r="354" spans="1:7" ht="11.25" customHeight="1">
      <c r="A354" s="110">
        <v>2</v>
      </c>
      <c r="B354" s="201" t="s">
        <v>35</v>
      </c>
      <c r="C354" s="116"/>
      <c r="D354" s="116"/>
      <c r="E354" s="121"/>
      <c r="F354" s="110"/>
      <c r="G354" s="115"/>
    </row>
    <row r="355" spans="1:7" ht="40.5" customHeight="1">
      <c r="A355" s="110"/>
      <c r="B355" s="113" t="s">
        <v>628</v>
      </c>
      <c r="C355" s="116" t="s">
        <v>190</v>
      </c>
      <c r="D355" s="116" t="s">
        <v>141</v>
      </c>
      <c r="E355" s="121">
        <v>6</v>
      </c>
      <c r="F355" s="110"/>
      <c r="G355" s="115">
        <f>E355</f>
        <v>6</v>
      </c>
    </row>
    <row r="356" spans="1:7" ht="11.25" customHeight="1">
      <c r="A356" s="110">
        <v>3</v>
      </c>
      <c r="B356" s="201" t="s">
        <v>36</v>
      </c>
      <c r="C356" s="116"/>
      <c r="D356" s="116"/>
      <c r="E356" s="121"/>
      <c r="F356" s="110"/>
      <c r="G356" s="115"/>
    </row>
    <row r="357" spans="1:7" ht="24" customHeight="1">
      <c r="A357" s="110"/>
      <c r="B357" s="113" t="s">
        <v>629</v>
      </c>
      <c r="C357" s="116" t="s">
        <v>126</v>
      </c>
      <c r="D357" s="116" t="s">
        <v>139</v>
      </c>
      <c r="E357" s="129">
        <f>E353/E355</f>
        <v>50000</v>
      </c>
      <c r="F357" s="110"/>
      <c r="G357" s="162">
        <f>E357</f>
        <v>50000</v>
      </c>
    </row>
    <row r="358" spans="1:7" ht="11.25" customHeight="1">
      <c r="A358" s="110">
        <v>4</v>
      </c>
      <c r="B358" s="201" t="s">
        <v>37</v>
      </c>
      <c r="C358" s="116"/>
      <c r="D358" s="116"/>
      <c r="E358" s="121"/>
      <c r="F358" s="110"/>
      <c r="G358" s="115"/>
    </row>
    <row r="359" spans="1:7" ht="39" customHeight="1">
      <c r="A359" s="110"/>
      <c r="B359" s="113" t="s">
        <v>630</v>
      </c>
      <c r="C359" s="116" t="s">
        <v>144</v>
      </c>
      <c r="D359" s="116" t="s">
        <v>139</v>
      </c>
      <c r="E359" s="121">
        <v>100</v>
      </c>
      <c r="F359" s="110"/>
      <c r="G359" s="115">
        <f>E359</f>
        <v>100</v>
      </c>
    </row>
    <row r="360" spans="1:7" ht="26.25" customHeight="1">
      <c r="A360" s="109">
        <v>10</v>
      </c>
      <c r="B360" s="260" t="s">
        <v>691</v>
      </c>
      <c r="C360" s="261"/>
      <c r="D360" s="116"/>
      <c r="E360" s="124"/>
      <c r="F360" s="124"/>
      <c r="G360" s="124"/>
    </row>
    <row r="361" spans="1:7" ht="39.75" customHeight="1">
      <c r="A361" s="110"/>
      <c r="B361" s="202" t="s">
        <v>692</v>
      </c>
      <c r="C361" s="203"/>
      <c r="D361" s="116"/>
      <c r="E361" s="124"/>
      <c r="F361" s="124"/>
      <c r="G361" s="124"/>
    </row>
    <row r="362" spans="1:7" ht="11.25" customHeight="1">
      <c r="A362" s="110">
        <v>1</v>
      </c>
      <c r="B362" s="184" t="s">
        <v>34</v>
      </c>
      <c r="C362" s="116"/>
      <c r="D362" s="116"/>
      <c r="E362" s="124"/>
      <c r="F362" s="124"/>
      <c r="G362" s="124"/>
    </row>
    <row r="363" spans="1:7" ht="36" customHeight="1">
      <c r="A363" s="110"/>
      <c r="B363" s="113" t="s">
        <v>701</v>
      </c>
      <c r="C363" s="110" t="s">
        <v>126</v>
      </c>
      <c r="D363" s="110" t="s">
        <v>131</v>
      </c>
      <c r="E363" s="186">
        <v>1000000</v>
      </c>
      <c r="F363" s="124"/>
      <c r="G363" s="186">
        <f>E363</f>
        <v>1000000</v>
      </c>
    </row>
    <row r="364" spans="1:7" ht="11.25" customHeight="1">
      <c r="A364" s="110">
        <v>2</v>
      </c>
      <c r="B364" s="184" t="s">
        <v>35</v>
      </c>
      <c r="C364" s="116"/>
      <c r="D364" s="116"/>
      <c r="E364" s="121"/>
      <c r="F364" s="110"/>
      <c r="G364" s="115"/>
    </row>
    <row r="365" spans="1:7" ht="40.5" customHeight="1">
      <c r="A365" s="110"/>
      <c r="B365" s="113" t="s">
        <v>702</v>
      </c>
      <c r="C365" s="116" t="s">
        <v>190</v>
      </c>
      <c r="D365" s="116" t="s">
        <v>141</v>
      </c>
      <c r="E365" s="121">
        <v>5</v>
      </c>
      <c r="F365" s="110"/>
      <c r="G365" s="115">
        <f>E365</f>
        <v>5</v>
      </c>
    </row>
    <row r="366" spans="1:7" ht="11.25" customHeight="1">
      <c r="A366" s="110">
        <v>3</v>
      </c>
      <c r="B366" s="184" t="s">
        <v>36</v>
      </c>
      <c r="C366" s="116"/>
      <c r="D366" s="116"/>
      <c r="E366" s="121"/>
      <c r="F366" s="110"/>
      <c r="G366" s="115"/>
    </row>
    <row r="367" spans="1:7" ht="24" customHeight="1">
      <c r="A367" s="110"/>
      <c r="B367" s="113" t="s">
        <v>629</v>
      </c>
      <c r="C367" s="116" t="s">
        <v>126</v>
      </c>
      <c r="D367" s="116" t="s">
        <v>139</v>
      </c>
      <c r="E367" s="129">
        <f>E363/E365</f>
        <v>200000</v>
      </c>
      <c r="F367" s="110"/>
      <c r="G367" s="162">
        <f>E367</f>
        <v>200000</v>
      </c>
    </row>
    <row r="368" spans="1:7" ht="11.25" customHeight="1">
      <c r="A368" s="110">
        <v>4</v>
      </c>
      <c r="B368" s="184" t="s">
        <v>37</v>
      </c>
      <c r="C368" s="116"/>
      <c r="D368" s="116"/>
      <c r="E368" s="121"/>
      <c r="F368" s="110"/>
      <c r="G368" s="115"/>
    </row>
    <row r="369" spans="1:7" ht="39" customHeight="1">
      <c r="A369" s="110"/>
      <c r="B369" s="113" t="s">
        <v>703</v>
      </c>
      <c r="C369" s="116" t="s">
        <v>144</v>
      </c>
      <c r="D369" s="116" t="s">
        <v>139</v>
      </c>
      <c r="E369" s="121">
        <v>100</v>
      </c>
      <c r="F369" s="110"/>
      <c r="G369" s="115">
        <f>E369</f>
        <v>100</v>
      </c>
    </row>
    <row r="370" spans="1:7" ht="21.75" customHeight="1">
      <c r="A370" s="110"/>
      <c r="B370" s="149" t="s">
        <v>704</v>
      </c>
      <c r="C370" s="110"/>
      <c r="D370" s="110"/>
      <c r="E370" s="110"/>
      <c r="F370" s="150">
        <f>F373+F382+F391+F400+F409+F418+F427+F436+F445+F454+F463+F474+F483+F492+F501+F510+F519+F530+F541+F552+F563</f>
        <v>7216387</v>
      </c>
      <c r="G370" s="133">
        <f>F370</f>
        <v>7216387</v>
      </c>
    </row>
    <row r="371" spans="1:7" ht="30.75" customHeight="1">
      <c r="A371" s="110"/>
      <c r="B371" s="242" t="s">
        <v>705</v>
      </c>
      <c r="C371" s="259"/>
      <c r="D371" s="151"/>
      <c r="E371" s="110"/>
      <c r="F371" s="110"/>
      <c r="G371" s="111"/>
    </row>
    <row r="372" spans="1:7" ht="11.25" customHeight="1">
      <c r="A372" s="110">
        <v>1</v>
      </c>
      <c r="B372" s="130" t="s">
        <v>34</v>
      </c>
      <c r="C372" s="116"/>
      <c r="D372" s="116"/>
      <c r="E372" s="110"/>
      <c r="F372" s="110"/>
      <c r="G372" s="111"/>
    </row>
    <row r="373" spans="1:7" ht="33.75" customHeight="1">
      <c r="A373" s="110"/>
      <c r="B373" s="192" t="s">
        <v>406</v>
      </c>
      <c r="C373" s="73" t="s">
        <v>130</v>
      </c>
      <c r="D373" s="73" t="s">
        <v>644</v>
      </c>
      <c r="E373" s="110"/>
      <c r="F373" s="118">
        <v>100000</v>
      </c>
      <c r="G373" s="118">
        <f>E373+F373</f>
        <v>100000</v>
      </c>
    </row>
    <row r="374" spans="1:7" ht="11.25" customHeight="1">
      <c r="A374" s="110">
        <v>2</v>
      </c>
      <c r="B374" s="130" t="s">
        <v>35</v>
      </c>
      <c r="C374" s="116"/>
      <c r="D374" s="116"/>
      <c r="E374" s="110"/>
      <c r="F374" s="110"/>
      <c r="G374" s="111"/>
    </row>
    <row r="375" spans="1:7" ht="48.75" customHeight="1">
      <c r="A375" s="110"/>
      <c r="B375" s="192" t="s">
        <v>645</v>
      </c>
      <c r="C375" s="73" t="s">
        <v>136</v>
      </c>
      <c r="D375" s="73" t="s">
        <v>141</v>
      </c>
      <c r="E375" s="110"/>
      <c r="F375" s="114">
        <v>1</v>
      </c>
      <c r="G375" s="115">
        <f>E375+F375</f>
        <v>1</v>
      </c>
    </row>
    <row r="376" spans="1:7" ht="11.25" customHeight="1">
      <c r="A376" s="110">
        <v>3</v>
      </c>
      <c r="B376" s="130" t="s">
        <v>36</v>
      </c>
      <c r="C376" s="116"/>
      <c r="D376" s="116"/>
      <c r="E376" s="110"/>
      <c r="F376" s="110"/>
      <c r="G376" s="111"/>
    </row>
    <row r="377" spans="1:7" ht="36.75" customHeight="1">
      <c r="A377" s="110"/>
      <c r="B377" s="192" t="s">
        <v>646</v>
      </c>
      <c r="C377" s="73" t="s">
        <v>130</v>
      </c>
      <c r="D377" s="73" t="s">
        <v>139</v>
      </c>
      <c r="E377" s="110"/>
      <c r="F377" s="138">
        <v>100000</v>
      </c>
      <c r="G377" s="118">
        <f>E377+F377</f>
        <v>100000</v>
      </c>
    </row>
    <row r="378" spans="1:7" ht="11.25" customHeight="1">
      <c r="A378" s="110">
        <v>4</v>
      </c>
      <c r="B378" s="130" t="s">
        <v>37</v>
      </c>
      <c r="C378" s="116"/>
      <c r="D378" s="116"/>
      <c r="E378" s="110"/>
      <c r="F378" s="110"/>
      <c r="G378" s="111"/>
    </row>
    <row r="379" spans="1:7" ht="26.25" customHeight="1">
      <c r="A379" s="110"/>
      <c r="B379" s="87" t="s">
        <v>647</v>
      </c>
      <c r="C379" s="73" t="s">
        <v>144</v>
      </c>
      <c r="D379" s="73" t="s">
        <v>143</v>
      </c>
      <c r="E379" s="110"/>
      <c r="F379" s="110">
        <v>100</v>
      </c>
      <c r="G379" s="115">
        <f>E379+F379</f>
        <v>100</v>
      </c>
    </row>
    <row r="380" spans="1:7" ht="20.25" customHeight="1">
      <c r="A380" s="110"/>
      <c r="B380" s="233" t="s">
        <v>706</v>
      </c>
      <c r="C380" s="255"/>
      <c r="D380" s="151"/>
      <c r="E380" s="110"/>
      <c r="F380" s="110"/>
      <c r="G380" s="115"/>
    </row>
    <row r="381" spans="1:7" ht="11.25" customHeight="1">
      <c r="A381" s="110">
        <v>1</v>
      </c>
      <c r="B381" s="130" t="s">
        <v>34</v>
      </c>
      <c r="C381" s="116"/>
      <c r="D381" s="151"/>
      <c r="E381" s="110"/>
      <c r="F381" s="110"/>
      <c r="G381" s="115"/>
    </row>
    <row r="382" spans="1:7" ht="33.75">
      <c r="A382" s="110"/>
      <c r="B382" s="134" t="s">
        <v>648</v>
      </c>
      <c r="C382" s="73" t="s">
        <v>130</v>
      </c>
      <c r="D382" s="73" t="s">
        <v>644</v>
      </c>
      <c r="E382" s="110"/>
      <c r="F382" s="118">
        <v>100000</v>
      </c>
      <c r="G382" s="115">
        <f>F382</f>
        <v>100000</v>
      </c>
    </row>
    <row r="383" spans="1:7" ht="11.25" customHeight="1">
      <c r="A383" s="110">
        <v>2</v>
      </c>
      <c r="B383" s="130" t="s">
        <v>35</v>
      </c>
      <c r="C383" s="116"/>
      <c r="D383" s="151"/>
      <c r="E383" s="110"/>
      <c r="F383" s="116"/>
      <c r="G383" s="115"/>
    </row>
    <row r="384" spans="1:7" ht="34.5" customHeight="1">
      <c r="A384" s="110"/>
      <c r="B384" s="192" t="s">
        <v>649</v>
      </c>
      <c r="C384" s="73" t="s">
        <v>128</v>
      </c>
      <c r="D384" s="73" t="s">
        <v>141</v>
      </c>
      <c r="E384" s="110"/>
      <c r="F384" s="175">
        <v>1</v>
      </c>
      <c r="G384" s="190">
        <f>F384</f>
        <v>1</v>
      </c>
    </row>
    <row r="385" spans="1:7" ht="11.25" customHeight="1">
      <c r="A385" s="110">
        <v>3</v>
      </c>
      <c r="B385" s="130" t="s">
        <v>36</v>
      </c>
      <c r="C385" s="116"/>
      <c r="D385" s="151"/>
      <c r="E385" s="110"/>
      <c r="F385" s="116"/>
      <c r="G385" s="115"/>
    </row>
    <row r="386" spans="1:7" ht="22.5">
      <c r="A386" s="110"/>
      <c r="B386" s="192" t="s">
        <v>650</v>
      </c>
      <c r="C386" s="73" t="s">
        <v>130</v>
      </c>
      <c r="D386" s="73" t="s">
        <v>139</v>
      </c>
      <c r="E386" s="110"/>
      <c r="F386" s="153">
        <v>100000</v>
      </c>
      <c r="G386" s="118">
        <f>F386</f>
        <v>100000</v>
      </c>
    </row>
    <row r="387" spans="1:7" ht="11.25" customHeight="1">
      <c r="A387" s="110">
        <v>4</v>
      </c>
      <c r="B387" s="130" t="s">
        <v>37</v>
      </c>
      <c r="C387" s="116"/>
      <c r="D387" s="151"/>
      <c r="E387" s="110"/>
      <c r="F387" s="116"/>
      <c r="G387" s="115"/>
    </row>
    <row r="388" spans="1:7" ht="22.5">
      <c r="A388" s="110"/>
      <c r="B388" s="88" t="s">
        <v>280</v>
      </c>
      <c r="C388" s="151" t="s">
        <v>144</v>
      </c>
      <c r="D388" s="151" t="s">
        <v>143</v>
      </c>
      <c r="E388" s="110"/>
      <c r="F388" s="116">
        <v>100</v>
      </c>
      <c r="G388" s="115">
        <f>F388</f>
        <v>100</v>
      </c>
    </row>
    <row r="389" spans="1:7" ht="27" customHeight="1">
      <c r="A389" s="110"/>
      <c r="B389" s="246" t="s">
        <v>707</v>
      </c>
      <c r="C389" s="247"/>
      <c r="D389" s="116"/>
      <c r="E389" s="110"/>
      <c r="F389" s="116"/>
      <c r="G389" s="115"/>
    </row>
    <row r="390" spans="1:7" ht="11.25" customHeight="1">
      <c r="A390" s="110">
        <v>1</v>
      </c>
      <c r="B390" s="130" t="s">
        <v>34</v>
      </c>
      <c r="C390" s="116"/>
      <c r="D390" s="116"/>
      <c r="E390" s="110"/>
      <c r="F390" s="116"/>
      <c r="G390" s="115"/>
    </row>
    <row r="391" spans="1:7" ht="34.5" customHeight="1">
      <c r="A391" s="110"/>
      <c r="B391" s="192" t="s">
        <v>587</v>
      </c>
      <c r="C391" s="73" t="s">
        <v>130</v>
      </c>
      <c r="D391" s="73" t="s">
        <v>644</v>
      </c>
      <c r="E391" s="110"/>
      <c r="F391" s="118">
        <v>100000</v>
      </c>
      <c r="G391" s="118">
        <f>F391</f>
        <v>100000</v>
      </c>
    </row>
    <row r="392" spans="1:7" ht="11.25" customHeight="1">
      <c r="A392" s="110">
        <v>2</v>
      </c>
      <c r="B392" s="130" t="s">
        <v>35</v>
      </c>
      <c r="C392" s="116"/>
      <c r="D392" s="116"/>
      <c r="E392" s="110"/>
      <c r="F392" s="116"/>
      <c r="G392" s="115"/>
    </row>
    <row r="393" spans="1:7" ht="37.5" customHeight="1">
      <c r="A393" s="110"/>
      <c r="B393" s="87" t="s">
        <v>652</v>
      </c>
      <c r="C393" s="73" t="s">
        <v>136</v>
      </c>
      <c r="D393" s="73" t="s">
        <v>141</v>
      </c>
      <c r="E393" s="110"/>
      <c r="F393" s="116">
        <v>1</v>
      </c>
      <c r="G393" s="115">
        <f>F393</f>
        <v>1</v>
      </c>
    </row>
    <row r="394" spans="1:7" ht="11.25" customHeight="1">
      <c r="A394" s="110">
        <v>3</v>
      </c>
      <c r="B394" s="130" t="s">
        <v>36</v>
      </c>
      <c r="C394" s="116"/>
      <c r="D394" s="151"/>
      <c r="E394" s="110"/>
      <c r="F394" s="116"/>
      <c r="G394" s="115"/>
    </row>
    <row r="395" spans="1:7" ht="33.75" customHeight="1">
      <c r="A395" s="110"/>
      <c r="B395" s="87" t="s">
        <v>656</v>
      </c>
      <c r="C395" s="73" t="s">
        <v>130</v>
      </c>
      <c r="D395" s="73" t="s">
        <v>139</v>
      </c>
      <c r="E395" s="110"/>
      <c r="F395" s="153">
        <v>100000</v>
      </c>
      <c r="G395" s="118">
        <f>F395</f>
        <v>100000</v>
      </c>
    </row>
    <row r="396" spans="1:7" ht="11.25" customHeight="1">
      <c r="A396" s="110">
        <v>4</v>
      </c>
      <c r="B396" s="130" t="s">
        <v>37</v>
      </c>
      <c r="C396" s="116"/>
      <c r="D396" s="151"/>
      <c r="E396" s="110"/>
      <c r="F396" s="116"/>
      <c r="G396" s="115"/>
    </row>
    <row r="397" spans="1:7" ht="34.5" customHeight="1">
      <c r="A397" s="110"/>
      <c r="B397" s="87" t="s">
        <v>651</v>
      </c>
      <c r="C397" s="73" t="s">
        <v>144</v>
      </c>
      <c r="D397" s="73" t="s">
        <v>139</v>
      </c>
      <c r="E397" s="110"/>
      <c r="F397" s="116">
        <v>100</v>
      </c>
      <c r="G397" s="115">
        <f>F397</f>
        <v>100</v>
      </c>
    </row>
    <row r="398" spans="1:7" ht="30" customHeight="1">
      <c r="A398" s="110"/>
      <c r="B398" s="246" t="s">
        <v>407</v>
      </c>
      <c r="C398" s="247"/>
      <c r="D398" s="116"/>
      <c r="E398" s="110"/>
      <c r="F398" s="116"/>
      <c r="G398" s="115"/>
    </row>
    <row r="399" spans="1:7" ht="11.25" customHeight="1">
      <c r="A399" s="110">
        <v>1</v>
      </c>
      <c r="B399" s="130" t="s">
        <v>34</v>
      </c>
      <c r="C399" s="116"/>
      <c r="D399" s="116"/>
      <c r="E399" s="110"/>
      <c r="F399" s="116"/>
      <c r="G399" s="115"/>
    </row>
    <row r="400" spans="1:7" ht="33.75">
      <c r="A400" s="110"/>
      <c r="B400" s="193" t="s">
        <v>281</v>
      </c>
      <c r="C400" s="73" t="s">
        <v>126</v>
      </c>
      <c r="D400" s="73" t="s">
        <v>644</v>
      </c>
      <c r="E400" s="110"/>
      <c r="F400" s="118">
        <v>100000</v>
      </c>
      <c r="G400" s="118">
        <f>F400</f>
        <v>100000</v>
      </c>
    </row>
    <row r="401" spans="1:7" ht="11.25" customHeight="1">
      <c r="A401" s="110">
        <v>2</v>
      </c>
      <c r="B401" s="130" t="s">
        <v>35</v>
      </c>
      <c r="C401" s="116"/>
      <c r="D401" s="116"/>
      <c r="E401" s="110"/>
      <c r="F401" s="116"/>
      <c r="G401" s="115"/>
    </row>
    <row r="402" spans="1:7" ht="24.75" customHeight="1">
      <c r="A402" s="110"/>
      <c r="B402" s="87" t="s">
        <v>653</v>
      </c>
      <c r="C402" s="73" t="s">
        <v>604</v>
      </c>
      <c r="D402" s="73" t="s">
        <v>141</v>
      </c>
      <c r="E402" s="110"/>
      <c r="F402" s="190">
        <f>F400/F404</f>
        <v>66.666666666666671</v>
      </c>
      <c r="G402" s="115">
        <f>F402</f>
        <v>66.666666666666671</v>
      </c>
    </row>
    <row r="403" spans="1:7" ht="11.25" customHeight="1">
      <c r="A403" s="110">
        <v>3</v>
      </c>
      <c r="B403" s="130" t="s">
        <v>36</v>
      </c>
      <c r="C403" s="116"/>
      <c r="D403" s="116"/>
      <c r="E403" s="110"/>
      <c r="F403" s="116"/>
      <c r="G403" s="118"/>
    </row>
    <row r="404" spans="1:7" ht="22.5">
      <c r="A404" s="110"/>
      <c r="B404" s="192" t="s">
        <v>679</v>
      </c>
      <c r="C404" s="73" t="s">
        <v>130</v>
      </c>
      <c r="D404" s="73" t="s">
        <v>139</v>
      </c>
      <c r="E404" s="110"/>
      <c r="F404" s="118">
        <v>1500</v>
      </c>
      <c r="G404" s="118">
        <f>F404</f>
        <v>1500</v>
      </c>
    </row>
    <row r="405" spans="1:7" ht="11.25" customHeight="1">
      <c r="A405" s="110">
        <v>4</v>
      </c>
      <c r="B405" s="130" t="s">
        <v>37</v>
      </c>
      <c r="C405" s="116"/>
      <c r="D405" s="116"/>
      <c r="E405" s="110"/>
      <c r="F405" s="116"/>
      <c r="G405" s="115"/>
    </row>
    <row r="406" spans="1:7" ht="22.5">
      <c r="A406" s="110"/>
      <c r="B406" s="88" t="s">
        <v>282</v>
      </c>
      <c r="C406" s="73" t="s">
        <v>144</v>
      </c>
      <c r="D406" s="73" t="s">
        <v>143</v>
      </c>
      <c r="E406" s="110"/>
      <c r="F406" s="111">
        <v>12</v>
      </c>
      <c r="G406" s="115">
        <f>F406</f>
        <v>12</v>
      </c>
    </row>
    <row r="407" spans="1:7" ht="24.75" customHeight="1">
      <c r="A407" s="110"/>
      <c r="B407" s="256" t="s">
        <v>708</v>
      </c>
      <c r="C407" s="255"/>
      <c r="D407" s="116"/>
      <c r="E407" s="110"/>
      <c r="F407" s="116"/>
      <c r="G407" s="115"/>
    </row>
    <row r="408" spans="1:7" ht="11.25" customHeight="1">
      <c r="A408" s="110">
        <v>1</v>
      </c>
      <c r="B408" s="130" t="s">
        <v>34</v>
      </c>
      <c r="C408" s="116"/>
      <c r="D408" s="116"/>
      <c r="E408" s="110"/>
      <c r="F408" s="116"/>
      <c r="G408" s="115"/>
    </row>
    <row r="409" spans="1:7" ht="33.75">
      <c r="A409" s="110"/>
      <c r="B409" s="192" t="s">
        <v>676</v>
      </c>
      <c r="C409" s="73" t="s">
        <v>130</v>
      </c>
      <c r="D409" s="73" t="s">
        <v>644</v>
      </c>
      <c r="E409" s="110"/>
      <c r="F409" s="118">
        <f>1000000-167613-156000</f>
        <v>676387</v>
      </c>
      <c r="G409" s="118">
        <f>F409</f>
        <v>676387</v>
      </c>
    </row>
    <row r="410" spans="1:7" ht="11.25" customHeight="1">
      <c r="A410" s="110">
        <v>2</v>
      </c>
      <c r="B410" s="130" t="s">
        <v>35</v>
      </c>
      <c r="C410" s="116"/>
      <c r="D410" s="116"/>
      <c r="E410" s="110"/>
      <c r="F410" s="116"/>
      <c r="G410" s="115"/>
    </row>
    <row r="411" spans="1:7" ht="22.5">
      <c r="A411" s="110"/>
      <c r="B411" s="87" t="s">
        <v>624</v>
      </c>
      <c r="C411" s="73" t="s">
        <v>604</v>
      </c>
      <c r="D411" s="73" t="s">
        <v>141</v>
      </c>
      <c r="E411" s="110"/>
      <c r="F411" s="140">
        <v>320.14999999999998</v>
      </c>
      <c r="G411" s="118">
        <f>F411</f>
        <v>320.14999999999998</v>
      </c>
    </row>
    <row r="412" spans="1:7" ht="11.25" customHeight="1">
      <c r="A412" s="110">
        <v>3</v>
      </c>
      <c r="B412" s="130" t="s">
        <v>36</v>
      </c>
      <c r="C412" s="116"/>
      <c r="D412" s="116"/>
      <c r="E412" s="110"/>
      <c r="F412" s="116"/>
      <c r="G412" s="115"/>
    </row>
    <row r="413" spans="1:7" ht="22.5">
      <c r="A413" s="110"/>
      <c r="B413" s="87" t="s">
        <v>605</v>
      </c>
      <c r="C413" s="73" t="s">
        <v>130</v>
      </c>
      <c r="D413" s="73" t="s">
        <v>139</v>
      </c>
      <c r="E413" s="110"/>
      <c r="F413" s="153">
        <v>2600</v>
      </c>
      <c r="G413" s="118">
        <f>F413</f>
        <v>2600</v>
      </c>
    </row>
    <row r="414" spans="1:7" ht="11.25" customHeight="1">
      <c r="A414" s="110">
        <v>4</v>
      </c>
      <c r="B414" s="130" t="s">
        <v>37</v>
      </c>
      <c r="C414" s="116"/>
      <c r="D414" s="116"/>
      <c r="E414" s="110"/>
      <c r="F414" s="116"/>
      <c r="G414" s="115"/>
    </row>
    <row r="415" spans="1:7" ht="22.5">
      <c r="A415" s="110"/>
      <c r="B415" s="87" t="s">
        <v>208</v>
      </c>
      <c r="C415" s="73" t="s">
        <v>144</v>
      </c>
      <c r="D415" s="73" t="s">
        <v>143</v>
      </c>
      <c r="E415" s="110"/>
      <c r="F415" s="116">
        <v>81</v>
      </c>
      <c r="G415" s="115">
        <f>F415</f>
        <v>81</v>
      </c>
    </row>
    <row r="416" spans="1:7" ht="24" customHeight="1">
      <c r="A416" s="110"/>
      <c r="B416" s="246" t="s">
        <v>710</v>
      </c>
      <c r="C416" s="257"/>
      <c r="D416" s="151"/>
      <c r="E416" s="110"/>
      <c r="F416" s="116"/>
      <c r="G416" s="115"/>
    </row>
    <row r="417" spans="1:7" ht="11.25" customHeight="1">
      <c r="A417" s="110">
        <v>1</v>
      </c>
      <c r="B417" s="156" t="s">
        <v>34</v>
      </c>
      <c r="C417" s="157"/>
      <c r="D417" s="157"/>
      <c r="E417" s="110"/>
      <c r="F417" s="116"/>
      <c r="G417" s="115"/>
    </row>
    <row r="418" spans="1:7" ht="33.75">
      <c r="A418" s="110"/>
      <c r="B418" s="134" t="s">
        <v>654</v>
      </c>
      <c r="C418" s="110" t="s">
        <v>130</v>
      </c>
      <c r="D418" s="73" t="s">
        <v>644</v>
      </c>
      <c r="E418" s="110"/>
      <c r="F418" s="118">
        <f>2000000-1900000</f>
        <v>100000</v>
      </c>
      <c r="G418" s="115">
        <f>F418</f>
        <v>100000</v>
      </c>
    </row>
    <row r="419" spans="1:7" ht="11.25" customHeight="1">
      <c r="A419" s="110">
        <v>2</v>
      </c>
      <c r="B419" s="191" t="s">
        <v>35</v>
      </c>
      <c r="C419" s="159"/>
      <c r="D419" s="159"/>
      <c r="E419" s="110"/>
      <c r="F419" s="116"/>
      <c r="G419" s="115"/>
    </row>
    <row r="420" spans="1:7" ht="33.75">
      <c r="A420" s="110"/>
      <c r="B420" s="134" t="s">
        <v>655</v>
      </c>
      <c r="C420" s="110" t="s">
        <v>136</v>
      </c>
      <c r="D420" s="110" t="s">
        <v>141</v>
      </c>
      <c r="E420" s="110"/>
      <c r="F420" s="175">
        <v>1</v>
      </c>
      <c r="G420" s="115">
        <f>F420</f>
        <v>1</v>
      </c>
    </row>
    <row r="421" spans="1:7" ht="11.25" customHeight="1">
      <c r="A421" s="110">
        <v>3</v>
      </c>
      <c r="B421" s="158" t="s">
        <v>36</v>
      </c>
      <c r="C421" s="159"/>
      <c r="D421" s="159"/>
      <c r="E421" s="110"/>
      <c r="F421" s="116"/>
      <c r="G421" s="115"/>
    </row>
    <row r="422" spans="1:7" ht="22.5">
      <c r="A422" s="110"/>
      <c r="B422" s="134" t="s">
        <v>677</v>
      </c>
      <c r="C422" s="110" t="s">
        <v>130</v>
      </c>
      <c r="D422" s="110" t="s">
        <v>143</v>
      </c>
      <c r="E422" s="110"/>
      <c r="F422" s="153">
        <v>100000</v>
      </c>
      <c r="G422" s="118">
        <f>F422</f>
        <v>100000</v>
      </c>
    </row>
    <row r="423" spans="1:7" ht="11.25" customHeight="1">
      <c r="A423" s="110">
        <v>4</v>
      </c>
      <c r="B423" s="158" t="s">
        <v>37</v>
      </c>
      <c r="C423" s="159"/>
      <c r="D423" s="159"/>
      <c r="E423" s="110"/>
      <c r="F423" s="116"/>
      <c r="G423" s="115"/>
    </row>
    <row r="424" spans="1:7" ht="22.5">
      <c r="A424" s="110"/>
      <c r="B424" s="123" t="s">
        <v>657</v>
      </c>
      <c r="C424" s="110" t="s">
        <v>144</v>
      </c>
      <c r="D424" s="110" t="s">
        <v>143</v>
      </c>
      <c r="E424" s="110"/>
      <c r="F424" s="116">
        <v>100</v>
      </c>
      <c r="G424" s="115">
        <f>F424</f>
        <v>100</v>
      </c>
    </row>
    <row r="425" spans="1:7" ht="24.75" customHeight="1">
      <c r="A425" s="110"/>
      <c r="B425" s="246" t="s">
        <v>709</v>
      </c>
      <c r="C425" s="247"/>
      <c r="D425" s="139"/>
      <c r="E425" s="110"/>
      <c r="F425" s="116"/>
      <c r="G425" s="115"/>
    </row>
    <row r="426" spans="1:7" ht="11.25" customHeight="1">
      <c r="A426" s="110">
        <v>1</v>
      </c>
      <c r="B426" s="156" t="s">
        <v>34</v>
      </c>
      <c r="C426" s="157"/>
      <c r="D426" s="157"/>
      <c r="E426" s="110"/>
      <c r="F426" s="116"/>
      <c r="G426" s="115"/>
    </row>
    <row r="427" spans="1:7" ht="33.75">
      <c r="A427" s="110"/>
      <c r="B427" s="134" t="s">
        <v>658</v>
      </c>
      <c r="C427" s="110" t="s">
        <v>126</v>
      </c>
      <c r="D427" s="73" t="s">
        <v>644</v>
      </c>
      <c r="E427" s="110"/>
      <c r="F427" s="153">
        <f>1000000-900000</f>
        <v>100000</v>
      </c>
      <c r="G427" s="118">
        <f>F427</f>
        <v>100000</v>
      </c>
    </row>
    <row r="428" spans="1:7" ht="11.25" customHeight="1">
      <c r="A428" s="110">
        <v>2</v>
      </c>
      <c r="B428" s="158" t="s">
        <v>35</v>
      </c>
      <c r="C428" s="116"/>
      <c r="D428" s="116"/>
      <c r="E428" s="110"/>
      <c r="F428" s="153"/>
      <c r="G428" s="115"/>
    </row>
    <row r="429" spans="1:7" ht="22.5">
      <c r="A429" s="110"/>
      <c r="B429" s="87" t="s">
        <v>664</v>
      </c>
      <c r="C429" s="159" t="s">
        <v>136</v>
      </c>
      <c r="D429" s="110" t="s">
        <v>141</v>
      </c>
      <c r="E429" s="110"/>
      <c r="F429" s="160">
        <v>1</v>
      </c>
      <c r="G429" s="115">
        <f>F429</f>
        <v>1</v>
      </c>
    </row>
    <row r="430" spans="1:7" ht="11.25" customHeight="1">
      <c r="A430" s="110">
        <v>3</v>
      </c>
      <c r="B430" s="158" t="s">
        <v>36</v>
      </c>
      <c r="C430" s="116"/>
      <c r="D430" s="159"/>
      <c r="E430" s="110"/>
      <c r="F430" s="116"/>
      <c r="G430" s="115"/>
    </row>
    <row r="431" spans="1:7" ht="22.5">
      <c r="A431" s="110"/>
      <c r="B431" s="87" t="s">
        <v>678</v>
      </c>
      <c r="C431" s="73" t="s">
        <v>130</v>
      </c>
      <c r="D431" s="73" t="s">
        <v>139</v>
      </c>
      <c r="E431" s="110"/>
      <c r="F431" s="118">
        <v>100000</v>
      </c>
      <c r="G431" s="118">
        <f>F431</f>
        <v>100000</v>
      </c>
    </row>
    <row r="432" spans="1:7" ht="11.25" customHeight="1">
      <c r="A432" s="110">
        <v>4</v>
      </c>
      <c r="B432" s="158" t="s">
        <v>37</v>
      </c>
      <c r="C432" s="159"/>
      <c r="D432" s="159"/>
      <c r="E432" s="110"/>
      <c r="F432" s="116"/>
      <c r="G432" s="115"/>
    </row>
    <row r="433" spans="1:7" ht="22.5">
      <c r="A433" s="110"/>
      <c r="B433" s="123" t="s">
        <v>408</v>
      </c>
      <c r="C433" s="110" t="s">
        <v>144</v>
      </c>
      <c r="D433" s="110" t="s">
        <v>143</v>
      </c>
      <c r="E433" s="110"/>
      <c r="F433" s="116">
        <v>100</v>
      </c>
      <c r="G433" s="115">
        <f>F433</f>
        <v>100</v>
      </c>
    </row>
    <row r="434" spans="1:7" ht="28.5" customHeight="1">
      <c r="A434" s="110"/>
      <c r="B434" s="256" t="s">
        <v>711</v>
      </c>
      <c r="C434" s="255"/>
      <c r="D434" s="116"/>
      <c r="E434" s="110"/>
      <c r="F434" s="116"/>
      <c r="G434" s="115"/>
    </row>
    <row r="435" spans="1:7" ht="11.25" customHeight="1">
      <c r="A435" s="110">
        <v>1</v>
      </c>
      <c r="B435" s="130" t="s">
        <v>34</v>
      </c>
      <c r="C435" s="73"/>
      <c r="D435" s="151"/>
      <c r="E435" s="110"/>
      <c r="F435" s="116"/>
      <c r="G435" s="115"/>
    </row>
    <row r="436" spans="1:7" ht="33.75">
      <c r="A436" s="110"/>
      <c r="B436" s="192" t="s">
        <v>659</v>
      </c>
      <c r="C436" s="73" t="s">
        <v>130</v>
      </c>
      <c r="D436" s="73" t="s">
        <v>644</v>
      </c>
      <c r="E436" s="110"/>
      <c r="F436" s="118">
        <f>2000000-1900000</f>
        <v>100000</v>
      </c>
      <c r="G436" s="118">
        <f>F436</f>
        <v>100000</v>
      </c>
    </row>
    <row r="437" spans="1:7" ht="11.25" customHeight="1">
      <c r="A437" s="110">
        <v>2</v>
      </c>
      <c r="B437" s="130" t="s">
        <v>35</v>
      </c>
      <c r="C437" s="116"/>
      <c r="D437" s="116"/>
      <c r="E437" s="110"/>
      <c r="F437" s="153"/>
      <c r="G437" s="118"/>
    </row>
    <row r="438" spans="1:7" ht="22.5">
      <c r="A438" s="110"/>
      <c r="B438" s="87" t="s">
        <v>660</v>
      </c>
      <c r="C438" s="73" t="s">
        <v>136</v>
      </c>
      <c r="D438" s="73" t="s">
        <v>141</v>
      </c>
      <c r="E438" s="110"/>
      <c r="F438" s="160">
        <v>1</v>
      </c>
      <c r="G438" s="115">
        <f>F438</f>
        <v>1</v>
      </c>
    </row>
    <row r="439" spans="1:7" ht="11.25" customHeight="1">
      <c r="A439" s="110">
        <v>3</v>
      </c>
      <c r="B439" s="130" t="s">
        <v>36</v>
      </c>
      <c r="C439" s="116"/>
      <c r="D439" s="151"/>
      <c r="E439" s="110"/>
      <c r="F439" s="116"/>
      <c r="G439" s="115"/>
    </row>
    <row r="440" spans="1:7" ht="22.5">
      <c r="A440" s="110"/>
      <c r="B440" s="87" t="s">
        <v>661</v>
      </c>
      <c r="C440" s="73" t="s">
        <v>130</v>
      </c>
      <c r="D440" s="73" t="s">
        <v>139</v>
      </c>
      <c r="E440" s="110"/>
      <c r="F440" s="153">
        <v>100000</v>
      </c>
      <c r="G440" s="118">
        <f>F440</f>
        <v>100000</v>
      </c>
    </row>
    <row r="441" spans="1:7" ht="11.25" customHeight="1">
      <c r="A441" s="110">
        <v>4</v>
      </c>
      <c r="B441" s="130" t="s">
        <v>37</v>
      </c>
      <c r="C441" s="116"/>
      <c r="D441" s="151"/>
      <c r="E441" s="110"/>
      <c r="F441" s="116"/>
      <c r="G441" s="115"/>
    </row>
    <row r="442" spans="1:7" ht="22.5">
      <c r="A442" s="110"/>
      <c r="B442" s="87" t="s">
        <v>662</v>
      </c>
      <c r="C442" s="73" t="s">
        <v>144</v>
      </c>
      <c r="D442" s="73" t="s">
        <v>139</v>
      </c>
      <c r="E442" s="110"/>
      <c r="F442" s="116">
        <v>100</v>
      </c>
      <c r="G442" s="115">
        <f>F442</f>
        <v>100</v>
      </c>
    </row>
    <row r="443" spans="1:7" ht="24.75" customHeight="1">
      <c r="A443" s="110"/>
      <c r="B443" s="246" t="s">
        <v>712</v>
      </c>
      <c r="C443" s="247"/>
      <c r="D443" s="116"/>
      <c r="E443" s="110"/>
      <c r="F443" s="116"/>
      <c r="G443" s="115"/>
    </row>
    <row r="444" spans="1:7" ht="11.25" customHeight="1">
      <c r="A444" s="110">
        <v>1</v>
      </c>
      <c r="B444" s="156" t="s">
        <v>34</v>
      </c>
      <c r="C444" s="157"/>
      <c r="D444" s="157"/>
      <c r="E444" s="110"/>
      <c r="F444" s="116"/>
      <c r="G444" s="115"/>
    </row>
    <row r="445" spans="1:7" ht="32.25" customHeight="1">
      <c r="A445" s="110"/>
      <c r="B445" s="134" t="s">
        <v>663</v>
      </c>
      <c r="C445" s="110" t="s">
        <v>126</v>
      </c>
      <c r="D445" s="73" t="s">
        <v>644</v>
      </c>
      <c r="E445" s="110"/>
      <c r="F445" s="118">
        <f>2000000-1900000</f>
        <v>100000</v>
      </c>
      <c r="G445" s="118">
        <f>F445</f>
        <v>100000</v>
      </c>
    </row>
    <row r="446" spans="1:7" ht="11.25" customHeight="1">
      <c r="A446" s="110">
        <v>2</v>
      </c>
      <c r="B446" s="158" t="s">
        <v>35</v>
      </c>
      <c r="C446" s="159"/>
      <c r="D446" s="159"/>
      <c r="E446" s="110"/>
      <c r="F446" s="116"/>
      <c r="G446" s="115"/>
    </row>
    <row r="447" spans="1:7" ht="33.75">
      <c r="A447" s="110"/>
      <c r="B447" s="134" t="s">
        <v>665</v>
      </c>
      <c r="C447" s="110" t="s">
        <v>136</v>
      </c>
      <c r="D447" s="110" t="s">
        <v>141</v>
      </c>
      <c r="E447" s="110"/>
      <c r="F447" s="175">
        <v>1</v>
      </c>
      <c r="G447" s="115">
        <f>F447</f>
        <v>1</v>
      </c>
    </row>
    <row r="448" spans="1:7" ht="11.25" customHeight="1">
      <c r="A448" s="110">
        <v>3</v>
      </c>
      <c r="B448" s="158" t="s">
        <v>36</v>
      </c>
      <c r="C448" s="159"/>
      <c r="D448" s="159"/>
      <c r="E448" s="110"/>
      <c r="F448" s="116"/>
      <c r="G448" s="115"/>
    </row>
    <row r="449" spans="1:7" ht="22.5">
      <c r="A449" s="110"/>
      <c r="B449" s="134" t="s">
        <v>666</v>
      </c>
      <c r="C449" s="110" t="s">
        <v>130</v>
      </c>
      <c r="D449" s="110" t="s">
        <v>139</v>
      </c>
      <c r="E449" s="110"/>
      <c r="F449" s="153">
        <v>100000</v>
      </c>
      <c r="G449" s="118">
        <f>F449</f>
        <v>100000</v>
      </c>
    </row>
    <row r="450" spans="1:7" ht="11.25" customHeight="1">
      <c r="A450" s="110">
        <v>4</v>
      </c>
      <c r="B450" s="158" t="s">
        <v>37</v>
      </c>
      <c r="C450" s="159"/>
      <c r="D450" s="159"/>
      <c r="E450" s="110"/>
      <c r="F450" s="116"/>
      <c r="G450" s="115"/>
    </row>
    <row r="451" spans="1:7" ht="22.5">
      <c r="A451" s="110"/>
      <c r="B451" s="123" t="s">
        <v>667</v>
      </c>
      <c r="C451" s="110" t="s">
        <v>144</v>
      </c>
      <c r="D451" s="110" t="s">
        <v>143</v>
      </c>
      <c r="E451" s="110"/>
      <c r="F451" s="116">
        <v>100</v>
      </c>
      <c r="G451" s="115">
        <f>F451</f>
        <v>100</v>
      </c>
    </row>
    <row r="452" spans="1:7" ht="26.25" customHeight="1">
      <c r="A452" s="110"/>
      <c r="B452" s="253" t="s">
        <v>713</v>
      </c>
      <c r="C452" s="254"/>
      <c r="D452" s="151"/>
      <c r="E452" s="110"/>
      <c r="F452" s="116"/>
      <c r="G452" s="115"/>
    </row>
    <row r="453" spans="1:7" ht="11.25" customHeight="1">
      <c r="A453" s="110">
        <v>1</v>
      </c>
      <c r="B453" s="156" t="s">
        <v>34</v>
      </c>
      <c r="C453" s="157"/>
      <c r="D453" s="157"/>
      <c r="E453" s="110"/>
      <c r="F453" s="116"/>
      <c r="G453" s="115"/>
    </row>
    <row r="454" spans="1:7" ht="34.5" customHeight="1">
      <c r="A454" s="110"/>
      <c r="B454" s="134" t="s">
        <v>668</v>
      </c>
      <c r="C454" s="110" t="s">
        <v>126</v>
      </c>
      <c r="D454" s="73" t="s">
        <v>644</v>
      </c>
      <c r="E454" s="110"/>
      <c r="F454" s="118">
        <f>1000000-900000</f>
        <v>100000</v>
      </c>
      <c r="G454" s="118">
        <f>F454</f>
        <v>100000</v>
      </c>
    </row>
    <row r="455" spans="1:7" ht="11.25" customHeight="1">
      <c r="A455" s="110">
        <v>2</v>
      </c>
      <c r="B455" s="158" t="s">
        <v>35</v>
      </c>
      <c r="C455" s="116"/>
      <c r="D455" s="116"/>
      <c r="E455" s="110"/>
      <c r="F455" s="116"/>
      <c r="G455" s="115"/>
    </row>
    <row r="456" spans="1:7" ht="41.25" customHeight="1">
      <c r="A456" s="110"/>
      <c r="B456" s="87" t="s">
        <v>669</v>
      </c>
      <c r="C456" s="159" t="s">
        <v>140</v>
      </c>
      <c r="D456" s="110" t="s">
        <v>141</v>
      </c>
      <c r="E456" s="110"/>
      <c r="F456" s="116">
        <v>1</v>
      </c>
      <c r="G456" s="115">
        <f>F456</f>
        <v>1</v>
      </c>
    </row>
    <row r="457" spans="1:7" ht="11.25" customHeight="1">
      <c r="A457" s="110">
        <v>3</v>
      </c>
      <c r="B457" s="158" t="s">
        <v>36</v>
      </c>
      <c r="C457" s="116"/>
      <c r="D457" s="159"/>
      <c r="E457" s="110"/>
      <c r="F457" s="111"/>
      <c r="G457" s="115"/>
    </row>
    <row r="458" spans="1:7" ht="36.75" customHeight="1">
      <c r="A458" s="110"/>
      <c r="B458" s="87" t="s">
        <v>670</v>
      </c>
      <c r="C458" s="73" t="s">
        <v>130</v>
      </c>
      <c r="D458" s="73" t="s">
        <v>139</v>
      </c>
      <c r="E458" s="110"/>
      <c r="F458" s="118">
        <v>100000</v>
      </c>
      <c r="G458" s="118">
        <f>F458</f>
        <v>100000</v>
      </c>
    </row>
    <row r="459" spans="1:7" ht="11.25" customHeight="1">
      <c r="A459" s="110">
        <v>4</v>
      </c>
      <c r="B459" s="158" t="s">
        <v>37</v>
      </c>
      <c r="C459" s="159"/>
      <c r="D459" s="159"/>
      <c r="E459" s="110"/>
      <c r="F459" s="116"/>
      <c r="G459" s="115"/>
    </row>
    <row r="460" spans="1:7" ht="33.75" customHeight="1">
      <c r="A460" s="110"/>
      <c r="B460" s="123" t="s">
        <v>671</v>
      </c>
      <c r="C460" s="110" t="s">
        <v>144</v>
      </c>
      <c r="D460" s="110" t="s">
        <v>143</v>
      </c>
      <c r="E460" s="110"/>
      <c r="F460" s="116">
        <v>100</v>
      </c>
      <c r="G460" s="115">
        <f>F460</f>
        <v>100</v>
      </c>
    </row>
    <row r="461" spans="1:7" ht="31.5" customHeight="1">
      <c r="A461" s="110"/>
      <c r="B461" s="253" t="s">
        <v>714</v>
      </c>
      <c r="C461" s="254"/>
      <c r="D461" s="151"/>
      <c r="E461" s="110"/>
      <c r="F461" s="116"/>
      <c r="G461" s="115"/>
    </row>
    <row r="462" spans="1:7" ht="11.25" customHeight="1">
      <c r="A462" s="110">
        <v>1</v>
      </c>
      <c r="B462" s="130" t="s">
        <v>34</v>
      </c>
      <c r="C462" s="116"/>
      <c r="D462" s="116"/>
      <c r="E462" s="110"/>
      <c r="F462" s="116"/>
      <c r="G462" s="115"/>
    </row>
    <row r="463" spans="1:7" ht="33.75" customHeight="1">
      <c r="A463" s="110"/>
      <c r="B463" s="87" t="s">
        <v>341</v>
      </c>
      <c r="C463" s="73" t="s">
        <v>126</v>
      </c>
      <c r="D463" s="73" t="s">
        <v>498</v>
      </c>
      <c r="E463" s="110"/>
      <c r="F463" s="160">
        <f>2300000</f>
        <v>2300000</v>
      </c>
      <c r="G463" s="115">
        <f>F463</f>
        <v>2300000</v>
      </c>
    </row>
    <row r="464" spans="1:7" ht="11.25" customHeight="1">
      <c r="A464" s="110">
        <v>2</v>
      </c>
      <c r="B464" s="130" t="s">
        <v>35</v>
      </c>
      <c r="C464" s="116"/>
      <c r="D464" s="116"/>
      <c r="E464" s="110"/>
      <c r="F464" s="116"/>
      <c r="G464" s="115"/>
    </row>
    <row r="465" spans="1:7" ht="39" customHeight="1">
      <c r="A465" s="110"/>
      <c r="B465" s="87" t="s">
        <v>340</v>
      </c>
      <c r="C465" s="73" t="s">
        <v>136</v>
      </c>
      <c r="D465" s="73" t="s">
        <v>141</v>
      </c>
      <c r="E465" s="110"/>
      <c r="F465" s="116">
        <v>1</v>
      </c>
      <c r="G465" s="115">
        <f>F465</f>
        <v>1</v>
      </c>
    </row>
    <row r="466" spans="1:7" ht="27.75" customHeight="1">
      <c r="A466" s="110"/>
      <c r="B466" s="87" t="s">
        <v>409</v>
      </c>
      <c r="C466" s="73" t="s">
        <v>604</v>
      </c>
      <c r="D466" s="73" t="s">
        <v>141</v>
      </c>
      <c r="E466" s="110"/>
      <c r="F466" s="155">
        <v>1747</v>
      </c>
      <c r="G466" s="118">
        <f>F466</f>
        <v>1747</v>
      </c>
    </row>
    <row r="467" spans="1:7" ht="11.25" customHeight="1">
      <c r="A467" s="110">
        <v>3</v>
      </c>
      <c r="B467" s="130" t="s">
        <v>36</v>
      </c>
      <c r="C467" s="116"/>
      <c r="D467" s="151"/>
      <c r="E467" s="110"/>
      <c r="F467" s="111"/>
      <c r="G467" s="115"/>
    </row>
    <row r="468" spans="1:7" ht="22.5" customHeight="1">
      <c r="A468" s="110"/>
      <c r="B468" s="87" t="s">
        <v>339</v>
      </c>
      <c r="C468" s="73" t="s">
        <v>130</v>
      </c>
      <c r="D468" s="73" t="s">
        <v>139</v>
      </c>
      <c r="E468" s="110"/>
      <c r="F468" s="111">
        <v>25000</v>
      </c>
      <c r="G468" s="115">
        <f>F468</f>
        <v>25000</v>
      </c>
    </row>
    <row r="469" spans="1:7" ht="29.25" customHeight="1">
      <c r="A469" s="110"/>
      <c r="B469" s="87" t="s">
        <v>606</v>
      </c>
      <c r="C469" s="73" t="s">
        <v>130</v>
      </c>
      <c r="D469" s="73" t="s">
        <v>139</v>
      </c>
      <c r="E469" s="110"/>
      <c r="F469" s="118">
        <f>(F463-F468)/F466</f>
        <v>1302.2323983972524</v>
      </c>
      <c r="G469" s="118">
        <f>F469</f>
        <v>1302.2323983972524</v>
      </c>
    </row>
    <row r="470" spans="1:7" ht="11.25" customHeight="1">
      <c r="A470" s="110">
        <v>4</v>
      </c>
      <c r="B470" s="130" t="s">
        <v>37</v>
      </c>
      <c r="C470" s="116"/>
      <c r="D470" s="151"/>
      <c r="E470" s="110"/>
      <c r="F470" s="116"/>
      <c r="G470" s="115"/>
    </row>
    <row r="471" spans="1:7" ht="38.25" customHeight="1">
      <c r="A471" s="110"/>
      <c r="B471" s="87" t="s">
        <v>342</v>
      </c>
      <c r="C471" s="73" t="s">
        <v>144</v>
      </c>
      <c r="D471" s="73" t="s">
        <v>139</v>
      </c>
      <c r="E471" s="110"/>
      <c r="F471" s="116">
        <v>100</v>
      </c>
      <c r="G471" s="115">
        <f>F471</f>
        <v>100</v>
      </c>
    </row>
    <row r="472" spans="1:7" ht="30.75" customHeight="1">
      <c r="A472" s="110"/>
      <c r="B472" s="246" t="s">
        <v>715</v>
      </c>
      <c r="C472" s="247"/>
      <c r="D472" s="116"/>
      <c r="E472" s="110"/>
      <c r="F472" s="116"/>
      <c r="G472" s="115"/>
    </row>
    <row r="473" spans="1:7" ht="11.25" customHeight="1">
      <c r="A473" s="110">
        <v>1</v>
      </c>
      <c r="B473" s="130" t="s">
        <v>34</v>
      </c>
      <c r="C473" s="116"/>
      <c r="D473" s="116"/>
      <c r="E473" s="110"/>
      <c r="F473" s="116"/>
      <c r="G473" s="115"/>
    </row>
    <row r="474" spans="1:7" ht="31.5" customHeight="1">
      <c r="A474" s="110"/>
      <c r="B474" s="87" t="s">
        <v>337</v>
      </c>
      <c r="C474" s="73" t="s">
        <v>126</v>
      </c>
      <c r="D474" s="73" t="s">
        <v>498</v>
      </c>
      <c r="E474" s="110"/>
      <c r="F474" s="153">
        <f>930000</f>
        <v>930000</v>
      </c>
      <c r="G474" s="115">
        <f>F474</f>
        <v>930000</v>
      </c>
    </row>
    <row r="475" spans="1:7" ht="11.25" customHeight="1">
      <c r="A475" s="110">
        <v>2</v>
      </c>
      <c r="B475" s="130" t="s">
        <v>35</v>
      </c>
      <c r="C475" s="116"/>
      <c r="D475" s="116"/>
      <c r="E475" s="110"/>
      <c r="F475" s="116"/>
      <c r="G475" s="115"/>
    </row>
    <row r="476" spans="1:7" ht="32.25" customHeight="1">
      <c r="A476" s="110"/>
      <c r="B476" s="87" t="s">
        <v>410</v>
      </c>
      <c r="C476" s="73" t="s">
        <v>604</v>
      </c>
      <c r="D476" s="73" t="s">
        <v>141</v>
      </c>
      <c r="E476" s="110"/>
      <c r="F476" s="116">
        <v>620</v>
      </c>
      <c r="G476" s="118">
        <f>F476</f>
        <v>620</v>
      </c>
    </row>
    <row r="477" spans="1:7" ht="11.25" customHeight="1">
      <c r="A477" s="110">
        <v>3</v>
      </c>
      <c r="B477" s="130" t="s">
        <v>36</v>
      </c>
      <c r="C477" s="116"/>
      <c r="D477" s="151"/>
      <c r="E477" s="110"/>
      <c r="F477" s="155"/>
      <c r="G477" s="118"/>
    </row>
    <row r="478" spans="1:7" ht="32.25" customHeight="1">
      <c r="A478" s="110"/>
      <c r="B478" s="87" t="s">
        <v>411</v>
      </c>
      <c r="C478" s="73" t="s">
        <v>130</v>
      </c>
      <c r="D478" s="73" t="s">
        <v>139</v>
      </c>
      <c r="E478" s="110"/>
      <c r="F478" s="153">
        <f>F474/F476</f>
        <v>1500</v>
      </c>
      <c r="G478" s="115">
        <f>F478</f>
        <v>1500</v>
      </c>
    </row>
    <row r="479" spans="1:7" ht="11.25" customHeight="1">
      <c r="A479" s="110">
        <v>4</v>
      </c>
      <c r="B479" s="130" t="s">
        <v>37</v>
      </c>
      <c r="C479" s="116"/>
      <c r="D479" s="151"/>
      <c r="E479" s="110"/>
      <c r="F479" s="116"/>
      <c r="G479" s="115"/>
    </row>
    <row r="480" spans="1:7" ht="28.5" customHeight="1">
      <c r="A480" s="110"/>
      <c r="B480" s="87" t="s">
        <v>338</v>
      </c>
      <c r="C480" s="73" t="s">
        <v>144</v>
      </c>
      <c r="D480" s="73" t="s">
        <v>139</v>
      </c>
      <c r="E480" s="110"/>
      <c r="F480" s="116">
        <v>100</v>
      </c>
      <c r="G480" s="115">
        <f>F480</f>
        <v>100</v>
      </c>
    </row>
    <row r="481" spans="1:7" ht="30.75" customHeight="1">
      <c r="A481" s="110"/>
      <c r="B481" s="246" t="s">
        <v>716</v>
      </c>
      <c r="C481" s="247"/>
      <c r="D481" s="116"/>
      <c r="E481" s="110"/>
      <c r="F481" s="153"/>
      <c r="G481" s="115"/>
    </row>
    <row r="482" spans="1:7" ht="11.25" customHeight="1">
      <c r="A482" s="110">
        <v>1</v>
      </c>
      <c r="B482" s="156" t="s">
        <v>34</v>
      </c>
      <c r="C482" s="157"/>
      <c r="D482" s="157"/>
      <c r="E482" s="110"/>
      <c r="F482" s="116"/>
      <c r="G482" s="115"/>
    </row>
    <row r="483" spans="1:7" ht="32.25" customHeight="1">
      <c r="A483" s="110"/>
      <c r="B483" s="123" t="s">
        <v>412</v>
      </c>
      <c r="C483" s="110" t="s">
        <v>126</v>
      </c>
      <c r="D483" s="73" t="s">
        <v>498</v>
      </c>
      <c r="E483" s="110"/>
      <c r="F483" s="153">
        <f>50000</f>
        <v>50000</v>
      </c>
      <c r="G483" s="118">
        <f>F483</f>
        <v>50000</v>
      </c>
    </row>
    <row r="484" spans="1:7" ht="11.25" customHeight="1">
      <c r="A484" s="110">
        <v>2</v>
      </c>
      <c r="B484" s="158" t="s">
        <v>35</v>
      </c>
      <c r="C484" s="159"/>
      <c r="D484" s="159"/>
      <c r="E484" s="110"/>
      <c r="F484" s="116"/>
      <c r="G484" s="118"/>
    </row>
    <row r="485" spans="1:7" ht="39.75" customHeight="1">
      <c r="A485" s="110"/>
      <c r="B485" s="87" t="s">
        <v>413</v>
      </c>
      <c r="C485" s="73" t="s">
        <v>136</v>
      </c>
      <c r="D485" s="73" t="s">
        <v>141</v>
      </c>
      <c r="E485" s="110"/>
      <c r="F485" s="175">
        <v>1</v>
      </c>
      <c r="G485" s="140">
        <f>F485</f>
        <v>1</v>
      </c>
    </row>
    <row r="486" spans="1:7" ht="11.25" customHeight="1">
      <c r="A486" s="110">
        <v>3</v>
      </c>
      <c r="B486" s="158" t="s">
        <v>36</v>
      </c>
      <c r="C486" s="159"/>
      <c r="D486" s="159"/>
      <c r="E486" s="110"/>
      <c r="F486" s="116"/>
      <c r="G486" s="115"/>
    </row>
    <row r="487" spans="1:7" ht="36" customHeight="1">
      <c r="A487" s="110"/>
      <c r="B487" s="87" t="s">
        <v>414</v>
      </c>
      <c r="C487" s="110" t="s">
        <v>130</v>
      </c>
      <c r="D487" s="110" t="s">
        <v>139</v>
      </c>
      <c r="E487" s="110"/>
      <c r="F487" s="153">
        <f>F483/F485</f>
        <v>50000</v>
      </c>
      <c r="G487" s="115">
        <f>F487</f>
        <v>50000</v>
      </c>
    </row>
    <row r="488" spans="1:7" ht="11.25" customHeight="1">
      <c r="A488" s="110">
        <v>4</v>
      </c>
      <c r="B488" s="158" t="s">
        <v>37</v>
      </c>
      <c r="C488" s="159"/>
      <c r="D488" s="159"/>
      <c r="E488" s="110"/>
      <c r="F488" s="153"/>
      <c r="G488" s="115"/>
    </row>
    <row r="489" spans="1:7" ht="34.5" customHeight="1">
      <c r="A489" s="110"/>
      <c r="B489" s="123" t="s">
        <v>415</v>
      </c>
      <c r="C489" s="110" t="s">
        <v>144</v>
      </c>
      <c r="D489" s="110" t="s">
        <v>143</v>
      </c>
      <c r="E489" s="110"/>
      <c r="F489" s="116">
        <v>100</v>
      </c>
      <c r="G489" s="115">
        <f>F489</f>
        <v>100</v>
      </c>
    </row>
    <row r="490" spans="1:7" ht="28.5" customHeight="1">
      <c r="A490" s="110"/>
      <c r="B490" s="246" t="s">
        <v>416</v>
      </c>
      <c r="C490" s="247"/>
      <c r="D490" s="116"/>
      <c r="E490" s="110"/>
      <c r="F490" s="116"/>
      <c r="G490" s="115"/>
    </row>
    <row r="491" spans="1:7" ht="11.25" customHeight="1">
      <c r="A491" s="110">
        <v>1</v>
      </c>
      <c r="B491" s="156" t="s">
        <v>34</v>
      </c>
      <c r="C491" s="157"/>
      <c r="D491" s="157"/>
      <c r="E491" s="110"/>
      <c r="F491" s="116"/>
      <c r="G491" s="115"/>
    </row>
    <row r="492" spans="1:7" ht="30" customHeight="1">
      <c r="A492" s="110"/>
      <c r="B492" s="123" t="s">
        <v>417</v>
      </c>
      <c r="C492" s="110" t="s">
        <v>126</v>
      </c>
      <c r="D492" s="73" t="s">
        <v>498</v>
      </c>
      <c r="E492" s="110"/>
      <c r="F492" s="153">
        <f>50000</f>
        <v>50000</v>
      </c>
      <c r="G492" s="118">
        <f>F492</f>
        <v>50000</v>
      </c>
    </row>
    <row r="493" spans="1:7" ht="11.25" customHeight="1">
      <c r="A493" s="110">
        <v>2</v>
      </c>
      <c r="B493" s="158" t="s">
        <v>35</v>
      </c>
      <c r="C493" s="159"/>
      <c r="D493" s="159"/>
      <c r="E493" s="110"/>
      <c r="F493" s="116"/>
      <c r="G493" s="115"/>
    </row>
    <row r="494" spans="1:7" ht="26.25" customHeight="1">
      <c r="A494" s="110"/>
      <c r="B494" s="87" t="s">
        <v>418</v>
      </c>
      <c r="C494" s="73" t="s">
        <v>136</v>
      </c>
      <c r="D494" s="151" t="s">
        <v>141</v>
      </c>
      <c r="E494" s="110"/>
      <c r="F494" s="116">
        <v>1</v>
      </c>
      <c r="G494" s="115">
        <f>F494</f>
        <v>1</v>
      </c>
    </row>
    <row r="495" spans="1:7" ht="11.25" customHeight="1">
      <c r="A495" s="110">
        <v>3</v>
      </c>
      <c r="B495" s="158" t="s">
        <v>36</v>
      </c>
      <c r="C495" s="159"/>
      <c r="D495" s="159"/>
      <c r="E495" s="110"/>
      <c r="F495" s="116"/>
      <c r="G495" s="115"/>
    </row>
    <row r="496" spans="1:7" ht="26.25" customHeight="1">
      <c r="A496" s="110"/>
      <c r="B496" s="87" t="s">
        <v>419</v>
      </c>
      <c r="C496" s="110" t="s">
        <v>130</v>
      </c>
      <c r="D496" s="110" t="s">
        <v>139</v>
      </c>
      <c r="E496" s="110"/>
      <c r="F496" s="160">
        <f>F492/F494</f>
        <v>50000</v>
      </c>
      <c r="G496" s="115">
        <f>F496</f>
        <v>50000</v>
      </c>
    </row>
    <row r="497" spans="1:7" ht="11.25" customHeight="1">
      <c r="A497" s="110">
        <v>4</v>
      </c>
      <c r="B497" s="158" t="s">
        <v>37</v>
      </c>
      <c r="C497" s="159"/>
      <c r="D497" s="159"/>
      <c r="E497" s="110"/>
      <c r="F497" s="155"/>
      <c r="G497" s="118"/>
    </row>
    <row r="498" spans="1:7" ht="26.25" customHeight="1">
      <c r="A498" s="110"/>
      <c r="B498" s="123" t="s">
        <v>420</v>
      </c>
      <c r="C498" s="110" t="s">
        <v>144</v>
      </c>
      <c r="D498" s="110" t="s">
        <v>143</v>
      </c>
      <c r="E498" s="110"/>
      <c r="F498" s="116">
        <v>100</v>
      </c>
      <c r="G498" s="115">
        <f>F498</f>
        <v>100</v>
      </c>
    </row>
    <row r="499" spans="1:7" ht="26.25" customHeight="1">
      <c r="A499" s="110"/>
      <c r="B499" s="246" t="s">
        <v>717</v>
      </c>
      <c r="C499" s="247"/>
      <c r="D499" s="116"/>
      <c r="E499" s="110"/>
      <c r="F499" s="160"/>
      <c r="G499" s="115"/>
    </row>
    <row r="500" spans="1:7" ht="11.25" customHeight="1">
      <c r="A500" s="110">
        <v>1</v>
      </c>
      <c r="B500" s="156" t="s">
        <v>34</v>
      </c>
      <c r="C500" s="157"/>
      <c r="D500" s="157"/>
      <c r="E500" s="110"/>
      <c r="F500" s="116"/>
      <c r="G500" s="115"/>
    </row>
    <row r="501" spans="1:7" ht="33" customHeight="1">
      <c r="A501" s="110"/>
      <c r="B501" s="123" t="s">
        <v>421</v>
      </c>
      <c r="C501" s="110" t="s">
        <v>126</v>
      </c>
      <c r="D501" s="73" t="s">
        <v>498</v>
      </c>
      <c r="E501" s="110"/>
      <c r="F501" s="153">
        <f>160000</f>
        <v>160000</v>
      </c>
      <c r="G501" s="115">
        <f>F501</f>
        <v>160000</v>
      </c>
    </row>
    <row r="502" spans="1:7" ht="11.25" customHeight="1">
      <c r="A502" s="110">
        <v>2</v>
      </c>
      <c r="B502" s="158" t="s">
        <v>35</v>
      </c>
      <c r="C502" s="159"/>
      <c r="D502" s="159"/>
      <c r="E502" s="110"/>
      <c r="F502" s="116"/>
      <c r="G502" s="115"/>
    </row>
    <row r="503" spans="1:7" ht="26.25" customHeight="1">
      <c r="A503" s="110"/>
      <c r="B503" s="123" t="s">
        <v>422</v>
      </c>
      <c r="C503" s="110" t="s">
        <v>152</v>
      </c>
      <c r="D503" s="110" t="s">
        <v>141</v>
      </c>
      <c r="E503" s="110"/>
      <c r="F503" s="153">
        <f>F501/F505</f>
        <v>72.727272727272734</v>
      </c>
      <c r="G503" s="118">
        <f>F503</f>
        <v>72.727272727272734</v>
      </c>
    </row>
    <row r="504" spans="1:7" ht="11.25" customHeight="1">
      <c r="A504" s="110">
        <v>3</v>
      </c>
      <c r="B504" s="158" t="s">
        <v>36</v>
      </c>
      <c r="C504" s="159"/>
      <c r="D504" s="159"/>
      <c r="E504" s="110"/>
      <c r="F504" s="116"/>
      <c r="G504" s="115"/>
    </row>
    <row r="505" spans="1:7" ht="33.75" customHeight="1">
      <c r="A505" s="110"/>
      <c r="B505" s="123" t="s">
        <v>423</v>
      </c>
      <c r="C505" s="110" t="s">
        <v>130</v>
      </c>
      <c r="D505" s="110" t="s">
        <v>139</v>
      </c>
      <c r="E505" s="110"/>
      <c r="F505" s="153">
        <v>2200</v>
      </c>
      <c r="G505" s="115">
        <f>F505</f>
        <v>2200</v>
      </c>
    </row>
    <row r="506" spans="1:7" ht="11.25" customHeight="1">
      <c r="A506" s="110">
        <v>4</v>
      </c>
      <c r="B506" s="158" t="s">
        <v>37</v>
      </c>
      <c r="C506" s="159"/>
      <c r="D506" s="159"/>
      <c r="E506" s="110"/>
      <c r="F506" s="160"/>
      <c r="G506" s="115"/>
    </row>
    <row r="507" spans="1:7" ht="26.25" customHeight="1">
      <c r="A507" s="110"/>
      <c r="B507" s="123" t="s">
        <v>424</v>
      </c>
      <c r="C507" s="110" t="s">
        <v>144</v>
      </c>
      <c r="D507" s="110" t="s">
        <v>143</v>
      </c>
      <c r="E507" s="110"/>
      <c r="F507" s="116">
        <v>100</v>
      </c>
      <c r="G507" s="115">
        <f>F507</f>
        <v>100</v>
      </c>
    </row>
    <row r="508" spans="1:7" ht="19.5" customHeight="1">
      <c r="A508" s="110"/>
      <c r="B508" s="246" t="s">
        <v>718</v>
      </c>
      <c r="C508" s="247"/>
      <c r="D508" s="116"/>
      <c r="E508" s="110"/>
      <c r="F508" s="116"/>
      <c r="G508" s="115"/>
    </row>
    <row r="509" spans="1:7" ht="11.25" customHeight="1">
      <c r="A509" s="110">
        <v>1</v>
      </c>
      <c r="B509" s="156" t="s">
        <v>34</v>
      </c>
      <c r="C509" s="157"/>
      <c r="D509" s="157"/>
      <c r="E509" s="110"/>
      <c r="F509" s="116"/>
      <c r="G509" s="115"/>
    </row>
    <row r="510" spans="1:7" ht="29.25" customHeight="1">
      <c r="A510" s="110"/>
      <c r="B510" s="123" t="s">
        <v>425</v>
      </c>
      <c r="C510" s="110" t="s">
        <v>126</v>
      </c>
      <c r="D510" s="73" t="s">
        <v>498</v>
      </c>
      <c r="E510" s="110"/>
      <c r="F510" s="138">
        <f>300000</f>
        <v>300000</v>
      </c>
      <c r="G510" s="115">
        <f>F510</f>
        <v>300000</v>
      </c>
    </row>
    <row r="511" spans="1:7" ht="11.25" customHeight="1">
      <c r="A511" s="110">
        <v>2</v>
      </c>
      <c r="B511" s="158" t="s">
        <v>35</v>
      </c>
      <c r="C511" s="159"/>
      <c r="D511" s="159"/>
      <c r="E511" s="110"/>
      <c r="F511" s="110"/>
      <c r="G511" s="115"/>
    </row>
    <row r="512" spans="1:7" ht="22.5">
      <c r="A512" s="110"/>
      <c r="B512" s="123" t="s">
        <v>426</v>
      </c>
      <c r="C512" s="110" t="s">
        <v>152</v>
      </c>
      <c r="D512" s="110" t="s">
        <v>141</v>
      </c>
      <c r="E512" s="110"/>
      <c r="F512" s="155">
        <f>F510/F514</f>
        <v>136.36363636363637</v>
      </c>
      <c r="G512" s="140">
        <f t="shared" ref="G512:G516" si="10">F512</f>
        <v>136.36363636363637</v>
      </c>
    </row>
    <row r="513" spans="1:7" ht="11.25" customHeight="1">
      <c r="A513" s="110">
        <v>3</v>
      </c>
      <c r="B513" s="158" t="s">
        <v>36</v>
      </c>
      <c r="C513" s="159"/>
      <c r="D513" s="159"/>
      <c r="E513" s="110"/>
      <c r="F513" s="116"/>
      <c r="G513" s="115">
        <f t="shared" si="10"/>
        <v>0</v>
      </c>
    </row>
    <row r="514" spans="1:7" ht="22.5">
      <c r="A514" s="110"/>
      <c r="B514" s="123" t="s">
        <v>427</v>
      </c>
      <c r="C514" s="110" t="s">
        <v>130</v>
      </c>
      <c r="D514" s="110" t="s">
        <v>139</v>
      </c>
      <c r="E514" s="110"/>
      <c r="F514" s="153">
        <v>2200</v>
      </c>
      <c r="G514" s="118">
        <f t="shared" si="10"/>
        <v>2200</v>
      </c>
    </row>
    <row r="515" spans="1:7" ht="11.25" customHeight="1">
      <c r="A515" s="110">
        <v>4</v>
      </c>
      <c r="B515" s="158" t="s">
        <v>37</v>
      </c>
      <c r="C515" s="159"/>
      <c r="D515" s="159"/>
      <c r="E515" s="110"/>
      <c r="F515" s="160"/>
      <c r="G515" s="115">
        <f t="shared" si="10"/>
        <v>0</v>
      </c>
    </row>
    <row r="516" spans="1:7" ht="22.5">
      <c r="A516" s="110"/>
      <c r="B516" s="123" t="s">
        <v>428</v>
      </c>
      <c r="C516" s="110" t="s">
        <v>144</v>
      </c>
      <c r="D516" s="110" t="s">
        <v>143</v>
      </c>
      <c r="E516" s="110"/>
      <c r="F516" s="160">
        <v>100</v>
      </c>
      <c r="G516" s="115">
        <f t="shared" si="10"/>
        <v>100</v>
      </c>
    </row>
    <row r="517" spans="1:7" ht="24" customHeight="1">
      <c r="A517" s="110"/>
      <c r="B517" s="246" t="s">
        <v>719</v>
      </c>
      <c r="C517" s="247"/>
      <c r="D517" s="151"/>
      <c r="E517" s="110"/>
      <c r="F517" s="160"/>
      <c r="G517" s="115"/>
    </row>
    <row r="518" spans="1:7" ht="11.25" customHeight="1">
      <c r="A518" s="110">
        <v>1</v>
      </c>
      <c r="B518" s="156" t="s">
        <v>34</v>
      </c>
      <c r="C518" s="157"/>
      <c r="D518" s="157"/>
      <c r="E518" s="110"/>
      <c r="F518" s="160"/>
      <c r="G518" s="115"/>
    </row>
    <row r="519" spans="1:7" ht="29.25" customHeight="1">
      <c r="A519" s="110"/>
      <c r="B519" s="123" t="s">
        <v>429</v>
      </c>
      <c r="C519" s="110" t="s">
        <v>126</v>
      </c>
      <c r="D519" s="73" t="s">
        <v>498</v>
      </c>
      <c r="E519" s="110"/>
      <c r="F519" s="160">
        <f>500000</f>
        <v>500000</v>
      </c>
      <c r="G519" s="115">
        <f>F519</f>
        <v>500000</v>
      </c>
    </row>
    <row r="520" spans="1:7" ht="11.25" customHeight="1">
      <c r="A520" s="110">
        <v>2</v>
      </c>
      <c r="B520" s="158" t="s">
        <v>35</v>
      </c>
      <c r="C520" s="159"/>
      <c r="D520" s="159"/>
      <c r="E520" s="110"/>
      <c r="F520" s="160"/>
      <c r="G520" s="115"/>
    </row>
    <row r="521" spans="1:7" ht="31.5" customHeight="1">
      <c r="A521" s="110"/>
      <c r="B521" s="87" t="s">
        <v>430</v>
      </c>
      <c r="C521" s="73" t="s">
        <v>136</v>
      </c>
      <c r="D521" s="151" t="s">
        <v>141</v>
      </c>
      <c r="E521" s="110"/>
      <c r="F521" s="160">
        <v>1</v>
      </c>
      <c r="G521" s="115">
        <f>F521</f>
        <v>1</v>
      </c>
    </row>
    <row r="522" spans="1:7" ht="33.75" customHeight="1">
      <c r="A522" s="110"/>
      <c r="B522" s="123" t="s">
        <v>431</v>
      </c>
      <c r="C522" s="110" t="s">
        <v>152</v>
      </c>
      <c r="D522" s="110" t="s">
        <v>141</v>
      </c>
      <c r="E522" s="110"/>
      <c r="F522" s="161">
        <f>(F519-F524)/F525</f>
        <v>215.90909090909091</v>
      </c>
      <c r="G522" s="162">
        <f>F522</f>
        <v>215.90909090909091</v>
      </c>
    </row>
    <row r="523" spans="1:7" ht="11.25" customHeight="1">
      <c r="A523" s="110">
        <v>3</v>
      </c>
      <c r="B523" s="158" t="s">
        <v>36</v>
      </c>
      <c r="C523" s="159"/>
      <c r="D523" s="159"/>
      <c r="E523" s="110"/>
      <c r="F523" s="160"/>
      <c r="G523" s="115"/>
    </row>
    <row r="524" spans="1:7" ht="34.5" customHeight="1">
      <c r="A524" s="110"/>
      <c r="B524" s="87" t="s">
        <v>432</v>
      </c>
      <c r="C524" s="110" t="s">
        <v>130</v>
      </c>
      <c r="D524" s="110" t="s">
        <v>139</v>
      </c>
      <c r="E524" s="110"/>
      <c r="F524" s="160">
        <v>25000</v>
      </c>
      <c r="G524" s="115">
        <f>F524</f>
        <v>25000</v>
      </c>
    </row>
    <row r="525" spans="1:7" ht="31.5" customHeight="1">
      <c r="A525" s="110"/>
      <c r="B525" s="123" t="s">
        <v>433</v>
      </c>
      <c r="C525" s="110" t="s">
        <v>130</v>
      </c>
      <c r="D525" s="110" t="s">
        <v>139</v>
      </c>
      <c r="E525" s="110"/>
      <c r="F525" s="160">
        <v>2200</v>
      </c>
      <c r="G525" s="115">
        <f>F525</f>
        <v>2200</v>
      </c>
    </row>
    <row r="526" spans="1:7" ht="11.25" customHeight="1">
      <c r="A526" s="110">
        <v>4</v>
      </c>
      <c r="B526" s="158" t="s">
        <v>37</v>
      </c>
      <c r="C526" s="159"/>
      <c r="D526" s="159"/>
      <c r="E526" s="110"/>
      <c r="F526" s="160"/>
      <c r="G526" s="115"/>
    </row>
    <row r="527" spans="1:7" ht="30.75" customHeight="1">
      <c r="A527" s="110"/>
      <c r="B527" s="123" t="s">
        <v>434</v>
      </c>
      <c r="C527" s="110" t="s">
        <v>144</v>
      </c>
      <c r="D527" s="110" t="s">
        <v>143</v>
      </c>
      <c r="E527" s="110"/>
      <c r="F527" s="160">
        <v>100</v>
      </c>
      <c r="G527" s="115">
        <f>F527</f>
        <v>100</v>
      </c>
    </row>
    <row r="528" spans="1:7" ht="28.5" customHeight="1">
      <c r="A528" s="110"/>
      <c r="B528" s="246" t="s">
        <v>720</v>
      </c>
      <c r="C528" s="247"/>
      <c r="D528" s="151"/>
      <c r="E528" s="110"/>
      <c r="F528" s="160"/>
      <c r="G528" s="115"/>
    </row>
    <row r="529" spans="1:7" ht="11.25" customHeight="1">
      <c r="A529" s="110">
        <v>1</v>
      </c>
      <c r="B529" s="156" t="s">
        <v>34</v>
      </c>
      <c r="C529" s="157"/>
      <c r="D529" s="157"/>
      <c r="E529" s="110"/>
      <c r="F529" s="160"/>
      <c r="G529" s="115"/>
    </row>
    <row r="530" spans="1:7" ht="22.5">
      <c r="A530" s="110"/>
      <c r="B530" s="123" t="s">
        <v>435</v>
      </c>
      <c r="C530" s="110" t="s">
        <v>126</v>
      </c>
      <c r="D530" s="73" t="s">
        <v>498</v>
      </c>
      <c r="E530" s="110"/>
      <c r="F530" s="163">
        <v>350000</v>
      </c>
      <c r="G530" s="164">
        <f>F530</f>
        <v>350000</v>
      </c>
    </row>
    <row r="531" spans="1:7" ht="11.25" customHeight="1">
      <c r="A531" s="110">
        <v>2</v>
      </c>
      <c r="B531" s="158" t="s">
        <v>35</v>
      </c>
      <c r="C531" s="159"/>
      <c r="D531" s="159"/>
      <c r="E531" s="110"/>
      <c r="F531" s="163"/>
      <c r="G531" s="164"/>
    </row>
    <row r="532" spans="1:7" ht="33.75">
      <c r="A532" s="110"/>
      <c r="B532" s="87" t="s">
        <v>436</v>
      </c>
      <c r="C532" s="73" t="s">
        <v>136</v>
      </c>
      <c r="D532" s="151" t="s">
        <v>141</v>
      </c>
      <c r="E532" s="110"/>
      <c r="F532" s="164">
        <v>1</v>
      </c>
      <c r="G532" s="164">
        <f>F532</f>
        <v>1</v>
      </c>
    </row>
    <row r="533" spans="1:7" ht="22.5">
      <c r="A533" s="110"/>
      <c r="B533" s="123" t="s">
        <v>437</v>
      </c>
      <c r="C533" s="110" t="s">
        <v>152</v>
      </c>
      <c r="D533" s="110" t="s">
        <v>141</v>
      </c>
      <c r="E533" s="110"/>
      <c r="F533" s="165">
        <f>(F530-F535)/F536</f>
        <v>147.72727272727272</v>
      </c>
      <c r="G533" s="165">
        <f>F533</f>
        <v>147.72727272727272</v>
      </c>
    </row>
    <row r="534" spans="1:7" ht="11.25" customHeight="1">
      <c r="A534" s="110">
        <v>3</v>
      </c>
      <c r="B534" s="158" t="s">
        <v>36</v>
      </c>
      <c r="C534" s="159"/>
      <c r="D534" s="159"/>
      <c r="E534" s="110"/>
      <c r="F534" s="163"/>
      <c r="G534" s="164"/>
    </row>
    <row r="535" spans="1:7" ht="22.5">
      <c r="A535" s="110"/>
      <c r="B535" s="87" t="s">
        <v>438</v>
      </c>
      <c r="C535" s="110" t="s">
        <v>130</v>
      </c>
      <c r="D535" s="110" t="s">
        <v>139</v>
      </c>
      <c r="E535" s="110"/>
      <c r="F535" s="163">
        <v>25000</v>
      </c>
      <c r="G535" s="164">
        <f>F535</f>
        <v>25000</v>
      </c>
    </row>
    <row r="536" spans="1:7" ht="30" customHeight="1">
      <c r="A536" s="110"/>
      <c r="B536" s="123" t="s">
        <v>439</v>
      </c>
      <c r="C536" s="110" t="s">
        <v>130</v>
      </c>
      <c r="D536" s="110" t="s">
        <v>139</v>
      </c>
      <c r="E536" s="110"/>
      <c r="F536" s="163">
        <v>2200</v>
      </c>
      <c r="G536" s="164">
        <f>F536</f>
        <v>2200</v>
      </c>
    </row>
    <row r="537" spans="1:7" ht="11.25" customHeight="1">
      <c r="A537" s="110">
        <v>4</v>
      </c>
      <c r="B537" s="158" t="s">
        <v>37</v>
      </c>
      <c r="C537" s="159"/>
      <c r="D537" s="159"/>
      <c r="E537" s="110"/>
      <c r="F537" s="163"/>
      <c r="G537" s="164"/>
    </row>
    <row r="538" spans="1:7" ht="29.25" customHeight="1">
      <c r="A538" s="110"/>
      <c r="B538" s="123" t="s">
        <v>440</v>
      </c>
      <c r="C538" s="110" t="s">
        <v>144</v>
      </c>
      <c r="D538" s="110" t="s">
        <v>143</v>
      </c>
      <c r="E538" s="110"/>
      <c r="F538" s="163">
        <v>100</v>
      </c>
      <c r="G538" s="164">
        <f>F538</f>
        <v>100</v>
      </c>
    </row>
    <row r="539" spans="1:7" ht="26.25" customHeight="1">
      <c r="A539" s="110"/>
      <c r="B539" s="246" t="s">
        <v>721</v>
      </c>
      <c r="C539" s="247"/>
      <c r="D539" s="151"/>
      <c r="E539" s="110"/>
      <c r="F539" s="160"/>
      <c r="G539" s="115"/>
    </row>
    <row r="540" spans="1:7" ht="11.25" customHeight="1">
      <c r="A540" s="110">
        <v>1</v>
      </c>
      <c r="B540" s="130" t="s">
        <v>34</v>
      </c>
      <c r="C540" s="116"/>
      <c r="D540" s="116"/>
      <c r="E540" s="110"/>
      <c r="F540" s="160"/>
      <c r="G540" s="115"/>
    </row>
    <row r="541" spans="1:7" ht="37.5" customHeight="1">
      <c r="A541" s="110"/>
      <c r="B541" s="87" t="s">
        <v>441</v>
      </c>
      <c r="C541" s="151" t="s">
        <v>126</v>
      </c>
      <c r="D541" s="73" t="s">
        <v>498</v>
      </c>
      <c r="E541" s="110"/>
      <c r="F541" s="163">
        <v>400000</v>
      </c>
      <c r="G541" s="164">
        <f>F541</f>
        <v>400000</v>
      </c>
    </row>
    <row r="542" spans="1:7" ht="11.25" customHeight="1">
      <c r="A542" s="110">
        <v>2</v>
      </c>
      <c r="B542" s="130" t="s">
        <v>35</v>
      </c>
      <c r="C542" s="116"/>
      <c r="D542" s="116"/>
      <c r="E542" s="110"/>
      <c r="F542" s="163"/>
      <c r="G542" s="164"/>
    </row>
    <row r="543" spans="1:7" ht="42.75" customHeight="1">
      <c r="A543" s="110"/>
      <c r="B543" s="87" t="s">
        <v>442</v>
      </c>
      <c r="C543" s="116" t="s">
        <v>136</v>
      </c>
      <c r="D543" s="73" t="s">
        <v>141</v>
      </c>
      <c r="E543" s="110"/>
      <c r="F543" s="164">
        <v>1</v>
      </c>
      <c r="G543" s="164">
        <f>F543</f>
        <v>1</v>
      </c>
    </row>
    <row r="544" spans="1:7" ht="33" customHeight="1">
      <c r="A544" s="110"/>
      <c r="B544" s="87" t="s">
        <v>443</v>
      </c>
      <c r="C544" s="73" t="s">
        <v>604</v>
      </c>
      <c r="D544" s="73" t="s">
        <v>141</v>
      </c>
      <c r="E544" s="110"/>
      <c r="F544" s="165">
        <f>(F541-F546)/F547</f>
        <v>170.45454545454547</v>
      </c>
      <c r="G544" s="165">
        <f>F544</f>
        <v>170.45454545454547</v>
      </c>
    </row>
    <row r="545" spans="1:7" ht="11.25" customHeight="1">
      <c r="A545" s="110">
        <v>3</v>
      </c>
      <c r="B545" s="130" t="s">
        <v>36</v>
      </c>
      <c r="C545" s="116"/>
      <c r="D545" s="116"/>
      <c r="E545" s="110"/>
      <c r="F545" s="163"/>
      <c r="G545" s="164"/>
    </row>
    <row r="546" spans="1:7" ht="32.25" customHeight="1">
      <c r="A546" s="110"/>
      <c r="B546" s="87" t="s">
        <v>444</v>
      </c>
      <c r="C546" s="151" t="s">
        <v>126</v>
      </c>
      <c r="D546" s="73" t="s">
        <v>143</v>
      </c>
      <c r="E546" s="110"/>
      <c r="F546" s="163">
        <v>25000</v>
      </c>
      <c r="G546" s="164">
        <f>F546</f>
        <v>25000</v>
      </c>
    </row>
    <row r="547" spans="1:7" ht="29.25" customHeight="1">
      <c r="A547" s="110"/>
      <c r="B547" s="87" t="s">
        <v>607</v>
      </c>
      <c r="C547" s="73" t="s">
        <v>130</v>
      </c>
      <c r="D547" s="73" t="s">
        <v>143</v>
      </c>
      <c r="E547" s="110"/>
      <c r="F547" s="163">
        <v>2200</v>
      </c>
      <c r="G547" s="164">
        <f>F547</f>
        <v>2200</v>
      </c>
    </row>
    <row r="548" spans="1:7" ht="11.25" customHeight="1">
      <c r="A548" s="110">
        <v>4</v>
      </c>
      <c r="B548" s="130" t="s">
        <v>37</v>
      </c>
      <c r="C548" s="116"/>
      <c r="D548" s="116"/>
      <c r="E548" s="110"/>
      <c r="F548" s="163"/>
      <c r="G548" s="164"/>
    </row>
    <row r="549" spans="1:7" ht="23.25">
      <c r="A549" s="110"/>
      <c r="B549" s="152" t="s">
        <v>445</v>
      </c>
      <c r="C549" s="73" t="s">
        <v>144</v>
      </c>
      <c r="D549" s="73" t="s">
        <v>143</v>
      </c>
      <c r="E549" s="110"/>
      <c r="F549" s="163">
        <v>100</v>
      </c>
      <c r="G549" s="164">
        <f>F549</f>
        <v>100</v>
      </c>
    </row>
    <row r="550" spans="1:7" ht="30" customHeight="1">
      <c r="A550" s="110"/>
      <c r="B550" s="246" t="s">
        <v>722</v>
      </c>
      <c r="C550" s="247"/>
      <c r="D550" s="73"/>
      <c r="E550" s="110"/>
      <c r="F550" s="116"/>
      <c r="G550" s="111"/>
    </row>
    <row r="551" spans="1:7" ht="11.25" customHeight="1">
      <c r="A551" s="110">
        <v>1</v>
      </c>
      <c r="B551" s="130" t="s">
        <v>34</v>
      </c>
      <c r="C551" s="116"/>
      <c r="D551" s="116"/>
      <c r="E551" s="110"/>
      <c r="F551" s="116"/>
      <c r="G551" s="111"/>
    </row>
    <row r="552" spans="1:7" ht="33" customHeight="1">
      <c r="A552" s="110"/>
      <c r="B552" s="87" t="s">
        <v>446</v>
      </c>
      <c r="C552" s="151" t="s">
        <v>126</v>
      </c>
      <c r="D552" s="73" t="s">
        <v>498</v>
      </c>
      <c r="E552" s="110"/>
      <c r="F552" s="163">
        <v>500000</v>
      </c>
      <c r="G552" s="164">
        <f>F552</f>
        <v>500000</v>
      </c>
    </row>
    <row r="553" spans="1:7" ht="11.25" customHeight="1">
      <c r="A553" s="110">
        <v>2</v>
      </c>
      <c r="B553" s="130" t="s">
        <v>35</v>
      </c>
      <c r="C553" s="116"/>
      <c r="D553" s="116"/>
      <c r="E553" s="110"/>
      <c r="F553" s="163"/>
      <c r="G553" s="164"/>
    </row>
    <row r="554" spans="1:7" ht="36.75" customHeight="1">
      <c r="A554" s="110"/>
      <c r="B554" s="87" t="s">
        <v>447</v>
      </c>
      <c r="C554" s="116" t="s">
        <v>136</v>
      </c>
      <c r="D554" s="73" t="s">
        <v>141</v>
      </c>
      <c r="E554" s="110"/>
      <c r="F554" s="164">
        <v>1</v>
      </c>
      <c r="G554" s="164">
        <f>F554</f>
        <v>1</v>
      </c>
    </row>
    <row r="555" spans="1:7" ht="33.75" customHeight="1">
      <c r="A555" s="110"/>
      <c r="B555" s="87" t="s">
        <v>448</v>
      </c>
      <c r="C555" s="73" t="s">
        <v>604</v>
      </c>
      <c r="D555" s="73" t="s">
        <v>141</v>
      </c>
      <c r="E555" s="110"/>
      <c r="F555" s="165">
        <f>(F552-F557)/F558</f>
        <v>215.90909090909091</v>
      </c>
      <c r="G555" s="165">
        <f>F555</f>
        <v>215.90909090909091</v>
      </c>
    </row>
    <row r="556" spans="1:7" ht="11.25" customHeight="1">
      <c r="A556" s="110">
        <v>3</v>
      </c>
      <c r="B556" s="130" t="s">
        <v>36</v>
      </c>
      <c r="C556" s="116"/>
      <c r="D556" s="116"/>
      <c r="E556" s="110"/>
      <c r="F556" s="163"/>
      <c r="G556" s="164"/>
    </row>
    <row r="557" spans="1:7" ht="28.5" customHeight="1">
      <c r="A557" s="110"/>
      <c r="B557" s="87" t="s">
        <v>449</v>
      </c>
      <c r="C557" s="151" t="s">
        <v>126</v>
      </c>
      <c r="D557" s="73" t="s">
        <v>143</v>
      </c>
      <c r="E557" s="110"/>
      <c r="F557" s="163">
        <v>25000</v>
      </c>
      <c r="G557" s="164">
        <f>F557</f>
        <v>25000</v>
      </c>
    </row>
    <row r="558" spans="1:7" ht="25.5" customHeight="1">
      <c r="A558" s="110"/>
      <c r="B558" s="87" t="s">
        <v>608</v>
      </c>
      <c r="C558" s="73" t="s">
        <v>130</v>
      </c>
      <c r="D558" s="73" t="s">
        <v>143</v>
      </c>
      <c r="E558" s="110"/>
      <c r="F558" s="163">
        <v>2200</v>
      </c>
      <c r="G558" s="164">
        <f>F558</f>
        <v>2200</v>
      </c>
    </row>
    <row r="559" spans="1:7" ht="11.25" customHeight="1">
      <c r="A559" s="110">
        <v>4</v>
      </c>
      <c r="B559" s="130" t="s">
        <v>37</v>
      </c>
      <c r="C559" s="116"/>
      <c r="D559" s="116"/>
      <c r="E559" s="110"/>
      <c r="F559" s="163"/>
      <c r="G559" s="164"/>
    </row>
    <row r="560" spans="1:7" ht="27" customHeight="1">
      <c r="A560" s="110"/>
      <c r="B560" s="87" t="s">
        <v>450</v>
      </c>
      <c r="C560" s="73" t="s">
        <v>144</v>
      </c>
      <c r="D560" s="73" t="s">
        <v>143</v>
      </c>
      <c r="E560" s="110"/>
      <c r="F560" s="164">
        <v>100</v>
      </c>
      <c r="G560" s="164">
        <f>F560</f>
        <v>100</v>
      </c>
    </row>
    <row r="561" spans="1:7" ht="22.5" customHeight="1">
      <c r="A561" s="110"/>
      <c r="B561" s="246" t="s">
        <v>723</v>
      </c>
      <c r="C561" s="247"/>
      <c r="D561" s="116"/>
      <c r="E561" s="110"/>
      <c r="F561" s="116"/>
      <c r="G561" s="115"/>
    </row>
    <row r="562" spans="1:7" ht="11.25" customHeight="1">
      <c r="A562" s="110">
        <v>1</v>
      </c>
      <c r="B562" s="156" t="s">
        <v>34</v>
      </c>
      <c r="C562" s="157"/>
      <c r="D562" s="157"/>
      <c r="E562" s="110"/>
      <c r="F562" s="116"/>
      <c r="G562" s="115"/>
    </row>
    <row r="563" spans="1:7" ht="27" customHeight="1">
      <c r="A563" s="110"/>
      <c r="B563" s="123" t="s">
        <v>568</v>
      </c>
      <c r="C563" s="110" t="s">
        <v>126</v>
      </c>
      <c r="D563" s="73" t="s">
        <v>188</v>
      </c>
      <c r="E563" s="110"/>
      <c r="F563" s="138">
        <f>100000</f>
        <v>100000</v>
      </c>
      <c r="G563" s="115">
        <f>F563</f>
        <v>100000</v>
      </c>
    </row>
    <row r="564" spans="1:7" ht="11.25" customHeight="1">
      <c r="A564" s="110">
        <v>2</v>
      </c>
      <c r="B564" s="158" t="s">
        <v>35</v>
      </c>
      <c r="C564" s="159"/>
      <c r="D564" s="159"/>
      <c r="E564" s="110"/>
      <c r="F564" s="110"/>
      <c r="G564" s="115"/>
    </row>
    <row r="565" spans="1:7" ht="42" customHeight="1">
      <c r="A565" s="110"/>
      <c r="B565" s="123" t="s">
        <v>569</v>
      </c>
      <c r="C565" s="110" t="s">
        <v>140</v>
      </c>
      <c r="D565" s="110" t="s">
        <v>141</v>
      </c>
      <c r="E565" s="110"/>
      <c r="F565" s="155">
        <v>1</v>
      </c>
      <c r="G565" s="140">
        <f t="shared" ref="G565:G569" si="11">F565</f>
        <v>1</v>
      </c>
    </row>
    <row r="566" spans="1:7" ht="11.25" customHeight="1">
      <c r="A566" s="110">
        <v>3</v>
      </c>
      <c r="B566" s="158" t="s">
        <v>36</v>
      </c>
      <c r="C566" s="159"/>
      <c r="D566" s="159"/>
      <c r="E566" s="110"/>
      <c r="F566" s="116"/>
      <c r="G566" s="115">
        <f t="shared" si="11"/>
        <v>0</v>
      </c>
    </row>
    <row r="567" spans="1:7" ht="27" customHeight="1">
      <c r="A567" s="110"/>
      <c r="B567" s="123" t="s">
        <v>570</v>
      </c>
      <c r="C567" s="110" t="s">
        <v>130</v>
      </c>
      <c r="D567" s="110" t="s">
        <v>139</v>
      </c>
      <c r="E567" s="110"/>
      <c r="F567" s="153">
        <f>F563/F565</f>
        <v>100000</v>
      </c>
      <c r="G567" s="118">
        <f t="shared" si="11"/>
        <v>100000</v>
      </c>
    </row>
    <row r="568" spans="1:7" ht="11.25" customHeight="1">
      <c r="A568" s="110">
        <v>4</v>
      </c>
      <c r="B568" s="158" t="s">
        <v>37</v>
      </c>
      <c r="C568" s="159"/>
      <c r="D568" s="159"/>
      <c r="E568" s="110"/>
      <c r="F568" s="160"/>
      <c r="G568" s="115">
        <f t="shared" si="11"/>
        <v>0</v>
      </c>
    </row>
    <row r="569" spans="1:7" ht="28.5" customHeight="1">
      <c r="A569" s="110"/>
      <c r="B569" s="123" t="s">
        <v>571</v>
      </c>
      <c r="C569" s="110" t="s">
        <v>144</v>
      </c>
      <c r="D569" s="110" t="s">
        <v>143</v>
      </c>
      <c r="E569" s="110"/>
      <c r="F569" s="160">
        <v>100</v>
      </c>
      <c r="G569" s="115">
        <f t="shared" si="11"/>
        <v>100</v>
      </c>
    </row>
    <row r="570" spans="1:7" ht="18" customHeight="1">
      <c r="A570" s="110"/>
      <c r="B570" s="233" t="s">
        <v>724</v>
      </c>
      <c r="C570" s="254"/>
      <c r="D570" s="151"/>
      <c r="E570" s="110"/>
      <c r="F570" s="166">
        <f>F571+F583+F592+F601+F610+F619+F630+F639+F648+F657+F666+F675+F684+F693</f>
        <v>5404500</v>
      </c>
      <c r="G570" s="144">
        <f>F570</f>
        <v>5404500</v>
      </c>
    </row>
    <row r="571" spans="1:7" ht="32.25" customHeight="1">
      <c r="A571" s="110"/>
      <c r="B571" s="246" t="s">
        <v>725</v>
      </c>
      <c r="C571" s="247"/>
      <c r="D571" s="116"/>
      <c r="E571" s="110"/>
      <c r="F571" s="153">
        <f>F573+F574</f>
        <v>1125500</v>
      </c>
      <c r="G571" s="115">
        <f>F571</f>
        <v>1125500</v>
      </c>
    </row>
    <row r="572" spans="1:7" ht="11.25" customHeight="1">
      <c r="A572" s="110">
        <v>1</v>
      </c>
      <c r="B572" s="130" t="s">
        <v>34</v>
      </c>
      <c r="C572" s="73"/>
      <c r="D572" s="116"/>
      <c r="E572" s="110"/>
      <c r="F572" s="160"/>
      <c r="G572" s="115"/>
    </row>
    <row r="573" spans="1:7" ht="28.5" customHeight="1">
      <c r="A573" s="110"/>
      <c r="B573" s="87" t="s">
        <v>209</v>
      </c>
      <c r="C573" s="73" t="s">
        <v>126</v>
      </c>
      <c r="D573" s="73" t="s">
        <v>193</v>
      </c>
      <c r="E573" s="110"/>
      <c r="F573" s="153">
        <f>925500</f>
        <v>925500</v>
      </c>
      <c r="G573" s="115">
        <f>F573</f>
        <v>925500</v>
      </c>
    </row>
    <row r="574" spans="1:7" ht="44.25" customHeight="1">
      <c r="A574" s="110"/>
      <c r="B574" s="87" t="s">
        <v>592</v>
      </c>
      <c r="C574" s="73" t="s">
        <v>126</v>
      </c>
      <c r="D574" s="73" t="s">
        <v>193</v>
      </c>
      <c r="E574" s="110"/>
      <c r="F574" s="153">
        <f>200000</f>
        <v>200000</v>
      </c>
      <c r="G574" s="115">
        <f>F574</f>
        <v>200000</v>
      </c>
    </row>
    <row r="575" spans="1:7" ht="11.25" customHeight="1">
      <c r="A575" s="110">
        <v>2</v>
      </c>
      <c r="B575" s="130" t="s">
        <v>35</v>
      </c>
      <c r="C575" s="116"/>
      <c r="D575" s="116"/>
      <c r="E575" s="110"/>
      <c r="F575" s="153"/>
      <c r="G575" s="115"/>
    </row>
    <row r="576" spans="1:7" ht="31.5" customHeight="1">
      <c r="A576" s="110"/>
      <c r="B576" s="87" t="s">
        <v>206</v>
      </c>
      <c r="C576" s="73" t="s">
        <v>604</v>
      </c>
      <c r="D576" s="151" t="s">
        <v>141</v>
      </c>
      <c r="E576" s="110"/>
      <c r="F576" s="160">
        <f>F571/F578</f>
        <v>450.2</v>
      </c>
      <c r="G576" s="115">
        <f>F576</f>
        <v>450.2</v>
      </c>
    </row>
    <row r="577" spans="1:7" ht="11.25" customHeight="1">
      <c r="A577" s="110">
        <v>3</v>
      </c>
      <c r="B577" s="130" t="s">
        <v>36</v>
      </c>
      <c r="C577" s="116"/>
      <c r="D577" s="151"/>
      <c r="E577" s="110"/>
      <c r="F577" s="153"/>
      <c r="G577" s="115"/>
    </row>
    <row r="578" spans="1:7" ht="34.5" customHeight="1">
      <c r="A578" s="110"/>
      <c r="B578" s="87" t="s">
        <v>609</v>
      </c>
      <c r="C578" s="73" t="s">
        <v>130</v>
      </c>
      <c r="D578" s="151" t="s">
        <v>139</v>
      </c>
      <c r="E578" s="110"/>
      <c r="F578" s="153">
        <v>2500</v>
      </c>
      <c r="G578" s="115">
        <f>F578</f>
        <v>2500</v>
      </c>
    </row>
    <row r="579" spans="1:7" ht="11.25" customHeight="1">
      <c r="A579" s="110">
        <v>4</v>
      </c>
      <c r="B579" s="130" t="s">
        <v>37</v>
      </c>
      <c r="C579" s="116"/>
      <c r="D579" s="116"/>
      <c r="E579" s="110"/>
      <c r="F579" s="153"/>
      <c r="G579" s="115"/>
    </row>
    <row r="580" spans="1:7" ht="32.25" customHeight="1">
      <c r="A580" s="110"/>
      <c r="B580" s="87" t="s">
        <v>210</v>
      </c>
      <c r="C580" s="73" t="s">
        <v>144</v>
      </c>
      <c r="D580" s="151" t="s">
        <v>139</v>
      </c>
      <c r="E580" s="110"/>
      <c r="F580" s="153">
        <v>100</v>
      </c>
      <c r="G580" s="115">
        <f>F580</f>
        <v>100</v>
      </c>
    </row>
    <row r="581" spans="1:7" ht="24" customHeight="1">
      <c r="A581" s="110"/>
      <c r="B581" s="246" t="s">
        <v>726</v>
      </c>
      <c r="C581" s="247"/>
      <c r="D581" s="151"/>
      <c r="E581" s="110"/>
      <c r="F581" s="153"/>
      <c r="G581" s="115"/>
    </row>
    <row r="582" spans="1:7" ht="11.25" customHeight="1">
      <c r="A582" s="110">
        <v>1</v>
      </c>
      <c r="B582" s="130" t="s">
        <v>34</v>
      </c>
      <c r="C582" s="73"/>
      <c r="D582" s="151"/>
      <c r="E582" s="110"/>
      <c r="F582" s="153"/>
      <c r="G582" s="118"/>
    </row>
    <row r="583" spans="1:7" ht="22.5">
      <c r="A583" s="110"/>
      <c r="B583" s="87" t="s">
        <v>273</v>
      </c>
      <c r="C583" s="73" t="s">
        <v>126</v>
      </c>
      <c r="D583" s="73" t="s">
        <v>193</v>
      </c>
      <c r="E583" s="110"/>
      <c r="F583" s="153">
        <f>400000+50000</f>
        <v>450000</v>
      </c>
      <c r="G583" s="115">
        <f>F583</f>
        <v>450000</v>
      </c>
    </row>
    <row r="584" spans="1:7" ht="11.25" customHeight="1">
      <c r="A584" s="110">
        <v>2</v>
      </c>
      <c r="B584" s="130" t="s">
        <v>35</v>
      </c>
      <c r="C584" s="116"/>
      <c r="D584" s="116"/>
      <c r="E584" s="110"/>
      <c r="F584" s="153"/>
      <c r="G584" s="118"/>
    </row>
    <row r="585" spans="1:7" ht="22.5">
      <c r="A585" s="110"/>
      <c r="B585" s="87" t="s">
        <v>274</v>
      </c>
      <c r="C585" s="73" t="s">
        <v>604</v>
      </c>
      <c r="D585" s="116"/>
      <c r="E585" s="110"/>
      <c r="F585" s="153">
        <f>F583/F587</f>
        <v>180</v>
      </c>
      <c r="G585" s="118">
        <f>F585</f>
        <v>180</v>
      </c>
    </row>
    <row r="586" spans="1:7" ht="11.25" customHeight="1">
      <c r="A586" s="110">
        <v>3</v>
      </c>
      <c r="B586" s="130" t="s">
        <v>36</v>
      </c>
      <c r="C586" s="116"/>
      <c r="D586" s="151" t="s">
        <v>139</v>
      </c>
      <c r="E586" s="110"/>
      <c r="F586" s="153"/>
      <c r="G586" s="115"/>
    </row>
    <row r="587" spans="1:7" ht="29.25" customHeight="1">
      <c r="A587" s="110"/>
      <c r="B587" s="87" t="s">
        <v>610</v>
      </c>
      <c r="C587" s="73" t="s">
        <v>130</v>
      </c>
      <c r="D587" s="151" t="s">
        <v>139</v>
      </c>
      <c r="E587" s="110"/>
      <c r="F587" s="153">
        <v>2500</v>
      </c>
      <c r="G587" s="118">
        <f>F587</f>
        <v>2500</v>
      </c>
    </row>
    <row r="588" spans="1:7" ht="11.25" customHeight="1">
      <c r="A588" s="110">
        <v>4</v>
      </c>
      <c r="B588" s="130" t="s">
        <v>37</v>
      </c>
      <c r="C588" s="116"/>
      <c r="D588" s="151"/>
      <c r="E588" s="110"/>
      <c r="F588" s="153"/>
      <c r="G588" s="115"/>
    </row>
    <row r="589" spans="1:7" ht="32.25" customHeight="1">
      <c r="A589" s="110"/>
      <c r="B589" s="87" t="s">
        <v>275</v>
      </c>
      <c r="C589" s="73" t="s">
        <v>144</v>
      </c>
      <c r="D589" s="151" t="s">
        <v>139</v>
      </c>
      <c r="E589" s="110"/>
      <c r="F589" s="153">
        <v>100</v>
      </c>
      <c r="G589" s="118">
        <f>F589</f>
        <v>100</v>
      </c>
    </row>
    <row r="590" spans="1:7" ht="23.25" customHeight="1">
      <c r="A590" s="110"/>
      <c r="B590" s="253" t="s">
        <v>727</v>
      </c>
      <c r="C590" s="254"/>
      <c r="D590" s="151"/>
      <c r="E590" s="110"/>
      <c r="F590" s="116"/>
      <c r="G590" s="115"/>
    </row>
    <row r="591" spans="1:7" ht="11.25" customHeight="1">
      <c r="A591" s="110">
        <v>1</v>
      </c>
      <c r="B591" s="130" t="s">
        <v>34</v>
      </c>
      <c r="C591" s="116"/>
      <c r="D591" s="116"/>
      <c r="E591" s="110"/>
      <c r="F591" s="116"/>
      <c r="G591" s="115"/>
    </row>
    <row r="592" spans="1:7" ht="31.5" customHeight="1">
      <c r="A592" s="110"/>
      <c r="B592" s="87" t="s">
        <v>213</v>
      </c>
      <c r="C592" s="73" t="s">
        <v>126</v>
      </c>
      <c r="D592" s="73" t="s">
        <v>498</v>
      </c>
      <c r="E592" s="110"/>
      <c r="F592" s="153">
        <f>907000</f>
        <v>907000</v>
      </c>
      <c r="G592" s="118">
        <f>F592</f>
        <v>907000</v>
      </c>
    </row>
    <row r="593" spans="1:7" ht="11.25" customHeight="1">
      <c r="A593" s="110">
        <v>2</v>
      </c>
      <c r="B593" s="130" t="s">
        <v>35</v>
      </c>
      <c r="C593" s="116"/>
      <c r="D593" s="116"/>
      <c r="E593" s="110"/>
      <c r="F593" s="116"/>
      <c r="G593" s="115"/>
    </row>
    <row r="594" spans="1:7" ht="33" customHeight="1">
      <c r="A594" s="110"/>
      <c r="B594" s="87" t="s">
        <v>212</v>
      </c>
      <c r="C594" s="73" t="s">
        <v>604</v>
      </c>
      <c r="D594" s="73" t="s">
        <v>141</v>
      </c>
      <c r="E594" s="110"/>
      <c r="F594" s="155">
        <f>F592/F596</f>
        <v>362.8</v>
      </c>
      <c r="G594" s="118">
        <f>F594</f>
        <v>362.8</v>
      </c>
    </row>
    <row r="595" spans="1:7" ht="11.25" customHeight="1">
      <c r="A595" s="110">
        <v>3</v>
      </c>
      <c r="B595" s="130" t="s">
        <v>36</v>
      </c>
      <c r="C595" s="116"/>
      <c r="D595" s="116"/>
      <c r="E595" s="110"/>
      <c r="F595" s="116"/>
      <c r="G595" s="115"/>
    </row>
    <row r="596" spans="1:7" ht="28.5" customHeight="1">
      <c r="A596" s="110"/>
      <c r="B596" s="87" t="s">
        <v>611</v>
      </c>
      <c r="C596" s="73" t="s">
        <v>130</v>
      </c>
      <c r="D596" s="73" t="s">
        <v>139</v>
      </c>
      <c r="E596" s="110"/>
      <c r="F596" s="160">
        <v>2500</v>
      </c>
      <c r="G596" s="115">
        <f>F596</f>
        <v>2500</v>
      </c>
    </row>
    <row r="597" spans="1:7" ht="11.25" customHeight="1">
      <c r="A597" s="110">
        <v>4</v>
      </c>
      <c r="B597" s="130" t="s">
        <v>37</v>
      </c>
      <c r="C597" s="116"/>
      <c r="D597" s="116"/>
      <c r="E597" s="110"/>
      <c r="F597" s="116"/>
      <c r="G597" s="115"/>
    </row>
    <row r="598" spans="1:7" ht="27.75" customHeight="1">
      <c r="A598" s="110"/>
      <c r="B598" s="87" t="s">
        <v>214</v>
      </c>
      <c r="C598" s="73" t="s">
        <v>144</v>
      </c>
      <c r="D598" s="73" t="s">
        <v>143</v>
      </c>
      <c r="E598" s="110"/>
      <c r="F598" s="116">
        <v>100</v>
      </c>
      <c r="G598" s="115">
        <f>F598</f>
        <v>100</v>
      </c>
    </row>
    <row r="599" spans="1:7" ht="21" customHeight="1">
      <c r="A599" s="110"/>
      <c r="B599" s="234" t="s">
        <v>728</v>
      </c>
      <c r="C599" s="235"/>
      <c r="D599" s="73"/>
      <c r="E599" s="110"/>
      <c r="F599" s="116"/>
      <c r="G599" s="115"/>
    </row>
    <row r="600" spans="1:7" ht="11.25" customHeight="1">
      <c r="A600" s="110">
        <v>1</v>
      </c>
      <c r="B600" s="130" t="s">
        <v>34</v>
      </c>
      <c r="C600" s="73"/>
      <c r="D600" s="157"/>
      <c r="E600" s="110"/>
      <c r="F600" s="116"/>
      <c r="G600" s="115"/>
    </row>
    <row r="601" spans="1:7" ht="27.75" customHeight="1">
      <c r="A601" s="110"/>
      <c r="B601" s="88" t="s">
        <v>557</v>
      </c>
      <c r="C601" s="73" t="s">
        <v>126</v>
      </c>
      <c r="D601" s="73" t="s">
        <v>498</v>
      </c>
      <c r="E601" s="110"/>
      <c r="F601" s="163">
        <v>200000</v>
      </c>
      <c r="G601" s="164">
        <f>F601</f>
        <v>200000</v>
      </c>
    </row>
    <row r="602" spans="1:7" ht="11.25" customHeight="1">
      <c r="A602" s="110">
        <v>2</v>
      </c>
      <c r="B602" s="130" t="s">
        <v>35</v>
      </c>
      <c r="C602" s="116"/>
      <c r="D602" s="159"/>
      <c r="E602" s="110"/>
      <c r="F602" s="163"/>
      <c r="G602" s="164"/>
    </row>
    <row r="603" spans="1:7" ht="31.5" customHeight="1">
      <c r="A603" s="110"/>
      <c r="B603" s="88" t="s">
        <v>451</v>
      </c>
      <c r="C603" s="73" t="s">
        <v>604</v>
      </c>
      <c r="D603" s="151" t="s">
        <v>141</v>
      </c>
      <c r="E603" s="110"/>
      <c r="F603" s="165">
        <f>F601/F605</f>
        <v>80</v>
      </c>
      <c r="G603" s="165">
        <f>F603</f>
        <v>80</v>
      </c>
    </row>
    <row r="604" spans="1:7" ht="11.25" customHeight="1">
      <c r="A604" s="110">
        <v>3</v>
      </c>
      <c r="B604" s="130" t="s">
        <v>36</v>
      </c>
      <c r="C604" s="116"/>
      <c r="D604" s="159"/>
      <c r="E604" s="110"/>
      <c r="F604" s="163"/>
      <c r="G604" s="164"/>
    </row>
    <row r="605" spans="1:7" ht="31.5" customHeight="1">
      <c r="A605" s="110"/>
      <c r="B605" s="88" t="s">
        <v>452</v>
      </c>
      <c r="C605" s="73" t="s">
        <v>130</v>
      </c>
      <c r="D605" s="151" t="s">
        <v>139</v>
      </c>
      <c r="E605" s="110"/>
      <c r="F605" s="163">
        <v>2500</v>
      </c>
      <c r="G605" s="164">
        <f>F605</f>
        <v>2500</v>
      </c>
    </row>
    <row r="606" spans="1:7" ht="11.25" customHeight="1">
      <c r="A606" s="110">
        <v>4</v>
      </c>
      <c r="B606" s="130" t="s">
        <v>37</v>
      </c>
      <c r="C606" s="116"/>
      <c r="D606" s="159"/>
      <c r="E606" s="110"/>
      <c r="F606" s="163"/>
      <c r="G606" s="164"/>
    </row>
    <row r="607" spans="1:7" ht="28.5" customHeight="1">
      <c r="A607" s="110"/>
      <c r="B607" s="88" t="s">
        <v>453</v>
      </c>
      <c r="C607" s="73" t="s">
        <v>144</v>
      </c>
      <c r="D607" s="151" t="s">
        <v>143</v>
      </c>
      <c r="E607" s="110"/>
      <c r="F607" s="163">
        <v>100</v>
      </c>
      <c r="G607" s="164">
        <f>F607</f>
        <v>100</v>
      </c>
    </row>
    <row r="608" spans="1:7" ht="30.75" customHeight="1">
      <c r="A608" s="110"/>
      <c r="B608" s="253" t="s">
        <v>729</v>
      </c>
      <c r="C608" s="255"/>
      <c r="D608" s="116"/>
      <c r="E608" s="110"/>
      <c r="F608" s="116"/>
      <c r="G608" s="115"/>
    </row>
    <row r="609" spans="1:7" ht="11.25" customHeight="1">
      <c r="A609" s="110">
        <v>1</v>
      </c>
      <c r="B609" s="130" t="s">
        <v>34</v>
      </c>
      <c r="C609" s="73"/>
      <c r="D609" s="151"/>
      <c r="E609" s="110"/>
      <c r="F609" s="116"/>
      <c r="G609" s="115"/>
    </row>
    <row r="610" spans="1:7" ht="36.75" customHeight="1">
      <c r="A610" s="110"/>
      <c r="B610" s="192" t="s">
        <v>672</v>
      </c>
      <c r="C610" s="73" t="s">
        <v>130</v>
      </c>
      <c r="D610" s="73" t="s">
        <v>644</v>
      </c>
      <c r="E610" s="110"/>
      <c r="F610" s="178">
        <v>100000</v>
      </c>
      <c r="G610" s="163">
        <f>F610</f>
        <v>100000</v>
      </c>
    </row>
    <row r="611" spans="1:7" ht="11.25" customHeight="1">
      <c r="A611" s="110">
        <v>2</v>
      </c>
      <c r="B611" s="130" t="s">
        <v>35</v>
      </c>
      <c r="C611" s="73"/>
      <c r="D611" s="151"/>
      <c r="E611" s="110"/>
      <c r="F611" s="163"/>
      <c r="G611" s="164"/>
    </row>
    <row r="612" spans="1:7" ht="45.75" customHeight="1">
      <c r="A612" s="110"/>
      <c r="B612" s="88" t="s">
        <v>673</v>
      </c>
      <c r="C612" s="116" t="s">
        <v>211</v>
      </c>
      <c r="D612" s="73" t="s">
        <v>139</v>
      </c>
      <c r="E612" s="110"/>
      <c r="F612" s="164">
        <v>1</v>
      </c>
      <c r="G612" s="164">
        <f>F612</f>
        <v>1</v>
      </c>
    </row>
    <row r="613" spans="1:7" ht="11.25" customHeight="1">
      <c r="A613" s="110">
        <v>3</v>
      </c>
      <c r="B613" s="130" t="s">
        <v>36</v>
      </c>
      <c r="C613" s="116"/>
      <c r="D613" s="151"/>
      <c r="E613" s="110"/>
      <c r="F613" s="163"/>
      <c r="G613" s="164"/>
    </row>
    <row r="614" spans="1:7" ht="33.75">
      <c r="A614" s="110"/>
      <c r="B614" s="87" t="s">
        <v>674</v>
      </c>
      <c r="C614" s="73" t="s">
        <v>130</v>
      </c>
      <c r="D614" s="73" t="s">
        <v>139</v>
      </c>
      <c r="E614" s="110"/>
      <c r="F614" s="178">
        <v>100000</v>
      </c>
      <c r="G614" s="163">
        <f>F614</f>
        <v>100000</v>
      </c>
    </row>
    <row r="615" spans="1:7" ht="11.25" customHeight="1">
      <c r="A615" s="110">
        <v>4</v>
      </c>
      <c r="B615" s="130" t="s">
        <v>37</v>
      </c>
      <c r="C615" s="116"/>
      <c r="D615" s="151"/>
      <c r="E615" s="110"/>
      <c r="F615" s="163"/>
      <c r="G615" s="164"/>
    </row>
    <row r="616" spans="1:7" ht="39" customHeight="1">
      <c r="A616" s="110"/>
      <c r="B616" s="87" t="s">
        <v>675</v>
      </c>
      <c r="C616" s="73" t="s">
        <v>144</v>
      </c>
      <c r="D616" s="73" t="s">
        <v>143</v>
      </c>
      <c r="E616" s="110"/>
      <c r="F616" s="164">
        <v>100</v>
      </c>
      <c r="G616" s="164">
        <f>F616</f>
        <v>100</v>
      </c>
    </row>
    <row r="617" spans="1:7" ht="27.75" customHeight="1">
      <c r="A617" s="110"/>
      <c r="B617" s="246" t="s">
        <v>730</v>
      </c>
      <c r="C617" s="247"/>
      <c r="D617" s="151"/>
      <c r="E617" s="110"/>
      <c r="F617" s="116"/>
      <c r="G617" s="115"/>
    </row>
    <row r="618" spans="1:7" ht="11.25" customHeight="1">
      <c r="A618" s="110">
        <v>1</v>
      </c>
      <c r="B618" s="130" t="s">
        <v>34</v>
      </c>
      <c r="C618" s="73"/>
      <c r="D618" s="151"/>
      <c r="E618" s="110"/>
      <c r="F618" s="116"/>
      <c r="G618" s="115"/>
    </row>
    <row r="619" spans="1:7" ht="32.25" customHeight="1">
      <c r="A619" s="110"/>
      <c r="B619" s="87" t="s">
        <v>454</v>
      </c>
      <c r="C619" s="73" t="s">
        <v>126</v>
      </c>
      <c r="D619" s="73" t="s">
        <v>498</v>
      </c>
      <c r="E619" s="110"/>
      <c r="F619" s="163">
        <v>1499000</v>
      </c>
      <c r="G619" s="164">
        <f>F619</f>
        <v>1499000</v>
      </c>
    </row>
    <row r="620" spans="1:7" ht="11.25" customHeight="1">
      <c r="A620" s="110">
        <v>2</v>
      </c>
      <c r="B620" s="130" t="s">
        <v>35</v>
      </c>
      <c r="C620" s="73"/>
      <c r="D620" s="151"/>
      <c r="E620" s="110"/>
      <c r="F620" s="163"/>
      <c r="G620" s="164"/>
    </row>
    <row r="621" spans="1:7" ht="42.75" customHeight="1">
      <c r="A621" s="110"/>
      <c r="B621" s="88" t="s">
        <v>455</v>
      </c>
      <c r="C621" s="116" t="s">
        <v>211</v>
      </c>
      <c r="D621" s="151" t="s">
        <v>139</v>
      </c>
      <c r="E621" s="110"/>
      <c r="F621" s="163">
        <v>1</v>
      </c>
      <c r="G621" s="164">
        <f>F621</f>
        <v>1</v>
      </c>
    </row>
    <row r="622" spans="1:7" ht="30.75" customHeight="1">
      <c r="A622" s="110"/>
      <c r="B622" s="87" t="s">
        <v>456</v>
      </c>
      <c r="C622" s="73" t="s">
        <v>604</v>
      </c>
      <c r="D622" s="151" t="s">
        <v>141</v>
      </c>
      <c r="E622" s="110"/>
      <c r="F622" s="165">
        <f>(F619-F624)/F625</f>
        <v>585.6</v>
      </c>
      <c r="G622" s="165">
        <f>F622</f>
        <v>585.6</v>
      </c>
    </row>
    <row r="623" spans="1:7" ht="11.25" customHeight="1">
      <c r="A623" s="110">
        <v>3</v>
      </c>
      <c r="B623" s="130" t="s">
        <v>36</v>
      </c>
      <c r="C623" s="116"/>
      <c r="D623" s="151"/>
      <c r="E623" s="110"/>
      <c r="F623" s="163"/>
      <c r="G623" s="164"/>
    </row>
    <row r="624" spans="1:7" ht="22.5">
      <c r="A624" s="110"/>
      <c r="B624" s="87" t="s">
        <v>458</v>
      </c>
      <c r="C624" s="73" t="s">
        <v>130</v>
      </c>
      <c r="D624" s="151" t="s">
        <v>139</v>
      </c>
      <c r="E624" s="110"/>
      <c r="F624" s="163">
        <v>35000</v>
      </c>
      <c r="G624" s="164">
        <f>F624</f>
        <v>35000</v>
      </c>
    </row>
    <row r="625" spans="1:7" ht="32.25" customHeight="1">
      <c r="A625" s="110"/>
      <c r="B625" s="87" t="s">
        <v>612</v>
      </c>
      <c r="C625" s="73" t="s">
        <v>130</v>
      </c>
      <c r="D625" s="151" t="s">
        <v>139</v>
      </c>
      <c r="E625" s="110"/>
      <c r="F625" s="163">
        <v>2500</v>
      </c>
      <c r="G625" s="164">
        <f>F625</f>
        <v>2500</v>
      </c>
    </row>
    <row r="626" spans="1:7" ht="11.25" customHeight="1">
      <c r="A626" s="110">
        <v>4</v>
      </c>
      <c r="B626" s="130" t="s">
        <v>37</v>
      </c>
      <c r="C626" s="116"/>
      <c r="D626" s="151"/>
      <c r="E626" s="110"/>
      <c r="F626" s="163"/>
      <c r="G626" s="164"/>
    </row>
    <row r="627" spans="1:7" ht="31.5" customHeight="1">
      <c r="A627" s="110"/>
      <c r="B627" s="87" t="s">
        <v>457</v>
      </c>
      <c r="C627" s="73" t="s">
        <v>144</v>
      </c>
      <c r="D627" s="151" t="s">
        <v>143</v>
      </c>
      <c r="E627" s="110"/>
      <c r="F627" s="163">
        <v>100</v>
      </c>
      <c r="G627" s="164">
        <f>F627</f>
        <v>100</v>
      </c>
    </row>
    <row r="628" spans="1:7" ht="23.25" customHeight="1">
      <c r="A628" s="110"/>
      <c r="B628" s="234" t="s">
        <v>731</v>
      </c>
      <c r="C628" s="235"/>
      <c r="D628" s="73"/>
      <c r="E628" s="110"/>
      <c r="F628" s="116"/>
      <c r="G628" s="115"/>
    </row>
    <row r="629" spans="1:7" ht="11.25" customHeight="1">
      <c r="A629" s="110">
        <v>1</v>
      </c>
      <c r="B629" s="130" t="s">
        <v>34</v>
      </c>
      <c r="C629" s="73"/>
      <c r="D629" s="73"/>
      <c r="E629" s="110"/>
      <c r="F629" s="116"/>
      <c r="G629" s="115"/>
    </row>
    <row r="630" spans="1:7" ht="22.5">
      <c r="A630" s="110"/>
      <c r="B630" s="87" t="s">
        <v>321</v>
      </c>
      <c r="C630" s="73" t="s">
        <v>126</v>
      </c>
      <c r="D630" s="73" t="s">
        <v>498</v>
      </c>
      <c r="E630" s="110"/>
      <c r="F630" s="167">
        <v>112000</v>
      </c>
      <c r="G630" s="167">
        <f>F630</f>
        <v>112000</v>
      </c>
    </row>
    <row r="631" spans="1:7" ht="11.25" customHeight="1">
      <c r="A631" s="110">
        <v>2</v>
      </c>
      <c r="B631" s="130" t="s">
        <v>35</v>
      </c>
      <c r="C631" s="116"/>
      <c r="D631" s="116"/>
      <c r="E631" s="110"/>
      <c r="F631" s="167"/>
      <c r="G631" s="167"/>
    </row>
    <row r="632" spans="1:7" ht="33.75" customHeight="1">
      <c r="A632" s="110"/>
      <c r="B632" s="87" t="s">
        <v>322</v>
      </c>
      <c r="C632" s="73" t="s">
        <v>604</v>
      </c>
      <c r="D632" s="73" t="s">
        <v>141</v>
      </c>
      <c r="E632" s="110"/>
      <c r="F632" s="168">
        <f>F630/F634</f>
        <v>50.909090909090907</v>
      </c>
      <c r="G632" s="168">
        <f>F632</f>
        <v>50.909090909090907</v>
      </c>
    </row>
    <row r="633" spans="1:7" ht="11.25" customHeight="1">
      <c r="A633" s="110">
        <v>3</v>
      </c>
      <c r="B633" s="130" t="s">
        <v>36</v>
      </c>
      <c r="C633" s="116"/>
      <c r="D633" s="116"/>
      <c r="E633" s="110"/>
      <c r="F633" s="167"/>
      <c r="G633" s="167"/>
    </row>
    <row r="634" spans="1:7" ht="32.25" customHeight="1">
      <c r="A634" s="110"/>
      <c r="B634" s="87" t="s">
        <v>323</v>
      </c>
      <c r="C634" s="73" t="s">
        <v>130</v>
      </c>
      <c r="D634" s="73" t="s">
        <v>139</v>
      </c>
      <c r="E634" s="110"/>
      <c r="F634" s="167">
        <v>2200</v>
      </c>
      <c r="G634" s="167">
        <f>F634</f>
        <v>2200</v>
      </c>
    </row>
    <row r="635" spans="1:7" ht="11.25" customHeight="1">
      <c r="A635" s="110">
        <v>4</v>
      </c>
      <c r="B635" s="130" t="s">
        <v>37</v>
      </c>
      <c r="C635" s="116"/>
      <c r="D635" s="116"/>
      <c r="E635" s="110"/>
      <c r="F635" s="167"/>
      <c r="G635" s="167"/>
    </row>
    <row r="636" spans="1:7" ht="28.5" customHeight="1">
      <c r="A636" s="110"/>
      <c r="B636" s="88" t="s">
        <v>324</v>
      </c>
      <c r="C636" s="73" t="s">
        <v>144</v>
      </c>
      <c r="D636" s="73" t="s">
        <v>143</v>
      </c>
      <c r="E636" s="110"/>
      <c r="F636" s="167">
        <v>100</v>
      </c>
      <c r="G636" s="167">
        <f>F636</f>
        <v>100</v>
      </c>
    </row>
    <row r="637" spans="1:7" ht="24" customHeight="1">
      <c r="A637" s="110"/>
      <c r="B637" s="234" t="s">
        <v>732</v>
      </c>
      <c r="C637" s="235"/>
      <c r="D637" s="73"/>
      <c r="E637" s="110"/>
      <c r="F637" s="116"/>
      <c r="G637" s="115"/>
    </row>
    <row r="638" spans="1:7" ht="11.25" customHeight="1">
      <c r="A638" s="110">
        <v>1</v>
      </c>
      <c r="B638" s="130" t="s">
        <v>34</v>
      </c>
      <c r="C638" s="73"/>
      <c r="D638" s="73"/>
      <c r="E638" s="110"/>
      <c r="F638" s="116"/>
      <c r="G638" s="115"/>
    </row>
    <row r="639" spans="1:7" ht="22.5">
      <c r="A639" s="110"/>
      <c r="B639" s="87" t="s">
        <v>325</v>
      </c>
      <c r="C639" s="73" t="s">
        <v>126</v>
      </c>
      <c r="D639" s="73" t="s">
        <v>498</v>
      </c>
      <c r="E639" s="110"/>
      <c r="F639" s="167">
        <v>112000</v>
      </c>
      <c r="G639" s="167">
        <f>F639</f>
        <v>112000</v>
      </c>
    </row>
    <row r="640" spans="1:7" ht="11.25" customHeight="1">
      <c r="A640" s="110">
        <v>2</v>
      </c>
      <c r="B640" s="130" t="s">
        <v>35</v>
      </c>
      <c r="C640" s="116"/>
      <c r="D640" s="116"/>
      <c r="E640" s="110"/>
      <c r="F640" s="167"/>
      <c r="G640" s="167"/>
    </row>
    <row r="641" spans="1:7" ht="22.5">
      <c r="A641" s="110"/>
      <c r="B641" s="87" t="s">
        <v>326</v>
      </c>
      <c r="C641" s="73" t="s">
        <v>604</v>
      </c>
      <c r="D641" s="73" t="s">
        <v>141</v>
      </c>
      <c r="E641" s="110"/>
      <c r="F641" s="168">
        <f>F639/F643</f>
        <v>50.909090909090907</v>
      </c>
      <c r="G641" s="168">
        <f>F641</f>
        <v>50.909090909090907</v>
      </c>
    </row>
    <row r="642" spans="1:7" ht="11.25" customHeight="1">
      <c r="A642" s="110">
        <v>3</v>
      </c>
      <c r="B642" s="130" t="s">
        <v>36</v>
      </c>
      <c r="C642" s="116"/>
      <c r="D642" s="116"/>
      <c r="E642" s="110"/>
      <c r="F642" s="167"/>
      <c r="G642" s="167"/>
    </row>
    <row r="643" spans="1:7" ht="28.5" customHeight="1">
      <c r="A643" s="110"/>
      <c r="B643" s="87" t="s">
        <v>327</v>
      </c>
      <c r="C643" s="73" t="s">
        <v>130</v>
      </c>
      <c r="D643" s="73" t="s">
        <v>139</v>
      </c>
      <c r="E643" s="110"/>
      <c r="F643" s="167">
        <v>2200</v>
      </c>
      <c r="G643" s="167">
        <f>F643</f>
        <v>2200</v>
      </c>
    </row>
    <row r="644" spans="1:7" ht="11.25" customHeight="1">
      <c r="A644" s="110">
        <v>4</v>
      </c>
      <c r="B644" s="130" t="s">
        <v>37</v>
      </c>
      <c r="C644" s="116"/>
      <c r="D644" s="116"/>
      <c r="E644" s="110"/>
      <c r="F644" s="167"/>
      <c r="G644" s="167"/>
    </row>
    <row r="645" spans="1:7" ht="22.5">
      <c r="A645" s="110"/>
      <c r="B645" s="88" t="s">
        <v>328</v>
      </c>
      <c r="C645" s="73" t="s">
        <v>144</v>
      </c>
      <c r="D645" s="73" t="s">
        <v>143</v>
      </c>
      <c r="E645" s="110"/>
      <c r="F645" s="167">
        <v>100</v>
      </c>
      <c r="G645" s="167">
        <f>F645</f>
        <v>100</v>
      </c>
    </row>
    <row r="646" spans="1:7" ht="23.25" customHeight="1">
      <c r="A646" s="110"/>
      <c r="B646" s="246" t="s">
        <v>733</v>
      </c>
      <c r="C646" s="247"/>
      <c r="D646" s="116"/>
      <c r="E646" s="110"/>
      <c r="F646" s="116"/>
      <c r="G646" s="115"/>
    </row>
    <row r="647" spans="1:7" ht="11.25" customHeight="1">
      <c r="A647" s="110">
        <v>1</v>
      </c>
      <c r="B647" s="130" t="s">
        <v>34</v>
      </c>
      <c r="C647" s="116"/>
      <c r="D647" s="116"/>
      <c r="E647" s="110"/>
      <c r="F647" s="116"/>
      <c r="G647" s="115"/>
    </row>
    <row r="648" spans="1:7" ht="22.5">
      <c r="A648" s="110"/>
      <c r="B648" s="87" t="s">
        <v>289</v>
      </c>
      <c r="C648" s="73" t="s">
        <v>130</v>
      </c>
      <c r="D648" s="73" t="s">
        <v>498</v>
      </c>
      <c r="E648" s="110"/>
      <c r="F648" s="167">
        <v>50000</v>
      </c>
      <c r="G648" s="167">
        <f>F648</f>
        <v>50000</v>
      </c>
    </row>
    <row r="649" spans="1:7" ht="11.25" customHeight="1">
      <c r="A649" s="110">
        <v>2</v>
      </c>
      <c r="B649" s="130" t="s">
        <v>35</v>
      </c>
      <c r="C649" s="116"/>
      <c r="D649" s="116"/>
      <c r="E649" s="110"/>
      <c r="F649" s="167"/>
      <c r="G649" s="167"/>
    </row>
    <row r="650" spans="1:7" ht="22.5">
      <c r="A650" s="110"/>
      <c r="B650" s="87" t="s">
        <v>290</v>
      </c>
      <c r="C650" s="73" t="s">
        <v>604</v>
      </c>
      <c r="D650" s="151" t="s">
        <v>141</v>
      </c>
      <c r="E650" s="110"/>
      <c r="F650" s="169">
        <f>F648/F652</f>
        <v>31.25</v>
      </c>
      <c r="G650" s="169">
        <f>F650</f>
        <v>31.25</v>
      </c>
    </row>
    <row r="651" spans="1:7" ht="11.25" customHeight="1">
      <c r="A651" s="110">
        <v>3</v>
      </c>
      <c r="B651" s="130" t="s">
        <v>36</v>
      </c>
      <c r="C651" s="116"/>
      <c r="D651" s="116"/>
      <c r="E651" s="110"/>
      <c r="F651" s="167"/>
      <c r="G651" s="167"/>
    </row>
    <row r="652" spans="1:7" ht="22.5">
      <c r="A652" s="110"/>
      <c r="B652" s="87" t="s">
        <v>291</v>
      </c>
      <c r="C652" s="73" t="s">
        <v>130</v>
      </c>
      <c r="D652" s="151" t="s">
        <v>215</v>
      </c>
      <c r="E652" s="110"/>
      <c r="F652" s="167">
        <v>1600</v>
      </c>
      <c r="G652" s="167">
        <f>F652</f>
        <v>1600</v>
      </c>
    </row>
    <row r="653" spans="1:7" ht="11.25" customHeight="1">
      <c r="A653" s="110">
        <v>4</v>
      </c>
      <c r="B653" s="130" t="s">
        <v>37</v>
      </c>
      <c r="C653" s="116"/>
      <c r="D653" s="116"/>
      <c r="E653" s="110"/>
      <c r="F653" s="167"/>
      <c r="G653" s="167"/>
    </row>
    <row r="654" spans="1:7" ht="22.5">
      <c r="A654" s="110"/>
      <c r="B654" s="88" t="s">
        <v>292</v>
      </c>
      <c r="C654" s="73" t="s">
        <v>144</v>
      </c>
      <c r="D654" s="151" t="s">
        <v>143</v>
      </c>
      <c r="E654" s="110"/>
      <c r="F654" s="167">
        <v>100</v>
      </c>
      <c r="G654" s="167">
        <f>F654</f>
        <v>100</v>
      </c>
    </row>
    <row r="655" spans="1:7" ht="29.25" customHeight="1">
      <c r="A655" s="110"/>
      <c r="B655" s="246" t="s">
        <v>734</v>
      </c>
      <c r="C655" s="247"/>
      <c r="D655" s="116"/>
      <c r="E655" s="110"/>
      <c r="F655" s="116"/>
      <c r="G655" s="115"/>
    </row>
    <row r="656" spans="1:7" ht="12" customHeight="1">
      <c r="A656" s="110">
        <v>1</v>
      </c>
      <c r="B656" s="130" t="s">
        <v>34</v>
      </c>
      <c r="C656" s="73"/>
      <c r="D656" s="73"/>
      <c r="E656" s="110"/>
      <c r="F656" s="116"/>
      <c r="G656" s="115"/>
    </row>
    <row r="657" spans="1:7" ht="22.5">
      <c r="A657" s="110"/>
      <c r="B657" s="87" t="s">
        <v>459</v>
      </c>
      <c r="C657" s="73" t="s">
        <v>126</v>
      </c>
      <c r="D657" s="73" t="s">
        <v>498</v>
      </c>
      <c r="E657" s="110"/>
      <c r="F657" s="163">
        <v>100000</v>
      </c>
      <c r="G657" s="164">
        <f>F657</f>
        <v>100000</v>
      </c>
    </row>
    <row r="658" spans="1:7" ht="12" customHeight="1">
      <c r="A658" s="110">
        <v>2</v>
      </c>
      <c r="B658" s="130" t="s">
        <v>35</v>
      </c>
      <c r="C658" s="116"/>
      <c r="D658" s="116"/>
      <c r="E658" s="110"/>
      <c r="F658" s="163"/>
      <c r="G658" s="164"/>
    </row>
    <row r="659" spans="1:7" ht="22.5">
      <c r="A659" s="110"/>
      <c r="B659" s="87" t="s">
        <v>460</v>
      </c>
      <c r="C659" s="73" t="s">
        <v>604</v>
      </c>
      <c r="D659" s="73" t="s">
        <v>141</v>
      </c>
      <c r="E659" s="110"/>
      <c r="F659" s="163">
        <f>F657/F661</f>
        <v>40</v>
      </c>
      <c r="G659" s="164">
        <f>F659</f>
        <v>40</v>
      </c>
    </row>
    <row r="660" spans="1:7" ht="12" customHeight="1">
      <c r="A660" s="110">
        <v>3</v>
      </c>
      <c r="B660" s="130" t="s">
        <v>36</v>
      </c>
      <c r="C660" s="116"/>
      <c r="D660" s="116"/>
      <c r="E660" s="110"/>
      <c r="F660" s="163"/>
      <c r="G660" s="164"/>
    </row>
    <row r="661" spans="1:7" ht="22.5">
      <c r="A661" s="110"/>
      <c r="B661" s="87" t="s">
        <v>461</v>
      </c>
      <c r="C661" s="73" t="s">
        <v>130</v>
      </c>
      <c r="D661" s="73" t="s">
        <v>139</v>
      </c>
      <c r="E661" s="110"/>
      <c r="F661" s="163">
        <v>2500</v>
      </c>
      <c r="G661" s="164">
        <f>F661</f>
        <v>2500</v>
      </c>
    </row>
    <row r="662" spans="1:7" ht="12" customHeight="1">
      <c r="A662" s="110">
        <v>4</v>
      </c>
      <c r="B662" s="130" t="s">
        <v>37</v>
      </c>
      <c r="C662" s="116"/>
      <c r="D662" s="116"/>
      <c r="E662" s="110"/>
      <c r="F662" s="163"/>
      <c r="G662" s="164"/>
    </row>
    <row r="663" spans="1:7" ht="22.5">
      <c r="A663" s="110"/>
      <c r="B663" s="88" t="s">
        <v>462</v>
      </c>
      <c r="C663" s="73" t="s">
        <v>144</v>
      </c>
      <c r="D663" s="73" t="s">
        <v>143</v>
      </c>
      <c r="E663" s="110"/>
      <c r="F663" s="163">
        <v>100</v>
      </c>
      <c r="G663" s="164">
        <f>F663</f>
        <v>100</v>
      </c>
    </row>
    <row r="664" spans="1:7" ht="28.5" customHeight="1">
      <c r="A664" s="110"/>
      <c r="B664" s="246" t="s">
        <v>735</v>
      </c>
      <c r="C664" s="247"/>
      <c r="D664" s="151"/>
      <c r="E664" s="110"/>
      <c r="F664" s="116"/>
      <c r="G664" s="115"/>
    </row>
    <row r="665" spans="1:7" ht="12" customHeight="1">
      <c r="A665" s="110">
        <v>1</v>
      </c>
      <c r="B665" s="130" t="s">
        <v>34</v>
      </c>
      <c r="C665" s="73"/>
      <c r="D665" s="73"/>
      <c r="E665" s="110"/>
      <c r="F665" s="116"/>
      <c r="G665" s="115"/>
    </row>
    <row r="666" spans="1:7" ht="29.25" customHeight="1">
      <c r="A666" s="110"/>
      <c r="B666" s="87" t="s">
        <v>463</v>
      </c>
      <c r="C666" s="73" t="s">
        <v>126</v>
      </c>
      <c r="D666" s="73" t="s">
        <v>498</v>
      </c>
      <c r="E666" s="110"/>
      <c r="F666" s="163">
        <v>49000</v>
      </c>
      <c r="G666" s="164">
        <f>F666</f>
        <v>49000</v>
      </c>
    </row>
    <row r="667" spans="1:7" ht="12" customHeight="1">
      <c r="A667" s="110">
        <v>2</v>
      </c>
      <c r="B667" s="130" t="s">
        <v>35</v>
      </c>
      <c r="C667" s="116"/>
      <c r="D667" s="116"/>
      <c r="E667" s="110"/>
      <c r="F667" s="163"/>
      <c r="G667" s="164"/>
    </row>
    <row r="668" spans="1:7" ht="29.25" customHeight="1">
      <c r="A668" s="110"/>
      <c r="B668" s="87" t="s">
        <v>464</v>
      </c>
      <c r="C668" s="73" t="s">
        <v>604</v>
      </c>
      <c r="D668" s="73" t="s">
        <v>141</v>
      </c>
      <c r="E668" s="110"/>
      <c r="F668" s="163">
        <f>F666/F670</f>
        <v>24.5</v>
      </c>
      <c r="G668" s="164">
        <f>F668:F669</f>
        <v>24.5</v>
      </c>
    </row>
    <row r="669" spans="1:7" ht="12" customHeight="1">
      <c r="A669" s="110">
        <v>3</v>
      </c>
      <c r="B669" s="130" t="s">
        <v>36</v>
      </c>
      <c r="C669" s="116"/>
      <c r="D669" s="116"/>
      <c r="E669" s="110"/>
      <c r="F669" s="163"/>
      <c r="G669" s="164"/>
    </row>
    <row r="670" spans="1:7" ht="30.75" customHeight="1">
      <c r="A670" s="110"/>
      <c r="B670" s="87" t="s">
        <v>465</v>
      </c>
      <c r="C670" s="73" t="s">
        <v>130</v>
      </c>
      <c r="D670" s="73" t="s">
        <v>139</v>
      </c>
      <c r="E670" s="110"/>
      <c r="F670" s="163">
        <v>2000</v>
      </c>
      <c r="G670" s="164">
        <f>F670</f>
        <v>2000</v>
      </c>
    </row>
    <row r="671" spans="1:7" ht="12" customHeight="1">
      <c r="A671" s="110">
        <v>4</v>
      </c>
      <c r="B671" s="130" t="s">
        <v>37</v>
      </c>
      <c r="C671" s="116"/>
      <c r="D671" s="116"/>
      <c r="E671" s="110"/>
      <c r="F671" s="163"/>
      <c r="G671" s="164"/>
    </row>
    <row r="672" spans="1:7" ht="33" customHeight="1">
      <c r="A672" s="110"/>
      <c r="B672" s="88" t="s">
        <v>466</v>
      </c>
      <c r="C672" s="73" t="s">
        <v>144</v>
      </c>
      <c r="D672" s="73" t="s">
        <v>143</v>
      </c>
      <c r="E672" s="110"/>
      <c r="F672" s="163">
        <v>100</v>
      </c>
      <c r="G672" s="164">
        <f>F672</f>
        <v>100</v>
      </c>
    </row>
    <row r="673" spans="1:7" ht="30.75" customHeight="1">
      <c r="A673" s="110"/>
      <c r="B673" s="246" t="s">
        <v>736</v>
      </c>
      <c r="C673" s="247"/>
      <c r="D673" s="151"/>
      <c r="E673" s="110"/>
      <c r="F673" s="153"/>
      <c r="G673" s="115"/>
    </row>
    <row r="674" spans="1:7" ht="12" customHeight="1">
      <c r="A674" s="110">
        <v>1</v>
      </c>
      <c r="B674" s="130" t="s">
        <v>34</v>
      </c>
      <c r="C674" s="73"/>
      <c r="D674" s="151"/>
      <c r="E674" s="110"/>
      <c r="F674" s="153"/>
      <c r="G674" s="115"/>
    </row>
    <row r="675" spans="1:7" ht="33.75">
      <c r="A675" s="110"/>
      <c r="B675" s="87" t="s">
        <v>467</v>
      </c>
      <c r="C675" s="73" t="s">
        <v>126</v>
      </c>
      <c r="D675" s="73" t="s">
        <v>498</v>
      </c>
      <c r="E675" s="110"/>
      <c r="F675" s="163">
        <v>400000</v>
      </c>
      <c r="G675" s="164">
        <f>F675</f>
        <v>400000</v>
      </c>
    </row>
    <row r="676" spans="1:7" ht="12" customHeight="1">
      <c r="A676" s="110">
        <v>2</v>
      </c>
      <c r="B676" s="130" t="s">
        <v>35</v>
      </c>
      <c r="C676" s="116"/>
      <c r="D676" s="151"/>
      <c r="E676" s="110"/>
      <c r="F676" s="163"/>
      <c r="G676" s="164"/>
    </row>
    <row r="677" spans="1:7" ht="32.25" customHeight="1">
      <c r="A677" s="110"/>
      <c r="B677" s="87" t="s">
        <v>468</v>
      </c>
      <c r="C677" s="73" t="s">
        <v>604</v>
      </c>
      <c r="D677" s="151" t="s">
        <v>141</v>
      </c>
      <c r="E677" s="110"/>
      <c r="F677" s="163">
        <f>F675/F679</f>
        <v>160</v>
      </c>
      <c r="G677" s="164">
        <f>F677</f>
        <v>160</v>
      </c>
    </row>
    <row r="678" spans="1:7" ht="12" customHeight="1">
      <c r="A678" s="110">
        <v>3</v>
      </c>
      <c r="B678" s="130" t="s">
        <v>36</v>
      </c>
      <c r="C678" s="116"/>
      <c r="D678" s="151"/>
      <c r="E678" s="110"/>
      <c r="F678" s="163"/>
      <c r="G678" s="164"/>
    </row>
    <row r="679" spans="1:7" ht="32.25" customHeight="1">
      <c r="A679" s="110"/>
      <c r="B679" s="87" t="s">
        <v>469</v>
      </c>
      <c r="C679" s="73" t="s">
        <v>130</v>
      </c>
      <c r="D679" s="151" t="s">
        <v>139</v>
      </c>
      <c r="E679" s="110"/>
      <c r="F679" s="163">
        <v>2500</v>
      </c>
      <c r="G679" s="164">
        <f>F679</f>
        <v>2500</v>
      </c>
    </row>
    <row r="680" spans="1:7" ht="12" customHeight="1">
      <c r="A680" s="110">
        <v>4</v>
      </c>
      <c r="B680" s="130" t="s">
        <v>37</v>
      </c>
      <c r="C680" s="116"/>
      <c r="D680" s="151"/>
      <c r="E680" s="110"/>
      <c r="F680" s="163"/>
      <c r="G680" s="164"/>
    </row>
    <row r="681" spans="1:7" ht="31.5" customHeight="1">
      <c r="A681" s="110"/>
      <c r="B681" s="88" t="s">
        <v>470</v>
      </c>
      <c r="C681" s="73" t="s">
        <v>144</v>
      </c>
      <c r="D681" s="151" t="s">
        <v>143</v>
      </c>
      <c r="E681" s="110"/>
      <c r="F681" s="163">
        <v>100</v>
      </c>
      <c r="G681" s="164">
        <f>F681</f>
        <v>100</v>
      </c>
    </row>
    <row r="682" spans="1:7" ht="21.75" customHeight="1">
      <c r="A682" s="110"/>
      <c r="B682" s="233" t="s">
        <v>737</v>
      </c>
      <c r="C682" s="233"/>
      <c r="D682" s="170"/>
      <c r="E682" s="116"/>
      <c r="F682" s="153"/>
      <c r="G682" s="160"/>
    </row>
    <row r="683" spans="1:7" ht="12" customHeight="1">
      <c r="A683" s="110">
        <v>1</v>
      </c>
      <c r="B683" s="130" t="s">
        <v>34</v>
      </c>
      <c r="C683" s="171"/>
      <c r="D683" s="73"/>
      <c r="E683" s="116"/>
      <c r="F683" s="153"/>
      <c r="G683" s="160"/>
    </row>
    <row r="684" spans="1:7" ht="28.5" customHeight="1">
      <c r="A684" s="110"/>
      <c r="B684" s="88" t="s">
        <v>558</v>
      </c>
      <c r="C684" s="73" t="s">
        <v>126</v>
      </c>
      <c r="D684" s="73" t="s">
        <v>193</v>
      </c>
      <c r="E684" s="116"/>
      <c r="F684" s="153">
        <v>200000</v>
      </c>
      <c r="G684" s="160">
        <f>F684</f>
        <v>200000</v>
      </c>
    </row>
    <row r="685" spans="1:7" ht="12" customHeight="1">
      <c r="A685" s="110">
        <v>2</v>
      </c>
      <c r="B685" s="130" t="s">
        <v>35</v>
      </c>
      <c r="C685" s="171"/>
      <c r="D685" s="73"/>
      <c r="E685" s="116"/>
      <c r="F685" s="153"/>
      <c r="G685" s="160"/>
    </row>
    <row r="686" spans="1:7" ht="28.5" customHeight="1">
      <c r="A686" s="110"/>
      <c r="B686" s="87" t="s">
        <v>559</v>
      </c>
      <c r="C686" s="73" t="s">
        <v>604</v>
      </c>
      <c r="D686" s="73" t="s">
        <v>141</v>
      </c>
      <c r="E686" s="116"/>
      <c r="F686" s="161">
        <f>F684/F688</f>
        <v>90.909090909090907</v>
      </c>
      <c r="G686" s="161">
        <f>F686</f>
        <v>90.909090909090907</v>
      </c>
    </row>
    <row r="687" spans="1:7" ht="12" customHeight="1">
      <c r="A687" s="110">
        <v>3</v>
      </c>
      <c r="B687" s="130" t="s">
        <v>36</v>
      </c>
      <c r="C687" s="171"/>
      <c r="D687" s="73"/>
      <c r="E687" s="116"/>
      <c r="F687" s="153"/>
      <c r="G687" s="160"/>
    </row>
    <row r="688" spans="1:7" ht="33.75" customHeight="1">
      <c r="A688" s="110"/>
      <c r="B688" s="87" t="s">
        <v>560</v>
      </c>
      <c r="C688" s="73" t="s">
        <v>130</v>
      </c>
      <c r="D688" s="73" t="s">
        <v>139</v>
      </c>
      <c r="E688" s="116"/>
      <c r="F688" s="153">
        <v>2200</v>
      </c>
      <c r="G688" s="160">
        <f>F688</f>
        <v>2200</v>
      </c>
    </row>
    <row r="689" spans="1:7" ht="12" customHeight="1">
      <c r="A689" s="110">
        <v>4</v>
      </c>
      <c r="B689" s="130" t="s">
        <v>37</v>
      </c>
      <c r="C689" s="151"/>
      <c r="D689" s="73"/>
      <c r="E689" s="116"/>
      <c r="F689" s="153"/>
      <c r="G689" s="160"/>
    </row>
    <row r="690" spans="1:7" ht="32.25" customHeight="1">
      <c r="A690" s="110"/>
      <c r="B690" s="87" t="s">
        <v>561</v>
      </c>
      <c r="C690" s="151" t="s">
        <v>144</v>
      </c>
      <c r="D690" s="73" t="s">
        <v>143</v>
      </c>
      <c r="E690" s="116"/>
      <c r="F690" s="153">
        <v>100</v>
      </c>
      <c r="G690" s="160">
        <f>F690</f>
        <v>100</v>
      </c>
    </row>
    <row r="691" spans="1:7" ht="27" customHeight="1">
      <c r="A691" s="110"/>
      <c r="B691" s="233" t="s">
        <v>738</v>
      </c>
      <c r="C691" s="233"/>
      <c r="D691" s="170"/>
      <c r="E691" s="116"/>
      <c r="F691" s="153"/>
      <c r="G691" s="160"/>
    </row>
    <row r="692" spans="1:7" ht="12" customHeight="1">
      <c r="A692" s="110">
        <v>1</v>
      </c>
      <c r="B692" s="130" t="s">
        <v>34</v>
      </c>
      <c r="C692" s="171"/>
      <c r="D692" s="73"/>
      <c r="E692" s="116"/>
      <c r="F692" s="153"/>
      <c r="G692" s="160"/>
    </row>
    <row r="693" spans="1:7" ht="37.5" customHeight="1">
      <c r="A693" s="110"/>
      <c r="B693" s="88" t="s">
        <v>572</v>
      </c>
      <c r="C693" s="73" t="s">
        <v>126</v>
      </c>
      <c r="D693" s="73" t="s">
        <v>193</v>
      </c>
      <c r="E693" s="116"/>
      <c r="F693" s="153">
        <f>100000</f>
        <v>100000</v>
      </c>
      <c r="G693" s="153">
        <f>F693</f>
        <v>100000</v>
      </c>
    </row>
    <row r="694" spans="1:7" ht="12" customHeight="1">
      <c r="A694" s="110">
        <v>2</v>
      </c>
      <c r="B694" s="130" t="s">
        <v>35</v>
      </c>
      <c r="C694" s="171"/>
      <c r="D694" s="73"/>
      <c r="E694" s="116"/>
      <c r="F694" s="153"/>
      <c r="G694" s="160"/>
    </row>
    <row r="695" spans="1:7" ht="37.5" customHeight="1">
      <c r="A695" s="110"/>
      <c r="B695" s="87" t="s">
        <v>574</v>
      </c>
      <c r="C695" s="73" t="s">
        <v>604</v>
      </c>
      <c r="D695" s="73" t="s">
        <v>141</v>
      </c>
      <c r="E695" s="116"/>
      <c r="F695" s="161">
        <f>F693/F697</f>
        <v>45.454545454545453</v>
      </c>
      <c r="G695" s="161">
        <f>F695</f>
        <v>45.454545454545453</v>
      </c>
    </row>
    <row r="696" spans="1:7" ht="12" customHeight="1">
      <c r="A696" s="110">
        <v>3</v>
      </c>
      <c r="B696" s="130" t="s">
        <v>36</v>
      </c>
      <c r="C696" s="171"/>
      <c r="D696" s="73"/>
      <c r="E696" s="116"/>
      <c r="F696" s="153"/>
      <c r="G696" s="160"/>
    </row>
    <row r="697" spans="1:7" ht="33.75" customHeight="1">
      <c r="A697" s="110"/>
      <c r="B697" s="87" t="s">
        <v>573</v>
      </c>
      <c r="C697" s="73" t="s">
        <v>130</v>
      </c>
      <c r="D697" s="73" t="s">
        <v>139</v>
      </c>
      <c r="E697" s="116"/>
      <c r="F697" s="153">
        <v>2200</v>
      </c>
      <c r="G697" s="153">
        <f>F697</f>
        <v>2200</v>
      </c>
    </row>
    <row r="698" spans="1:7" ht="12" customHeight="1">
      <c r="A698" s="110">
        <v>4</v>
      </c>
      <c r="B698" s="130" t="s">
        <v>37</v>
      </c>
      <c r="C698" s="151"/>
      <c r="D698" s="73"/>
      <c r="E698" s="116"/>
      <c r="F698" s="153"/>
      <c r="G698" s="160"/>
    </row>
    <row r="699" spans="1:7" ht="37.5" customHeight="1">
      <c r="A699" s="110"/>
      <c r="B699" s="87" t="s">
        <v>575</v>
      </c>
      <c r="C699" s="151" t="s">
        <v>144</v>
      </c>
      <c r="D699" s="73" t="s">
        <v>143</v>
      </c>
      <c r="E699" s="116"/>
      <c r="F699" s="153">
        <v>100</v>
      </c>
      <c r="G699" s="160">
        <f>F699</f>
        <v>100</v>
      </c>
    </row>
    <row r="700" spans="1:7" ht="27.75" customHeight="1">
      <c r="A700" s="110"/>
      <c r="B700" s="172" t="s">
        <v>739</v>
      </c>
      <c r="C700" s="173"/>
      <c r="D700" s="73"/>
      <c r="E700" s="110"/>
      <c r="F700" s="166">
        <f>F703+F712+F721+F728+F740+F749+F758+F767+F776+F785+F794+F803+F814+F823+F834+F845+F856+F865+F872+F886+F897+F906+F915+F924</f>
        <v>11710386</v>
      </c>
      <c r="G700" s="133">
        <f>F700</f>
        <v>11710386</v>
      </c>
    </row>
    <row r="701" spans="1:7" ht="28.5" customHeight="1">
      <c r="A701" s="110"/>
      <c r="B701" s="238" t="s">
        <v>740</v>
      </c>
      <c r="C701" s="238"/>
      <c r="D701" s="170"/>
      <c r="E701" s="116"/>
      <c r="F701" s="111"/>
      <c r="G701" s="111"/>
    </row>
    <row r="702" spans="1:7" ht="12.75" customHeight="1">
      <c r="A702" s="110">
        <v>1</v>
      </c>
      <c r="B702" s="130" t="s">
        <v>34</v>
      </c>
      <c r="C702" s="116"/>
      <c r="D702" s="116"/>
      <c r="E702" s="116"/>
      <c r="F702" s="111"/>
      <c r="G702" s="111"/>
    </row>
    <row r="703" spans="1:7" ht="23.25">
      <c r="A703" s="110"/>
      <c r="B703" s="152" t="s">
        <v>497</v>
      </c>
      <c r="C703" s="151" t="s">
        <v>126</v>
      </c>
      <c r="D703" s="73" t="s">
        <v>498</v>
      </c>
      <c r="E703" s="116"/>
      <c r="F703" s="118">
        <v>80000</v>
      </c>
      <c r="G703" s="118">
        <f>F703</f>
        <v>80000</v>
      </c>
    </row>
    <row r="704" spans="1:7" ht="12.75" customHeight="1">
      <c r="A704" s="110">
        <v>2</v>
      </c>
      <c r="B704" s="130" t="s">
        <v>35</v>
      </c>
      <c r="C704" s="116"/>
      <c r="D704" s="116"/>
      <c r="E704" s="116"/>
      <c r="F704" s="111"/>
      <c r="G704" s="111"/>
    </row>
    <row r="705" spans="1:7" ht="34.5">
      <c r="A705" s="110"/>
      <c r="B705" s="152" t="s">
        <v>499</v>
      </c>
      <c r="C705" s="151" t="s">
        <v>604</v>
      </c>
      <c r="D705" s="73" t="s">
        <v>141</v>
      </c>
      <c r="E705" s="116"/>
      <c r="F705" s="111">
        <f>F703/F707</f>
        <v>40</v>
      </c>
      <c r="G705" s="111">
        <f>F705</f>
        <v>40</v>
      </c>
    </row>
    <row r="706" spans="1:7" ht="12.75" customHeight="1">
      <c r="A706" s="110">
        <v>3</v>
      </c>
      <c r="B706" s="130" t="s">
        <v>36</v>
      </c>
      <c r="C706" s="116"/>
      <c r="D706" s="116"/>
      <c r="E706" s="116"/>
      <c r="F706" s="111"/>
      <c r="G706" s="111"/>
    </row>
    <row r="707" spans="1:7" ht="23.25">
      <c r="A707" s="110"/>
      <c r="B707" s="152" t="s">
        <v>613</v>
      </c>
      <c r="C707" s="151" t="s">
        <v>130</v>
      </c>
      <c r="D707" s="73" t="s">
        <v>139</v>
      </c>
      <c r="E707" s="116"/>
      <c r="F707" s="118">
        <v>2000</v>
      </c>
      <c r="G707" s="118">
        <f>F707</f>
        <v>2000</v>
      </c>
    </row>
    <row r="708" spans="1:7" ht="12.75" customHeight="1">
      <c r="A708" s="110">
        <v>4</v>
      </c>
      <c r="B708" s="130" t="s">
        <v>37</v>
      </c>
      <c r="C708" s="116"/>
      <c r="D708" s="116"/>
      <c r="E708" s="116"/>
      <c r="F708" s="111"/>
      <c r="G708" s="111"/>
    </row>
    <row r="709" spans="1:7" ht="23.25">
      <c r="A709" s="110"/>
      <c r="B709" s="152" t="s">
        <v>500</v>
      </c>
      <c r="C709" s="151" t="s">
        <v>144</v>
      </c>
      <c r="D709" s="73" t="s">
        <v>139</v>
      </c>
      <c r="E709" s="116"/>
      <c r="F709" s="111">
        <v>100</v>
      </c>
      <c r="G709" s="111">
        <f>F709</f>
        <v>100</v>
      </c>
    </row>
    <row r="710" spans="1:7" ht="27" customHeight="1">
      <c r="A710" s="110"/>
      <c r="B710" s="246" t="s">
        <v>741</v>
      </c>
      <c r="C710" s="247"/>
      <c r="D710" s="174"/>
      <c r="E710" s="116"/>
      <c r="F710" s="111"/>
      <c r="G710" s="111"/>
    </row>
    <row r="711" spans="1:7" ht="12.75" customHeight="1">
      <c r="A711" s="110">
        <v>1</v>
      </c>
      <c r="B711" s="130" t="s">
        <v>34</v>
      </c>
      <c r="C711" s="116"/>
      <c r="D711" s="116"/>
      <c r="E711" s="116"/>
      <c r="F711" s="111"/>
      <c r="G711" s="111"/>
    </row>
    <row r="712" spans="1:7" ht="28.5" customHeight="1">
      <c r="A712" s="110"/>
      <c r="B712" s="87" t="s">
        <v>501</v>
      </c>
      <c r="C712" s="151" t="s">
        <v>126</v>
      </c>
      <c r="D712" s="73" t="s">
        <v>498</v>
      </c>
      <c r="E712" s="116"/>
      <c r="F712" s="118">
        <v>220000</v>
      </c>
      <c r="G712" s="118">
        <f>F712</f>
        <v>220000</v>
      </c>
    </row>
    <row r="713" spans="1:7" ht="12.75" customHeight="1">
      <c r="A713" s="110">
        <v>2</v>
      </c>
      <c r="B713" s="130" t="s">
        <v>35</v>
      </c>
      <c r="C713" s="116"/>
      <c r="D713" s="116"/>
      <c r="E713" s="116"/>
      <c r="F713" s="111"/>
      <c r="G713" s="111"/>
    </row>
    <row r="714" spans="1:7" ht="23.25">
      <c r="A714" s="110"/>
      <c r="B714" s="152" t="s">
        <v>502</v>
      </c>
      <c r="C714" s="151" t="s">
        <v>604</v>
      </c>
      <c r="D714" s="73" t="s">
        <v>141</v>
      </c>
      <c r="E714" s="116"/>
      <c r="F714" s="111">
        <f>F712/F716</f>
        <v>110</v>
      </c>
      <c r="G714" s="111">
        <f>F714</f>
        <v>110</v>
      </c>
    </row>
    <row r="715" spans="1:7" ht="12.75" customHeight="1">
      <c r="A715" s="110">
        <v>3</v>
      </c>
      <c r="B715" s="130" t="s">
        <v>36</v>
      </c>
      <c r="C715" s="116"/>
      <c r="D715" s="116"/>
      <c r="E715" s="116"/>
      <c r="F715" s="111"/>
      <c r="G715" s="111"/>
    </row>
    <row r="716" spans="1:7" ht="29.25" customHeight="1">
      <c r="A716" s="110"/>
      <c r="B716" s="87" t="s">
        <v>614</v>
      </c>
      <c r="C716" s="151" t="s">
        <v>130</v>
      </c>
      <c r="D716" s="73" t="s">
        <v>139</v>
      </c>
      <c r="E716" s="116"/>
      <c r="F716" s="118">
        <v>2000</v>
      </c>
      <c r="G716" s="118">
        <f>F716</f>
        <v>2000</v>
      </c>
    </row>
    <row r="717" spans="1:7" ht="12.75" customHeight="1">
      <c r="A717" s="110">
        <v>4</v>
      </c>
      <c r="B717" s="130" t="s">
        <v>37</v>
      </c>
      <c r="C717" s="116"/>
      <c r="D717" s="116"/>
      <c r="E717" s="116"/>
      <c r="F717" s="111"/>
      <c r="G717" s="111"/>
    </row>
    <row r="718" spans="1:7" ht="26.25" customHeight="1">
      <c r="A718" s="110"/>
      <c r="B718" s="87" t="s">
        <v>503</v>
      </c>
      <c r="C718" s="151" t="s">
        <v>144</v>
      </c>
      <c r="D718" s="73" t="s">
        <v>139</v>
      </c>
      <c r="E718" s="116"/>
      <c r="F718" s="111">
        <v>100</v>
      </c>
      <c r="G718" s="111">
        <f>F718</f>
        <v>100</v>
      </c>
    </row>
    <row r="719" spans="1:7" ht="30" customHeight="1">
      <c r="A719" s="110"/>
      <c r="B719" s="238" t="s">
        <v>742</v>
      </c>
      <c r="C719" s="238"/>
      <c r="D719" s="170"/>
      <c r="E719" s="116"/>
      <c r="F719" s="116"/>
      <c r="G719" s="116"/>
    </row>
    <row r="720" spans="1:7" ht="12.75" customHeight="1">
      <c r="A720" s="110">
        <v>1</v>
      </c>
      <c r="B720" s="130" t="s">
        <v>34</v>
      </c>
      <c r="C720" s="116"/>
      <c r="D720" s="116"/>
      <c r="E720" s="116"/>
      <c r="F720" s="116"/>
      <c r="G720" s="116"/>
    </row>
    <row r="721" spans="1:7" ht="39.75" customHeight="1">
      <c r="A721" s="110"/>
      <c r="B721" s="87" t="s">
        <v>277</v>
      </c>
      <c r="C721" s="151" t="s">
        <v>126</v>
      </c>
      <c r="D721" s="73" t="s">
        <v>498</v>
      </c>
      <c r="E721" s="116"/>
      <c r="F721" s="153">
        <v>760000</v>
      </c>
      <c r="G721" s="153">
        <f>F721</f>
        <v>760000</v>
      </c>
    </row>
    <row r="722" spans="1:7" ht="12.75" customHeight="1">
      <c r="A722" s="110">
        <v>2</v>
      </c>
      <c r="B722" s="130" t="s">
        <v>35</v>
      </c>
      <c r="C722" s="116"/>
      <c r="D722" s="116"/>
      <c r="E722" s="116"/>
      <c r="F722" s="116"/>
      <c r="G722" s="116"/>
    </row>
    <row r="723" spans="1:7" ht="45.75" customHeight="1">
      <c r="A723" s="110"/>
      <c r="B723" s="87" t="s">
        <v>278</v>
      </c>
      <c r="C723" s="73" t="s">
        <v>604</v>
      </c>
      <c r="D723" s="73" t="s">
        <v>141</v>
      </c>
      <c r="E723" s="116"/>
      <c r="F723" s="175">
        <f>F721/F725</f>
        <v>380</v>
      </c>
      <c r="G723" s="175">
        <f>F723</f>
        <v>380</v>
      </c>
    </row>
    <row r="724" spans="1:7" ht="12.75" customHeight="1">
      <c r="A724" s="110">
        <v>3</v>
      </c>
      <c r="B724" s="130" t="s">
        <v>36</v>
      </c>
      <c r="C724" s="116"/>
      <c r="D724" s="116"/>
      <c r="E724" s="116"/>
      <c r="F724" s="116"/>
      <c r="G724" s="116"/>
    </row>
    <row r="725" spans="1:7" ht="33.75">
      <c r="A725" s="110"/>
      <c r="B725" s="87" t="s">
        <v>615</v>
      </c>
      <c r="C725" s="73" t="s">
        <v>130</v>
      </c>
      <c r="D725" s="73" t="s">
        <v>139</v>
      </c>
      <c r="E725" s="116"/>
      <c r="F725" s="153">
        <v>2000</v>
      </c>
      <c r="G725" s="153">
        <f>F725</f>
        <v>2000</v>
      </c>
    </row>
    <row r="726" spans="1:7" ht="12.75" customHeight="1">
      <c r="A726" s="110">
        <v>4</v>
      </c>
      <c r="B726" s="130" t="s">
        <v>37</v>
      </c>
      <c r="C726" s="116"/>
      <c r="D726" s="116"/>
      <c r="E726" s="116"/>
      <c r="F726" s="116"/>
      <c r="G726" s="116"/>
    </row>
    <row r="727" spans="1:7" ht="42.75" customHeight="1">
      <c r="A727" s="110"/>
      <c r="B727" s="87" t="s">
        <v>279</v>
      </c>
      <c r="C727" s="151" t="s">
        <v>144</v>
      </c>
      <c r="D727" s="73" t="s">
        <v>143</v>
      </c>
      <c r="E727" s="116"/>
      <c r="F727" s="116">
        <v>100</v>
      </c>
      <c r="G727" s="116">
        <f>F727</f>
        <v>100</v>
      </c>
    </row>
    <row r="728" spans="1:7" ht="29.25" customHeight="1">
      <c r="A728" s="110"/>
      <c r="B728" s="238" t="s">
        <v>743</v>
      </c>
      <c r="C728" s="238"/>
      <c r="D728" s="170"/>
      <c r="E728" s="116"/>
      <c r="F728" s="153">
        <f>F730+F731</f>
        <v>1270000</v>
      </c>
      <c r="G728" s="153">
        <f>F728</f>
        <v>1270000</v>
      </c>
    </row>
    <row r="729" spans="1:7" ht="12.75" customHeight="1">
      <c r="A729" s="110">
        <v>1</v>
      </c>
      <c r="B729" s="130" t="s">
        <v>34</v>
      </c>
      <c r="C729" s="116"/>
      <c r="D729" s="116"/>
      <c r="E729" s="116"/>
      <c r="F729" s="116"/>
      <c r="G729" s="116"/>
    </row>
    <row r="730" spans="1:7" ht="30.75" customHeight="1">
      <c r="A730" s="110"/>
      <c r="B730" s="87" t="s">
        <v>217</v>
      </c>
      <c r="C730" s="73" t="s">
        <v>126</v>
      </c>
      <c r="D730" s="73" t="s">
        <v>193</v>
      </c>
      <c r="E730" s="116"/>
      <c r="F730" s="153">
        <v>630000</v>
      </c>
      <c r="G730" s="153">
        <f>F730</f>
        <v>630000</v>
      </c>
    </row>
    <row r="731" spans="1:7" ht="43.5" customHeight="1">
      <c r="A731" s="110"/>
      <c r="B731" s="87" t="s">
        <v>593</v>
      </c>
      <c r="C731" s="73" t="s">
        <v>126</v>
      </c>
      <c r="D731" s="73" t="s">
        <v>193</v>
      </c>
      <c r="E731" s="116"/>
      <c r="F731" s="153">
        <f>640000</f>
        <v>640000</v>
      </c>
      <c r="G731" s="153">
        <f>F731</f>
        <v>640000</v>
      </c>
    </row>
    <row r="732" spans="1:7" ht="12.75" customHeight="1">
      <c r="A732" s="110">
        <v>2</v>
      </c>
      <c r="B732" s="130" t="s">
        <v>35</v>
      </c>
      <c r="C732" s="116"/>
      <c r="D732" s="116"/>
      <c r="E732" s="116"/>
      <c r="F732" s="116"/>
      <c r="G732" s="116"/>
    </row>
    <row r="733" spans="1:7" ht="31.5" customHeight="1">
      <c r="A733" s="110"/>
      <c r="B733" s="87" t="s">
        <v>216</v>
      </c>
      <c r="C733" s="73" t="s">
        <v>604</v>
      </c>
      <c r="D733" s="73" t="s">
        <v>141</v>
      </c>
      <c r="E733" s="116"/>
      <c r="F733" s="154">
        <v>410</v>
      </c>
      <c r="G733" s="154">
        <f>F733</f>
        <v>410</v>
      </c>
    </row>
    <row r="734" spans="1:7" ht="12.75" customHeight="1">
      <c r="A734" s="110">
        <v>3</v>
      </c>
      <c r="B734" s="130" t="s">
        <v>36</v>
      </c>
      <c r="C734" s="116"/>
      <c r="D734" s="116"/>
      <c r="E734" s="116"/>
      <c r="F734" s="116"/>
      <c r="G734" s="116"/>
    </row>
    <row r="735" spans="1:7" ht="31.5" customHeight="1">
      <c r="A735" s="110"/>
      <c r="B735" s="87" t="s">
        <v>616</v>
      </c>
      <c r="C735" s="73" t="s">
        <v>130</v>
      </c>
      <c r="D735" s="73" t="s">
        <v>139</v>
      </c>
      <c r="E735" s="116"/>
      <c r="F735" s="155">
        <f>F728/F733</f>
        <v>3097.560975609756</v>
      </c>
      <c r="G735" s="155">
        <f>F735</f>
        <v>3097.560975609756</v>
      </c>
    </row>
    <row r="736" spans="1:7" ht="12.75" customHeight="1">
      <c r="A736" s="110">
        <v>4</v>
      </c>
      <c r="B736" s="130" t="s">
        <v>37</v>
      </c>
      <c r="C736" s="116"/>
      <c r="D736" s="116"/>
      <c r="E736" s="116"/>
      <c r="F736" s="116"/>
      <c r="G736" s="116"/>
    </row>
    <row r="737" spans="1:7" ht="22.5">
      <c r="A737" s="110"/>
      <c r="B737" s="87" t="s">
        <v>218</v>
      </c>
      <c r="C737" s="73" t="s">
        <v>144</v>
      </c>
      <c r="D737" s="73" t="s">
        <v>143</v>
      </c>
      <c r="E737" s="116"/>
      <c r="F737" s="116">
        <v>100</v>
      </c>
      <c r="G737" s="116">
        <f>F737</f>
        <v>100</v>
      </c>
    </row>
    <row r="738" spans="1:7" ht="35.25" customHeight="1">
      <c r="A738" s="110"/>
      <c r="B738" s="238" t="s">
        <v>744</v>
      </c>
      <c r="C738" s="238"/>
      <c r="D738" s="170"/>
      <c r="E738" s="116"/>
      <c r="F738" s="116"/>
      <c r="G738" s="116"/>
    </row>
    <row r="739" spans="1:7" ht="12.75" customHeight="1">
      <c r="A739" s="110">
        <v>1</v>
      </c>
      <c r="B739" s="130" t="s">
        <v>34</v>
      </c>
      <c r="C739" s="116"/>
      <c r="D739" s="116"/>
      <c r="E739" s="116"/>
      <c r="F739" s="116"/>
      <c r="G739" s="116"/>
    </row>
    <row r="740" spans="1:7" ht="30" customHeight="1">
      <c r="A740" s="110"/>
      <c r="B740" s="87" t="s">
        <v>220</v>
      </c>
      <c r="C740" s="73" t="s">
        <v>126</v>
      </c>
      <c r="D740" s="73" t="s">
        <v>498</v>
      </c>
      <c r="E740" s="116"/>
      <c r="F740" s="153">
        <v>500000</v>
      </c>
      <c r="G740" s="153">
        <f>F740</f>
        <v>500000</v>
      </c>
    </row>
    <row r="741" spans="1:7" ht="12.75" customHeight="1">
      <c r="A741" s="110">
        <v>2</v>
      </c>
      <c r="B741" s="130" t="s">
        <v>35</v>
      </c>
      <c r="C741" s="116"/>
      <c r="D741" s="116"/>
      <c r="E741" s="116"/>
      <c r="F741" s="116"/>
      <c r="G741" s="116"/>
    </row>
    <row r="742" spans="1:7" ht="22.5">
      <c r="A742" s="110"/>
      <c r="B742" s="87" t="s">
        <v>219</v>
      </c>
      <c r="C742" s="73" t="s">
        <v>604</v>
      </c>
      <c r="D742" s="73" t="s">
        <v>141</v>
      </c>
      <c r="E742" s="116"/>
      <c r="F742" s="116">
        <f>F740/F744</f>
        <v>250</v>
      </c>
      <c r="G742" s="116">
        <f>F742</f>
        <v>250</v>
      </c>
    </row>
    <row r="743" spans="1:7" ht="12.75" customHeight="1">
      <c r="A743" s="110">
        <v>3</v>
      </c>
      <c r="B743" s="130" t="s">
        <v>36</v>
      </c>
      <c r="C743" s="116"/>
      <c r="D743" s="116"/>
      <c r="E743" s="116"/>
      <c r="F743" s="116"/>
      <c r="G743" s="116"/>
    </row>
    <row r="744" spans="1:7" ht="22.5">
      <c r="A744" s="110"/>
      <c r="B744" s="87" t="s">
        <v>617</v>
      </c>
      <c r="C744" s="73" t="s">
        <v>130</v>
      </c>
      <c r="D744" s="73" t="s">
        <v>139</v>
      </c>
      <c r="E744" s="116"/>
      <c r="F744" s="153">
        <v>2000</v>
      </c>
      <c r="G744" s="153">
        <f>F744</f>
        <v>2000</v>
      </c>
    </row>
    <row r="745" spans="1:7" ht="12.75" customHeight="1">
      <c r="A745" s="110">
        <v>4</v>
      </c>
      <c r="B745" s="130" t="s">
        <v>37</v>
      </c>
      <c r="C745" s="116"/>
      <c r="D745" s="116"/>
      <c r="E745" s="116"/>
      <c r="F745" s="116"/>
      <c r="G745" s="116"/>
    </row>
    <row r="746" spans="1:7" ht="22.5">
      <c r="A746" s="110"/>
      <c r="B746" s="87" t="s">
        <v>221</v>
      </c>
      <c r="C746" s="73" t="s">
        <v>144</v>
      </c>
      <c r="D746" s="73" t="s">
        <v>143</v>
      </c>
      <c r="E746" s="116"/>
      <c r="F746" s="116">
        <v>100</v>
      </c>
      <c r="G746" s="116">
        <f>F746</f>
        <v>100</v>
      </c>
    </row>
    <row r="747" spans="1:7" ht="30.75" customHeight="1">
      <c r="A747" s="110"/>
      <c r="B747" s="238" t="s">
        <v>745</v>
      </c>
      <c r="C747" s="238"/>
      <c r="D747" s="170"/>
      <c r="E747" s="116"/>
      <c r="F747" s="116"/>
      <c r="G747" s="116"/>
    </row>
    <row r="748" spans="1:7" ht="12.75" customHeight="1">
      <c r="A748" s="110">
        <v>1</v>
      </c>
      <c r="B748" s="130" t="s">
        <v>34</v>
      </c>
      <c r="C748" s="116"/>
      <c r="D748" s="116"/>
      <c r="E748" s="116"/>
      <c r="F748" s="116"/>
      <c r="G748" s="116"/>
    </row>
    <row r="749" spans="1:7" ht="22.5">
      <c r="A749" s="110"/>
      <c r="B749" s="87" t="s">
        <v>224</v>
      </c>
      <c r="C749" s="73" t="s">
        <v>126</v>
      </c>
      <c r="D749" s="73" t="s">
        <v>498</v>
      </c>
      <c r="E749" s="116"/>
      <c r="F749" s="153">
        <v>700000</v>
      </c>
      <c r="G749" s="153">
        <f>F749</f>
        <v>700000</v>
      </c>
    </row>
    <row r="750" spans="1:7" ht="12.75" customHeight="1">
      <c r="A750" s="110">
        <v>2</v>
      </c>
      <c r="B750" s="130" t="s">
        <v>35</v>
      </c>
      <c r="C750" s="116"/>
      <c r="D750" s="116"/>
      <c r="E750" s="116"/>
      <c r="F750" s="116"/>
      <c r="G750" s="116"/>
    </row>
    <row r="751" spans="1:7" ht="33" customHeight="1">
      <c r="A751" s="110"/>
      <c r="B751" s="87" t="s">
        <v>222</v>
      </c>
      <c r="C751" s="73" t="s">
        <v>604</v>
      </c>
      <c r="D751" s="73" t="s">
        <v>141</v>
      </c>
      <c r="E751" s="116"/>
      <c r="F751" s="154">
        <f>F749/F753</f>
        <v>318.18181818181819</v>
      </c>
      <c r="G751" s="154">
        <f>F751</f>
        <v>318.18181818181819</v>
      </c>
    </row>
    <row r="752" spans="1:7" ht="12.75" customHeight="1">
      <c r="A752" s="110">
        <v>3</v>
      </c>
      <c r="B752" s="130" t="s">
        <v>36</v>
      </c>
      <c r="C752" s="116"/>
      <c r="D752" s="116"/>
      <c r="E752" s="116"/>
      <c r="F752" s="116"/>
      <c r="G752" s="116"/>
    </row>
    <row r="753" spans="1:7" ht="27.75" customHeight="1">
      <c r="A753" s="110"/>
      <c r="B753" s="87" t="s">
        <v>223</v>
      </c>
      <c r="C753" s="73" t="s">
        <v>130</v>
      </c>
      <c r="D753" s="73" t="s">
        <v>139</v>
      </c>
      <c r="E753" s="116"/>
      <c r="F753" s="153">
        <v>2200</v>
      </c>
      <c r="G753" s="153">
        <f>F753</f>
        <v>2200</v>
      </c>
    </row>
    <row r="754" spans="1:7" ht="12.75" customHeight="1">
      <c r="A754" s="110">
        <v>4</v>
      </c>
      <c r="B754" s="130" t="s">
        <v>37</v>
      </c>
      <c r="C754" s="116"/>
      <c r="D754" s="116"/>
      <c r="E754" s="116"/>
      <c r="F754" s="175"/>
      <c r="G754" s="175"/>
    </row>
    <row r="755" spans="1:7" ht="22.5">
      <c r="A755" s="110"/>
      <c r="B755" s="87" t="s">
        <v>225</v>
      </c>
      <c r="C755" s="73" t="s">
        <v>144</v>
      </c>
      <c r="D755" s="73" t="s">
        <v>143</v>
      </c>
      <c r="E755" s="116"/>
      <c r="F755" s="116">
        <v>100</v>
      </c>
      <c r="G755" s="116">
        <f>F755</f>
        <v>100</v>
      </c>
    </row>
    <row r="756" spans="1:7" ht="29.25" customHeight="1">
      <c r="A756" s="110"/>
      <c r="B756" s="233" t="s">
        <v>746</v>
      </c>
      <c r="C756" s="233"/>
      <c r="D756" s="174"/>
      <c r="E756" s="116"/>
      <c r="F756" s="175"/>
      <c r="G756" s="175"/>
    </row>
    <row r="757" spans="1:7" ht="12.75" customHeight="1">
      <c r="A757" s="110">
        <v>1</v>
      </c>
      <c r="B757" s="130" t="s">
        <v>34</v>
      </c>
      <c r="C757" s="116"/>
      <c r="D757" s="116"/>
      <c r="E757" s="116"/>
      <c r="F757" s="116"/>
      <c r="G757" s="116"/>
    </row>
    <row r="758" spans="1:7" ht="22.5">
      <c r="A758" s="110"/>
      <c r="B758" s="87" t="s">
        <v>228</v>
      </c>
      <c r="C758" s="73" t="s">
        <v>126</v>
      </c>
      <c r="D758" s="73" t="s">
        <v>498</v>
      </c>
      <c r="E758" s="116"/>
      <c r="F758" s="153">
        <v>450000</v>
      </c>
      <c r="G758" s="153">
        <f>F758</f>
        <v>450000</v>
      </c>
    </row>
    <row r="759" spans="1:7" ht="12.75" customHeight="1">
      <c r="A759" s="110">
        <v>2</v>
      </c>
      <c r="B759" s="130" t="s">
        <v>35</v>
      </c>
      <c r="C759" s="116"/>
      <c r="D759" s="116"/>
      <c r="E759" s="116"/>
      <c r="F759" s="116"/>
      <c r="G759" s="116"/>
    </row>
    <row r="760" spans="1:7" ht="29.25" customHeight="1">
      <c r="A760" s="110"/>
      <c r="B760" s="87" t="s">
        <v>226</v>
      </c>
      <c r="C760" s="73" t="s">
        <v>604</v>
      </c>
      <c r="D760" s="73" t="s">
        <v>141</v>
      </c>
      <c r="E760" s="116"/>
      <c r="F760" s="154">
        <f>F758/F762</f>
        <v>204.54545454545453</v>
      </c>
      <c r="G760" s="154">
        <f>F760</f>
        <v>204.54545454545453</v>
      </c>
    </row>
    <row r="761" spans="1:7" ht="12.75" customHeight="1">
      <c r="A761" s="110">
        <v>3</v>
      </c>
      <c r="B761" s="130" t="s">
        <v>36</v>
      </c>
      <c r="C761" s="116"/>
      <c r="D761" s="116"/>
      <c r="E761" s="116"/>
      <c r="F761" s="116"/>
      <c r="G761" s="116"/>
    </row>
    <row r="762" spans="1:7" ht="30" customHeight="1">
      <c r="A762" s="110"/>
      <c r="B762" s="87" t="s">
        <v>227</v>
      </c>
      <c r="C762" s="73" t="s">
        <v>130</v>
      </c>
      <c r="D762" s="73" t="s">
        <v>139</v>
      </c>
      <c r="E762" s="116"/>
      <c r="F762" s="153">
        <v>2200</v>
      </c>
      <c r="G762" s="153">
        <f>F762</f>
        <v>2200</v>
      </c>
    </row>
    <row r="763" spans="1:7" ht="12.75" customHeight="1">
      <c r="A763" s="110">
        <v>4</v>
      </c>
      <c r="B763" s="130" t="s">
        <v>37</v>
      </c>
      <c r="C763" s="116"/>
      <c r="D763" s="116"/>
      <c r="E763" s="116"/>
      <c r="F763" s="116"/>
      <c r="G763" s="116"/>
    </row>
    <row r="764" spans="1:7" ht="33" customHeight="1">
      <c r="A764" s="110"/>
      <c r="B764" s="87" t="s">
        <v>229</v>
      </c>
      <c r="C764" s="73" t="s">
        <v>144</v>
      </c>
      <c r="D764" s="73" t="s">
        <v>143</v>
      </c>
      <c r="E764" s="116"/>
      <c r="F764" s="116">
        <v>100</v>
      </c>
      <c r="G764" s="116">
        <f>F764</f>
        <v>100</v>
      </c>
    </row>
    <row r="765" spans="1:7" ht="28.5" customHeight="1">
      <c r="A765" s="110"/>
      <c r="B765" s="234" t="s">
        <v>747</v>
      </c>
      <c r="C765" s="235"/>
      <c r="D765" s="170"/>
      <c r="E765" s="116"/>
      <c r="F765" s="111"/>
      <c r="G765" s="111"/>
    </row>
    <row r="766" spans="1:7" ht="12.75" customHeight="1">
      <c r="A766" s="110">
        <v>1</v>
      </c>
      <c r="B766" s="130" t="s">
        <v>34</v>
      </c>
      <c r="C766" s="116"/>
      <c r="D766" s="116"/>
      <c r="E766" s="116"/>
      <c r="F766" s="111"/>
      <c r="G766" s="111"/>
    </row>
    <row r="767" spans="1:7" ht="22.5">
      <c r="A767" s="110"/>
      <c r="B767" s="87" t="s">
        <v>632</v>
      </c>
      <c r="C767" s="73" t="s">
        <v>126</v>
      </c>
      <c r="D767" s="73" t="s">
        <v>498</v>
      </c>
      <c r="E767" s="116"/>
      <c r="F767" s="160">
        <v>1537000</v>
      </c>
      <c r="G767" s="114">
        <f>F767</f>
        <v>1537000</v>
      </c>
    </row>
    <row r="768" spans="1:7" ht="12.75" customHeight="1">
      <c r="A768" s="110">
        <v>2</v>
      </c>
      <c r="B768" s="130" t="s">
        <v>35</v>
      </c>
      <c r="C768" s="116"/>
      <c r="D768" s="116"/>
      <c r="E768" s="116"/>
      <c r="F768" s="116"/>
      <c r="G768" s="116"/>
    </row>
    <row r="769" spans="1:7" ht="42.75" customHeight="1">
      <c r="A769" s="110"/>
      <c r="B769" s="87" t="s">
        <v>633</v>
      </c>
      <c r="C769" s="73" t="s">
        <v>604</v>
      </c>
      <c r="D769" s="73" t="s">
        <v>141</v>
      </c>
      <c r="E769" s="116"/>
      <c r="F769" s="116">
        <f>(F767)/F771</f>
        <v>768.5</v>
      </c>
      <c r="G769" s="116">
        <f>F769</f>
        <v>768.5</v>
      </c>
    </row>
    <row r="770" spans="1:7" ht="12.75" customHeight="1">
      <c r="A770" s="110">
        <v>3</v>
      </c>
      <c r="B770" s="130" t="s">
        <v>36</v>
      </c>
      <c r="C770" s="116"/>
      <c r="D770" s="116"/>
      <c r="E770" s="116"/>
      <c r="F770" s="116"/>
      <c r="G770" s="116"/>
    </row>
    <row r="771" spans="1:7" ht="43.5" customHeight="1">
      <c r="A771" s="110"/>
      <c r="B771" s="87" t="s">
        <v>618</v>
      </c>
      <c r="C771" s="73" t="s">
        <v>130</v>
      </c>
      <c r="D771" s="73" t="s">
        <v>139</v>
      </c>
      <c r="E771" s="116"/>
      <c r="F771" s="153">
        <v>2000</v>
      </c>
      <c r="G771" s="153">
        <f>F771</f>
        <v>2000</v>
      </c>
    </row>
    <row r="772" spans="1:7" ht="12.75" customHeight="1">
      <c r="A772" s="110">
        <v>4</v>
      </c>
      <c r="B772" s="130" t="s">
        <v>37</v>
      </c>
      <c r="C772" s="116"/>
      <c r="D772" s="116"/>
      <c r="E772" s="116"/>
      <c r="F772" s="116"/>
      <c r="G772" s="116"/>
    </row>
    <row r="773" spans="1:7" ht="42" customHeight="1">
      <c r="A773" s="110"/>
      <c r="B773" s="87" t="s">
        <v>194</v>
      </c>
      <c r="C773" s="73" t="s">
        <v>144</v>
      </c>
      <c r="D773" s="73" t="s">
        <v>139</v>
      </c>
      <c r="E773" s="116"/>
      <c r="F773" s="116">
        <v>100</v>
      </c>
      <c r="G773" s="116">
        <f>F773</f>
        <v>100</v>
      </c>
    </row>
    <row r="774" spans="1:7" ht="27" customHeight="1">
      <c r="A774" s="110"/>
      <c r="B774" s="251" t="s">
        <v>748</v>
      </c>
      <c r="C774" s="251"/>
      <c r="D774" s="174"/>
      <c r="E774" s="116"/>
      <c r="F774" s="116"/>
      <c r="G774" s="116"/>
    </row>
    <row r="775" spans="1:7" ht="12.75" customHeight="1">
      <c r="A775" s="110">
        <v>1</v>
      </c>
      <c r="B775" s="130" t="s">
        <v>34</v>
      </c>
      <c r="C775" s="116"/>
      <c r="D775" s="116"/>
      <c r="E775" s="116"/>
      <c r="F775" s="116"/>
      <c r="G775" s="116"/>
    </row>
    <row r="776" spans="1:7" ht="22.5">
      <c r="A776" s="110"/>
      <c r="B776" s="87" t="s">
        <v>266</v>
      </c>
      <c r="C776" s="73" t="s">
        <v>126</v>
      </c>
      <c r="D776" s="73" t="s">
        <v>498</v>
      </c>
      <c r="E776" s="116"/>
      <c r="F776" s="153">
        <v>207000</v>
      </c>
      <c r="G776" s="153">
        <f>F776</f>
        <v>207000</v>
      </c>
    </row>
    <row r="777" spans="1:7" ht="12.75" customHeight="1">
      <c r="A777" s="110">
        <v>2</v>
      </c>
      <c r="B777" s="130" t="s">
        <v>35</v>
      </c>
      <c r="C777" s="116"/>
      <c r="D777" s="116"/>
      <c r="E777" s="116"/>
      <c r="F777" s="153"/>
      <c r="G777" s="153"/>
    </row>
    <row r="778" spans="1:7" ht="32.25" customHeight="1">
      <c r="A778" s="110"/>
      <c r="B778" s="87" t="s">
        <v>267</v>
      </c>
      <c r="C778" s="73" t="s">
        <v>604</v>
      </c>
      <c r="D778" s="73" t="s">
        <v>141</v>
      </c>
      <c r="E778" s="116"/>
      <c r="F778" s="161">
        <f>F776/F780</f>
        <v>295.71428571428572</v>
      </c>
      <c r="G778" s="161">
        <f>F778</f>
        <v>295.71428571428572</v>
      </c>
    </row>
    <row r="779" spans="1:7" ht="12.75" customHeight="1">
      <c r="A779" s="110">
        <v>3</v>
      </c>
      <c r="B779" s="130" t="s">
        <v>36</v>
      </c>
      <c r="C779" s="116"/>
      <c r="D779" s="116"/>
      <c r="E779" s="116"/>
      <c r="F779" s="153"/>
      <c r="G779" s="153"/>
    </row>
    <row r="780" spans="1:7" ht="22.5">
      <c r="A780" s="110"/>
      <c r="B780" s="87" t="s">
        <v>268</v>
      </c>
      <c r="C780" s="73" t="s">
        <v>130</v>
      </c>
      <c r="D780" s="73" t="s">
        <v>139</v>
      </c>
      <c r="E780" s="116"/>
      <c r="F780" s="153">
        <v>700</v>
      </c>
      <c r="G780" s="153">
        <f>F780</f>
        <v>700</v>
      </c>
    </row>
    <row r="781" spans="1:7" ht="12.75" customHeight="1">
      <c r="A781" s="110">
        <v>4</v>
      </c>
      <c r="B781" s="130" t="s">
        <v>37</v>
      </c>
      <c r="C781" s="116"/>
      <c r="D781" s="116"/>
      <c r="E781" s="116"/>
      <c r="F781" s="153"/>
      <c r="G781" s="153"/>
    </row>
    <row r="782" spans="1:7" ht="33" customHeight="1">
      <c r="A782" s="110"/>
      <c r="B782" s="87" t="s">
        <v>269</v>
      </c>
      <c r="C782" s="73" t="s">
        <v>144</v>
      </c>
      <c r="D782" s="151" t="s">
        <v>143</v>
      </c>
      <c r="E782" s="116"/>
      <c r="F782" s="153">
        <v>100</v>
      </c>
      <c r="G782" s="153">
        <f>F782</f>
        <v>100</v>
      </c>
    </row>
    <row r="783" spans="1:7" ht="30" customHeight="1">
      <c r="A783" s="110"/>
      <c r="B783" s="233" t="s">
        <v>749</v>
      </c>
      <c r="C783" s="233"/>
      <c r="D783" s="174"/>
      <c r="E783" s="116"/>
      <c r="F783" s="116"/>
      <c r="G783" s="116"/>
    </row>
    <row r="784" spans="1:7" ht="12.75" customHeight="1">
      <c r="A784" s="110">
        <v>1</v>
      </c>
      <c r="B784" s="130" t="s">
        <v>34</v>
      </c>
      <c r="C784" s="73"/>
      <c r="D784" s="151"/>
      <c r="E784" s="116"/>
      <c r="F784" s="116"/>
      <c r="G784" s="116"/>
    </row>
    <row r="785" spans="1:7" ht="40.5" customHeight="1">
      <c r="A785" s="110"/>
      <c r="B785" s="87" t="s">
        <v>260</v>
      </c>
      <c r="C785" s="73" t="s">
        <v>126</v>
      </c>
      <c r="D785" s="73" t="s">
        <v>498</v>
      </c>
      <c r="E785" s="116"/>
      <c r="F785" s="153">
        <v>397000</v>
      </c>
      <c r="G785" s="153">
        <f>F785</f>
        <v>397000</v>
      </c>
    </row>
    <row r="786" spans="1:7" ht="12.75" customHeight="1">
      <c r="A786" s="110">
        <v>2</v>
      </c>
      <c r="B786" s="130" t="s">
        <v>35</v>
      </c>
      <c r="C786" s="116"/>
      <c r="D786" s="116"/>
      <c r="E786" s="116"/>
      <c r="F786" s="153"/>
      <c r="G786" s="153"/>
    </row>
    <row r="787" spans="1:7" ht="39.75" customHeight="1">
      <c r="A787" s="110"/>
      <c r="B787" s="87" t="s">
        <v>261</v>
      </c>
      <c r="C787" s="73" t="s">
        <v>604</v>
      </c>
      <c r="D787" s="73" t="s">
        <v>141</v>
      </c>
      <c r="E787" s="116"/>
      <c r="F787" s="153">
        <f>F785/F789</f>
        <v>198.5</v>
      </c>
      <c r="G787" s="153">
        <f>F787</f>
        <v>198.5</v>
      </c>
    </row>
    <row r="788" spans="1:7" ht="12.75" customHeight="1">
      <c r="A788" s="110">
        <v>3</v>
      </c>
      <c r="B788" s="130" t="s">
        <v>36</v>
      </c>
      <c r="C788" s="116"/>
      <c r="D788" s="116"/>
      <c r="E788" s="116"/>
      <c r="F788" s="153"/>
      <c r="G788" s="153"/>
    </row>
    <row r="789" spans="1:7" ht="33.75">
      <c r="A789" s="110"/>
      <c r="B789" s="87" t="s">
        <v>262</v>
      </c>
      <c r="C789" s="73" t="s">
        <v>130</v>
      </c>
      <c r="D789" s="73" t="s">
        <v>139</v>
      </c>
      <c r="E789" s="116"/>
      <c r="F789" s="153">
        <v>2000</v>
      </c>
      <c r="G789" s="153">
        <f>F789</f>
        <v>2000</v>
      </c>
    </row>
    <row r="790" spans="1:7" ht="12.75" customHeight="1">
      <c r="A790" s="110">
        <v>4</v>
      </c>
      <c r="B790" s="130" t="s">
        <v>37</v>
      </c>
      <c r="C790" s="116"/>
      <c r="D790" s="116"/>
      <c r="E790" s="116"/>
      <c r="F790" s="153"/>
      <c r="G790" s="153"/>
    </row>
    <row r="791" spans="1:7" ht="33.75">
      <c r="A791" s="110"/>
      <c r="B791" s="87" t="s">
        <v>263</v>
      </c>
      <c r="C791" s="73" t="s">
        <v>144</v>
      </c>
      <c r="D791" s="151" t="s">
        <v>143</v>
      </c>
      <c r="E791" s="116"/>
      <c r="F791" s="153">
        <v>100</v>
      </c>
      <c r="G791" s="153">
        <f>F791</f>
        <v>100</v>
      </c>
    </row>
    <row r="792" spans="1:7" ht="31.5" customHeight="1">
      <c r="A792" s="110"/>
      <c r="B792" s="233" t="s">
        <v>750</v>
      </c>
      <c r="C792" s="233"/>
      <c r="D792" s="170"/>
      <c r="E792" s="116"/>
      <c r="F792" s="116"/>
      <c r="G792" s="116"/>
    </row>
    <row r="793" spans="1:7" ht="12.75" customHeight="1">
      <c r="A793" s="110">
        <v>1</v>
      </c>
      <c r="B793" s="130" t="s">
        <v>34</v>
      </c>
      <c r="C793" s="116"/>
      <c r="D793" s="116"/>
      <c r="E793" s="116"/>
      <c r="F793" s="116"/>
      <c r="G793" s="116"/>
    </row>
    <row r="794" spans="1:7" ht="22.5">
      <c r="A794" s="110"/>
      <c r="B794" s="87" t="s">
        <v>232</v>
      </c>
      <c r="C794" s="73" t="s">
        <v>126</v>
      </c>
      <c r="D794" s="73" t="s">
        <v>498</v>
      </c>
      <c r="E794" s="116"/>
      <c r="F794" s="153">
        <v>555000</v>
      </c>
      <c r="G794" s="153">
        <f>F794</f>
        <v>555000</v>
      </c>
    </row>
    <row r="795" spans="1:7" ht="12.75" customHeight="1">
      <c r="A795" s="110">
        <v>2</v>
      </c>
      <c r="B795" s="130" t="s">
        <v>35</v>
      </c>
      <c r="C795" s="116"/>
      <c r="D795" s="116"/>
      <c r="E795" s="116"/>
      <c r="F795" s="153"/>
      <c r="G795" s="153"/>
    </row>
    <row r="796" spans="1:7" ht="30" customHeight="1">
      <c r="A796" s="110"/>
      <c r="B796" s="87" t="s">
        <v>230</v>
      </c>
      <c r="C796" s="73" t="s">
        <v>604</v>
      </c>
      <c r="D796" s="73" t="s">
        <v>141</v>
      </c>
      <c r="E796" s="116"/>
      <c r="F796" s="153">
        <f>F794/F798</f>
        <v>252.27272727272728</v>
      </c>
      <c r="G796" s="153">
        <f>F796</f>
        <v>252.27272727272728</v>
      </c>
    </row>
    <row r="797" spans="1:7" ht="12.75" customHeight="1">
      <c r="A797" s="110">
        <v>3</v>
      </c>
      <c r="B797" s="130" t="s">
        <v>36</v>
      </c>
      <c r="C797" s="116"/>
      <c r="D797" s="116"/>
      <c r="E797" s="116"/>
      <c r="F797" s="153"/>
      <c r="G797" s="153"/>
    </row>
    <row r="798" spans="1:7" ht="30.75" customHeight="1">
      <c r="A798" s="110"/>
      <c r="B798" s="87" t="s">
        <v>231</v>
      </c>
      <c r="C798" s="73" t="s">
        <v>130</v>
      </c>
      <c r="D798" s="73" t="s">
        <v>139</v>
      </c>
      <c r="E798" s="116"/>
      <c r="F798" s="153">
        <v>2200</v>
      </c>
      <c r="G798" s="153">
        <f>F798</f>
        <v>2200</v>
      </c>
    </row>
    <row r="799" spans="1:7" ht="12.75" customHeight="1">
      <c r="A799" s="110">
        <v>4</v>
      </c>
      <c r="B799" s="130" t="s">
        <v>37</v>
      </c>
      <c r="C799" s="116"/>
      <c r="D799" s="116"/>
      <c r="E799" s="116"/>
      <c r="F799" s="153"/>
      <c r="G799" s="153"/>
    </row>
    <row r="800" spans="1:7" ht="30.75" customHeight="1">
      <c r="A800" s="110"/>
      <c r="B800" s="87" t="s">
        <v>233</v>
      </c>
      <c r="C800" s="73" t="s">
        <v>144</v>
      </c>
      <c r="D800" s="73" t="s">
        <v>143</v>
      </c>
      <c r="E800" s="116"/>
      <c r="F800" s="153">
        <v>100</v>
      </c>
      <c r="G800" s="153">
        <f>F800</f>
        <v>100</v>
      </c>
    </row>
    <row r="801" spans="1:7" ht="29.25" customHeight="1">
      <c r="A801" s="110"/>
      <c r="B801" s="233" t="s">
        <v>751</v>
      </c>
      <c r="C801" s="233"/>
      <c r="D801" s="170"/>
      <c r="E801" s="116"/>
      <c r="F801" s="116"/>
      <c r="G801" s="116"/>
    </row>
    <row r="802" spans="1:7" ht="12.75" customHeight="1">
      <c r="A802" s="110">
        <v>1</v>
      </c>
      <c r="B802" s="130" t="s">
        <v>34</v>
      </c>
      <c r="C802" s="116"/>
      <c r="D802" s="116"/>
      <c r="E802" s="116"/>
      <c r="F802" s="116"/>
      <c r="G802" s="116"/>
    </row>
    <row r="803" spans="1:7" ht="28.5" customHeight="1">
      <c r="A803" s="110"/>
      <c r="B803" s="87" t="s">
        <v>504</v>
      </c>
      <c r="C803" s="73" t="s">
        <v>126</v>
      </c>
      <c r="D803" s="73" t="s">
        <v>498</v>
      </c>
      <c r="E803" s="116"/>
      <c r="F803" s="116">
        <v>889500</v>
      </c>
      <c r="G803" s="114">
        <f>F803</f>
        <v>889500</v>
      </c>
    </row>
    <row r="804" spans="1:7" ht="12.75" customHeight="1">
      <c r="A804" s="110">
        <v>2</v>
      </c>
      <c r="B804" s="130" t="s">
        <v>35</v>
      </c>
      <c r="C804" s="116"/>
      <c r="D804" s="116"/>
      <c r="E804" s="116"/>
      <c r="F804" s="116"/>
      <c r="G804" s="114"/>
    </row>
    <row r="805" spans="1:7" ht="35.25" customHeight="1">
      <c r="A805" s="110"/>
      <c r="B805" s="88" t="s">
        <v>505</v>
      </c>
      <c r="C805" s="116" t="s">
        <v>211</v>
      </c>
      <c r="D805" s="73" t="s">
        <v>139</v>
      </c>
      <c r="E805" s="116"/>
      <c r="F805" s="116">
        <v>1</v>
      </c>
      <c r="G805" s="114">
        <f>F805</f>
        <v>1</v>
      </c>
    </row>
    <row r="806" spans="1:7" ht="30" customHeight="1">
      <c r="A806" s="110"/>
      <c r="B806" s="87" t="s">
        <v>506</v>
      </c>
      <c r="C806" s="73" t="s">
        <v>604</v>
      </c>
      <c r="D806" s="73" t="s">
        <v>141</v>
      </c>
      <c r="E806" s="116"/>
      <c r="F806" s="160">
        <f>(F803-F808)/F809</f>
        <v>437.25</v>
      </c>
      <c r="G806" s="114">
        <f>F806</f>
        <v>437.25</v>
      </c>
    </row>
    <row r="807" spans="1:7" ht="12.75" customHeight="1">
      <c r="A807" s="110">
        <v>3</v>
      </c>
      <c r="B807" s="130" t="s">
        <v>36</v>
      </c>
      <c r="C807" s="116"/>
      <c r="D807" s="116"/>
      <c r="E807" s="116"/>
      <c r="F807" s="116"/>
      <c r="G807" s="114"/>
    </row>
    <row r="808" spans="1:7" ht="33.75" customHeight="1">
      <c r="A808" s="110"/>
      <c r="B808" s="87" t="s">
        <v>507</v>
      </c>
      <c r="C808" s="73" t="s">
        <v>130</v>
      </c>
      <c r="D808" s="73" t="s">
        <v>139</v>
      </c>
      <c r="E808" s="116"/>
      <c r="F808" s="153">
        <v>15000</v>
      </c>
      <c r="G808" s="138">
        <f>F808</f>
        <v>15000</v>
      </c>
    </row>
    <row r="809" spans="1:7" ht="29.25" customHeight="1">
      <c r="A809" s="110"/>
      <c r="B809" s="87" t="s">
        <v>508</v>
      </c>
      <c r="C809" s="73" t="s">
        <v>130</v>
      </c>
      <c r="D809" s="73" t="s">
        <v>139</v>
      </c>
      <c r="E809" s="116"/>
      <c r="F809" s="153">
        <v>2000</v>
      </c>
      <c r="G809" s="138">
        <f>F809</f>
        <v>2000</v>
      </c>
    </row>
    <row r="810" spans="1:7" ht="12.75" customHeight="1">
      <c r="A810" s="110">
        <v>4</v>
      </c>
      <c r="B810" s="130" t="s">
        <v>37</v>
      </c>
      <c r="C810" s="116"/>
      <c r="D810" s="116"/>
      <c r="E810" s="116"/>
      <c r="F810" s="155"/>
      <c r="G810" s="138"/>
    </row>
    <row r="811" spans="1:7" ht="22.5">
      <c r="A811" s="110"/>
      <c r="B811" s="87" t="s">
        <v>509</v>
      </c>
      <c r="C811" s="73" t="s">
        <v>144</v>
      </c>
      <c r="D811" s="73" t="s">
        <v>143</v>
      </c>
      <c r="E811" s="116"/>
      <c r="F811" s="116">
        <v>100</v>
      </c>
      <c r="G811" s="114">
        <f>F811</f>
        <v>100</v>
      </c>
    </row>
    <row r="812" spans="1:7" ht="27" customHeight="1">
      <c r="A812" s="110"/>
      <c r="B812" s="233" t="s">
        <v>752</v>
      </c>
      <c r="C812" s="233"/>
      <c r="D812" s="170"/>
      <c r="E812" s="116"/>
      <c r="F812" s="116"/>
      <c r="G812" s="116"/>
    </row>
    <row r="813" spans="1:7" ht="12.75" customHeight="1">
      <c r="A813" s="110">
        <v>1</v>
      </c>
      <c r="B813" s="130" t="s">
        <v>34</v>
      </c>
      <c r="C813" s="73"/>
      <c r="D813" s="73"/>
      <c r="E813" s="116"/>
      <c r="F813" s="116"/>
      <c r="G813" s="116"/>
    </row>
    <row r="814" spans="1:7" ht="33.75">
      <c r="A814" s="110"/>
      <c r="B814" s="87" t="s">
        <v>256</v>
      </c>
      <c r="C814" s="73" t="s">
        <v>126</v>
      </c>
      <c r="D814" s="73" t="s">
        <v>498</v>
      </c>
      <c r="E814" s="116"/>
      <c r="F814" s="153">
        <v>297886</v>
      </c>
      <c r="G814" s="153">
        <f>F814</f>
        <v>297886</v>
      </c>
    </row>
    <row r="815" spans="1:7" ht="12.75" customHeight="1">
      <c r="A815" s="110">
        <v>2</v>
      </c>
      <c r="B815" s="130" t="s">
        <v>35</v>
      </c>
      <c r="C815" s="116"/>
      <c r="D815" s="116"/>
      <c r="E815" s="116"/>
      <c r="F815" s="153"/>
      <c r="G815" s="153"/>
    </row>
    <row r="816" spans="1:7" ht="27.75" customHeight="1">
      <c r="A816" s="110"/>
      <c r="B816" s="87" t="s">
        <v>257</v>
      </c>
      <c r="C816" s="73" t="s">
        <v>604</v>
      </c>
      <c r="D816" s="73" t="s">
        <v>141</v>
      </c>
      <c r="E816" s="116"/>
      <c r="F816" s="153">
        <f>F814/F818</f>
        <v>135.40272727272728</v>
      </c>
      <c r="G816" s="153">
        <f>F816</f>
        <v>135.40272727272728</v>
      </c>
    </row>
    <row r="817" spans="1:7" ht="12.75" customHeight="1">
      <c r="A817" s="110">
        <v>3</v>
      </c>
      <c r="B817" s="130" t="s">
        <v>36</v>
      </c>
      <c r="C817" s="116"/>
      <c r="D817" s="116"/>
      <c r="E817" s="116"/>
      <c r="F817" s="153"/>
      <c r="G817" s="153"/>
    </row>
    <row r="818" spans="1:7" ht="33.75">
      <c r="A818" s="110"/>
      <c r="B818" s="87" t="s">
        <v>258</v>
      </c>
      <c r="C818" s="73" t="s">
        <v>130</v>
      </c>
      <c r="D818" s="73" t="s">
        <v>139</v>
      </c>
      <c r="E818" s="116"/>
      <c r="F818" s="153">
        <v>2200</v>
      </c>
      <c r="G818" s="153">
        <f>F818</f>
        <v>2200</v>
      </c>
    </row>
    <row r="819" spans="1:7" ht="12.75" customHeight="1">
      <c r="A819" s="110">
        <v>4</v>
      </c>
      <c r="B819" s="130" t="s">
        <v>37</v>
      </c>
      <c r="C819" s="116"/>
      <c r="D819" s="116"/>
      <c r="E819" s="116"/>
      <c r="F819" s="153"/>
      <c r="G819" s="153"/>
    </row>
    <row r="820" spans="1:7" ht="33.75">
      <c r="A820" s="110"/>
      <c r="B820" s="87" t="s">
        <v>259</v>
      </c>
      <c r="C820" s="73" t="s">
        <v>144</v>
      </c>
      <c r="D820" s="73" t="s">
        <v>143</v>
      </c>
      <c r="E820" s="116"/>
      <c r="F820" s="153">
        <v>100</v>
      </c>
      <c r="G820" s="153">
        <f>F820</f>
        <v>100</v>
      </c>
    </row>
    <row r="821" spans="1:7" ht="28.5" customHeight="1">
      <c r="A821" s="110"/>
      <c r="B821" s="246" t="s">
        <v>753</v>
      </c>
      <c r="C821" s="247"/>
      <c r="D821" s="174"/>
      <c r="E821" s="116"/>
      <c r="F821" s="153"/>
      <c r="G821" s="160"/>
    </row>
    <row r="822" spans="1:7" ht="12.75" customHeight="1">
      <c r="A822" s="110">
        <v>1</v>
      </c>
      <c r="B822" s="130" t="s">
        <v>34</v>
      </c>
      <c r="C822" s="73"/>
      <c r="D822" s="151"/>
      <c r="E822" s="116"/>
      <c r="F822" s="153"/>
      <c r="G822" s="160"/>
    </row>
    <row r="823" spans="1:7" ht="36" customHeight="1">
      <c r="A823" s="110"/>
      <c r="B823" s="87" t="s">
        <v>510</v>
      </c>
      <c r="C823" s="73" t="s">
        <v>126</v>
      </c>
      <c r="D823" s="73" t="s">
        <v>498</v>
      </c>
      <c r="E823" s="116"/>
      <c r="F823" s="153">
        <v>500000</v>
      </c>
      <c r="G823" s="160">
        <f>F823</f>
        <v>500000</v>
      </c>
    </row>
    <row r="824" spans="1:7" ht="12.75" customHeight="1">
      <c r="A824" s="110">
        <v>2</v>
      </c>
      <c r="B824" s="130" t="s">
        <v>35</v>
      </c>
      <c r="C824" s="116"/>
      <c r="D824" s="116"/>
      <c r="E824" s="116"/>
      <c r="F824" s="153"/>
      <c r="G824" s="160"/>
    </row>
    <row r="825" spans="1:7" ht="46.5" customHeight="1">
      <c r="A825" s="110"/>
      <c r="B825" s="88" t="s">
        <v>511</v>
      </c>
      <c r="C825" s="116" t="s">
        <v>211</v>
      </c>
      <c r="D825" s="73" t="s">
        <v>139</v>
      </c>
      <c r="E825" s="116"/>
      <c r="F825" s="153">
        <v>1</v>
      </c>
      <c r="G825" s="160">
        <f>F825</f>
        <v>1</v>
      </c>
    </row>
    <row r="826" spans="1:7" ht="42" customHeight="1">
      <c r="A826" s="110"/>
      <c r="B826" s="87" t="s">
        <v>512</v>
      </c>
      <c r="C826" s="73" t="s">
        <v>604</v>
      </c>
      <c r="D826" s="73" t="s">
        <v>141</v>
      </c>
      <c r="E826" s="116"/>
      <c r="F826" s="160">
        <f>(F823-F828)/F829</f>
        <v>215.90909090909091</v>
      </c>
      <c r="G826" s="160">
        <f>F826</f>
        <v>215.90909090909091</v>
      </c>
    </row>
    <row r="827" spans="1:7" ht="12.75" customHeight="1">
      <c r="A827" s="110">
        <v>3</v>
      </c>
      <c r="B827" s="130" t="s">
        <v>36</v>
      </c>
      <c r="C827" s="116"/>
      <c r="D827" s="116"/>
      <c r="E827" s="116"/>
      <c r="F827" s="153"/>
      <c r="G827" s="160"/>
    </row>
    <row r="828" spans="1:7" ht="39.75" customHeight="1">
      <c r="A828" s="110"/>
      <c r="B828" s="87" t="s">
        <v>513</v>
      </c>
      <c r="C828" s="73" t="s">
        <v>130</v>
      </c>
      <c r="D828" s="73" t="s">
        <v>139</v>
      </c>
      <c r="E828" s="116"/>
      <c r="F828" s="153">
        <v>25000</v>
      </c>
      <c r="G828" s="160">
        <f>F828</f>
        <v>25000</v>
      </c>
    </row>
    <row r="829" spans="1:7" ht="39" customHeight="1">
      <c r="A829" s="110"/>
      <c r="B829" s="87" t="s">
        <v>514</v>
      </c>
      <c r="C829" s="73" t="s">
        <v>130</v>
      </c>
      <c r="D829" s="73" t="s">
        <v>139</v>
      </c>
      <c r="E829" s="116"/>
      <c r="F829" s="153">
        <v>2200</v>
      </c>
      <c r="G829" s="160">
        <f>F829</f>
        <v>2200</v>
      </c>
    </row>
    <row r="830" spans="1:7" ht="12.75" customHeight="1">
      <c r="A830" s="110">
        <v>4</v>
      </c>
      <c r="B830" s="130" t="s">
        <v>37</v>
      </c>
      <c r="C830" s="116"/>
      <c r="D830" s="116"/>
      <c r="E830" s="116"/>
      <c r="F830" s="153"/>
      <c r="G830" s="160"/>
    </row>
    <row r="831" spans="1:7" ht="38.25" customHeight="1">
      <c r="A831" s="110"/>
      <c r="B831" s="87" t="s">
        <v>515</v>
      </c>
      <c r="C831" s="73" t="s">
        <v>144</v>
      </c>
      <c r="D831" s="73" t="s">
        <v>143</v>
      </c>
      <c r="E831" s="116"/>
      <c r="F831" s="153">
        <v>100</v>
      </c>
      <c r="G831" s="160">
        <f>F831</f>
        <v>100</v>
      </c>
    </row>
    <row r="832" spans="1:7" ht="26.25" customHeight="1">
      <c r="A832" s="110"/>
      <c r="B832" s="246" t="s">
        <v>754</v>
      </c>
      <c r="C832" s="252"/>
      <c r="D832" s="170"/>
      <c r="E832" s="116"/>
      <c r="F832" s="153"/>
      <c r="G832" s="160"/>
    </row>
    <row r="833" spans="1:7" ht="12.75" customHeight="1">
      <c r="A833" s="110">
        <v>1</v>
      </c>
      <c r="B833" s="130" t="s">
        <v>34</v>
      </c>
      <c r="C833" s="73"/>
      <c r="D833" s="73"/>
      <c r="E833" s="116"/>
      <c r="F833" s="153"/>
      <c r="G833" s="160"/>
    </row>
    <row r="834" spans="1:7" ht="33.75">
      <c r="A834" s="110"/>
      <c r="B834" s="87" t="s">
        <v>516</v>
      </c>
      <c r="C834" s="73" t="s">
        <v>126</v>
      </c>
      <c r="D834" s="73" t="s">
        <v>498</v>
      </c>
      <c r="E834" s="116"/>
      <c r="F834" s="153">
        <v>500000</v>
      </c>
      <c r="G834" s="160">
        <f>F834</f>
        <v>500000</v>
      </c>
    </row>
    <row r="835" spans="1:7" ht="12.75" customHeight="1">
      <c r="A835" s="110">
        <v>2</v>
      </c>
      <c r="B835" s="130" t="s">
        <v>35</v>
      </c>
      <c r="C835" s="116"/>
      <c r="D835" s="116"/>
      <c r="E835" s="116"/>
      <c r="F835" s="153"/>
      <c r="G835" s="160"/>
    </row>
    <row r="836" spans="1:7" ht="45">
      <c r="A836" s="110"/>
      <c r="B836" s="88" t="s">
        <v>517</v>
      </c>
      <c r="C836" s="116" t="s">
        <v>211</v>
      </c>
      <c r="D836" s="73" t="s">
        <v>139</v>
      </c>
      <c r="E836" s="116"/>
      <c r="F836" s="153">
        <v>1</v>
      </c>
      <c r="G836" s="160">
        <f>F836</f>
        <v>1</v>
      </c>
    </row>
    <row r="837" spans="1:7" ht="33.75">
      <c r="A837" s="110"/>
      <c r="B837" s="87" t="s">
        <v>518</v>
      </c>
      <c r="C837" s="73" t="s">
        <v>604</v>
      </c>
      <c r="D837" s="73" t="s">
        <v>141</v>
      </c>
      <c r="E837" s="116"/>
      <c r="F837" s="160">
        <f>(F834-F839)/F840</f>
        <v>215.90909090909091</v>
      </c>
      <c r="G837" s="160">
        <f>F837</f>
        <v>215.90909090909091</v>
      </c>
    </row>
    <row r="838" spans="1:7" ht="12.75" customHeight="1">
      <c r="A838" s="110">
        <v>3</v>
      </c>
      <c r="B838" s="130" t="s">
        <v>36</v>
      </c>
      <c r="C838" s="116"/>
      <c r="D838" s="116"/>
      <c r="E838" s="116"/>
      <c r="F838" s="153"/>
      <c r="G838" s="160"/>
    </row>
    <row r="839" spans="1:7" ht="33.75">
      <c r="A839" s="110"/>
      <c r="B839" s="87" t="s">
        <v>519</v>
      </c>
      <c r="C839" s="73" t="s">
        <v>130</v>
      </c>
      <c r="D839" s="73" t="s">
        <v>139</v>
      </c>
      <c r="E839" s="116"/>
      <c r="F839" s="153">
        <v>25000</v>
      </c>
      <c r="G839" s="160">
        <f>F839</f>
        <v>25000</v>
      </c>
    </row>
    <row r="840" spans="1:7" ht="33.75">
      <c r="A840" s="110"/>
      <c r="B840" s="87" t="s">
        <v>520</v>
      </c>
      <c r="C840" s="73" t="s">
        <v>130</v>
      </c>
      <c r="D840" s="73" t="s">
        <v>139</v>
      </c>
      <c r="E840" s="116"/>
      <c r="F840" s="153">
        <v>2200</v>
      </c>
      <c r="G840" s="160">
        <f>F840</f>
        <v>2200</v>
      </c>
    </row>
    <row r="841" spans="1:7" ht="12.75" customHeight="1">
      <c r="A841" s="110">
        <v>4</v>
      </c>
      <c r="B841" s="130" t="s">
        <v>37</v>
      </c>
      <c r="C841" s="116"/>
      <c r="D841" s="116"/>
      <c r="E841" s="116"/>
      <c r="F841" s="153"/>
      <c r="G841" s="160"/>
    </row>
    <row r="842" spans="1:7" ht="33.75">
      <c r="A842" s="110"/>
      <c r="B842" s="87" t="s">
        <v>521</v>
      </c>
      <c r="C842" s="73" t="s">
        <v>144</v>
      </c>
      <c r="D842" s="73" t="s">
        <v>143</v>
      </c>
      <c r="E842" s="116"/>
      <c r="F842" s="153">
        <v>100</v>
      </c>
      <c r="G842" s="160">
        <f>F842</f>
        <v>100</v>
      </c>
    </row>
    <row r="843" spans="1:7" ht="28.5" customHeight="1">
      <c r="A843" s="110"/>
      <c r="B843" s="233" t="s">
        <v>755</v>
      </c>
      <c r="C843" s="233"/>
      <c r="D843" s="170"/>
      <c r="E843" s="116"/>
      <c r="F843" s="153"/>
      <c r="G843" s="160"/>
    </row>
    <row r="844" spans="1:7" ht="12.75" customHeight="1">
      <c r="A844" s="110">
        <v>1</v>
      </c>
      <c r="B844" s="130" t="s">
        <v>34</v>
      </c>
      <c r="C844" s="73"/>
      <c r="D844" s="73"/>
      <c r="E844" s="116"/>
      <c r="F844" s="153"/>
      <c r="G844" s="160"/>
    </row>
    <row r="845" spans="1:7" ht="33.75">
      <c r="A845" s="110"/>
      <c r="B845" s="87" t="s">
        <v>522</v>
      </c>
      <c r="C845" s="73" t="s">
        <v>126</v>
      </c>
      <c r="D845" s="73" t="s">
        <v>498</v>
      </c>
      <c r="E845" s="116"/>
      <c r="F845" s="153">
        <v>500000</v>
      </c>
      <c r="G845" s="160">
        <f>F845</f>
        <v>500000</v>
      </c>
    </row>
    <row r="846" spans="1:7" ht="12.75" customHeight="1">
      <c r="A846" s="110">
        <v>2</v>
      </c>
      <c r="B846" s="130" t="s">
        <v>35</v>
      </c>
      <c r="C846" s="116"/>
      <c r="D846" s="116"/>
      <c r="E846" s="116"/>
      <c r="F846" s="153"/>
      <c r="G846" s="160"/>
    </row>
    <row r="847" spans="1:7" ht="45">
      <c r="A847" s="110"/>
      <c r="B847" s="88" t="s">
        <v>523</v>
      </c>
      <c r="C847" s="116" t="s">
        <v>211</v>
      </c>
      <c r="D847" s="73" t="s">
        <v>139</v>
      </c>
      <c r="E847" s="116"/>
      <c r="F847" s="153">
        <v>1</v>
      </c>
      <c r="G847" s="160">
        <f>F847</f>
        <v>1</v>
      </c>
    </row>
    <row r="848" spans="1:7" ht="22.5">
      <c r="A848" s="110"/>
      <c r="B848" s="87" t="s">
        <v>524</v>
      </c>
      <c r="C848" s="73" t="s">
        <v>604</v>
      </c>
      <c r="D848" s="73" t="s">
        <v>141</v>
      </c>
      <c r="E848" s="116"/>
      <c r="F848" s="160">
        <f>(F845-F850)/F851</f>
        <v>215.90909090909091</v>
      </c>
      <c r="G848" s="160">
        <f>F848</f>
        <v>215.90909090909091</v>
      </c>
    </row>
    <row r="849" spans="1:7" ht="12.75" customHeight="1">
      <c r="A849" s="110">
        <v>3</v>
      </c>
      <c r="B849" s="130" t="s">
        <v>36</v>
      </c>
      <c r="C849" s="116"/>
      <c r="D849" s="116"/>
      <c r="E849" s="116"/>
      <c r="F849" s="153"/>
      <c r="G849" s="160"/>
    </row>
    <row r="850" spans="1:7" ht="33.75">
      <c r="A850" s="110"/>
      <c r="B850" s="87" t="s">
        <v>525</v>
      </c>
      <c r="C850" s="73" t="s">
        <v>130</v>
      </c>
      <c r="D850" s="73" t="s">
        <v>139</v>
      </c>
      <c r="E850" s="116"/>
      <c r="F850" s="153">
        <v>25000</v>
      </c>
      <c r="G850" s="160">
        <f>F850</f>
        <v>25000</v>
      </c>
    </row>
    <row r="851" spans="1:7" ht="33.75">
      <c r="A851" s="110"/>
      <c r="B851" s="87" t="s">
        <v>526</v>
      </c>
      <c r="C851" s="73" t="s">
        <v>130</v>
      </c>
      <c r="D851" s="73" t="s">
        <v>139</v>
      </c>
      <c r="E851" s="116"/>
      <c r="F851" s="153">
        <v>2200</v>
      </c>
      <c r="G851" s="160">
        <f>F851</f>
        <v>2200</v>
      </c>
    </row>
    <row r="852" spans="1:7" ht="12.75" customHeight="1">
      <c r="A852" s="110">
        <v>4</v>
      </c>
      <c r="B852" s="130" t="s">
        <v>37</v>
      </c>
      <c r="C852" s="116"/>
      <c r="D852" s="116"/>
      <c r="E852" s="116"/>
      <c r="F852" s="153"/>
      <c r="G852" s="160"/>
    </row>
    <row r="853" spans="1:7" ht="39" customHeight="1">
      <c r="A853" s="110"/>
      <c r="B853" s="87" t="s">
        <v>527</v>
      </c>
      <c r="C853" s="73" t="s">
        <v>144</v>
      </c>
      <c r="D853" s="73" t="s">
        <v>143</v>
      </c>
      <c r="E853" s="116"/>
      <c r="F853" s="160">
        <v>100</v>
      </c>
      <c r="G853" s="160">
        <f>F853</f>
        <v>100</v>
      </c>
    </row>
    <row r="854" spans="1:7" ht="29.25" customHeight="1">
      <c r="A854" s="110"/>
      <c r="B854" s="233" t="s">
        <v>756</v>
      </c>
      <c r="C854" s="233"/>
      <c r="D854" s="170"/>
      <c r="E854" s="116"/>
      <c r="F854" s="153"/>
      <c r="G854" s="160"/>
    </row>
    <row r="855" spans="1:7" ht="12.75" customHeight="1">
      <c r="A855" s="110">
        <v>1</v>
      </c>
      <c r="B855" s="130" t="s">
        <v>34</v>
      </c>
      <c r="C855" s="171"/>
      <c r="D855" s="73"/>
      <c r="E855" s="116"/>
      <c r="F855" s="153"/>
      <c r="G855" s="160"/>
    </row>
    <row r="856" spans="1:7" ht="38.25" customHeight="1">
      <c r="A856" s="110"/>
      <c r="B856" s="88" t="s">
        <v>562</v>
      </c>
      <c r="C856" s="73" t="s">
        <v>126</v>
      </c>
      <c r="D856" s="73" t="s">
        <v>498</v>
      </c>
      <c r="E856" s="116"/>
      <c r="F856" s="153">
        <v>200000</v>
      </c>
      <c r="G856" s="153">
        <f>F856</f>
        <v>200000</v>
      </c>
    </row>
    <row r="857" spans="1:7" ht="12.75" customHeight="1">
      <c r="A857" s="110">
        <v>2</v>
      </c>
      <c r="B857" s="130" t="s">
        <v>35</v>
      </c>
      <c r="C857" s="171"/>
      <c r="D857" s="73"/>
      <c r="E857" s="116"/>
      <c r="F857" s="153"/>
      <c r="G857" s="160"/>
    </row>
    <row r="858" spans="1:7" ht="39.75" customHeight="1">
      <c r="A858" s="110"/>
      <c r="B858" s="87" t="s">
        <v>563</v>
      </c>
      <c r="C858" s="73" t="s">
        <v>604</v>
      </c>
      <c r="D858" s="73" t="s">
        <v>141</v>
      </c>
      <c r="E858" s="116"/>
      <c r="F858" s="161">
        <f>F856/F860</f>
        <v>90.909090909090907</v>
      </c>
      <c r="G858" s="161">
        <f>F858</f>
        <v>90.909090909090907</v>
      </c>
    </row>
    <row r="859" spans="1:7" ht="12.75" customHeight="1">
      <c r="A859" s="110">
        <v>3</v>
      </c>
      <c r="B859" s="130" t="s">
        <v>36</v>
      </c>
      <c r="C859" s="171"/>
      <c r="D859" s="73"/>
      <c r="E859" s="116"/>
      <c r="F859" s="153"/>
      <c r="G859" s="160"/>
    </row>
    <row r="860" spans="1:7" ht="40.5" customHeight="1">
      <c r="A860" s="110"/>
      <c r="B860" s="87" t="s">
        <v>564</v>
      </c>
      <c r="C860" s="73" t="s">
        <v>130</v>
      </c>
      <c r="D860" s="73" t="s">
        <v>139</v>
      </c>
      <c r="E860" s="116"/>
      <c r="F860" s="153">
        <v>2200</v>
      </c>
      <c r="G860" s="153">
        <f>F860</f>
        <v>2200</v>
      </c>
    </row>
    <row r="861" spans="1:7" ht="12.75" customHeight="1">
      <c r="A861" s="110">
        <v>4</v>
      </c>
      <c r="B861" s="130" t="s">
        <v>37</v>
      </c>
      <c r="C861" s="151"/>
      <c r="D861" s="73"/>
      <c r="E861" s="116"/>
      <c r="F861" s="153"/>
      <c r="G861" s="160"/>
    </row>
    <row r="862" spans="1:7" ht="38.25" customHeight="1">
      <c r="A862" s="110"/>
      <c r="B862" s="87" t="s">
        <v>565</v>
      </c>
      <c r="C862" s="73" t="s">
        <v>144</v>
      </c>
      <c r="D862" s="73" t="s">
        <v>143</v>
      </c>
      <c r="E862" s="116"/>
      <c r="F862" s="160">
        <v>100</v>
      </c>
      <c r="G862" s="160">
        <f>F862</f>
        <v>100</v>
      </c>
    </row>
    <row r="863" spans="1:7" ht="27.75" customHeight="1">
      <c r="A863" s="110"/>
      <c r="B863" s="233" t="s">
        <v>757</v>
      </c>
      <c r="C863" s="233"/>
      <c r="D863" s="170"/>
      <c r="E863" s="116"/>
      <c r="F863" s="153"/>
      <c r="G863" s="160"/>
    </row>
    <row r="864" spans="1:7" ht="12.75" customHeight="1">
      <c r="A864" s="110">
        <v>1</v>
      </c>
      <c r="B864" s="130" t="s">
        <v>34</v>
      </c>
      <c r="C864" s="171"/>
      <c r="D864" s="73"/>
      <c r="E864" s="116"/>
      <c r="F864" s="153"/>
      <c r="G864" s="160"/>
    </row>
    <row r="865" spans="1:7" ht="30.75" customHeight="1">
      <c r="A865" s="110"/>
      <c r="B865" s="88" t="s">
        <v>528</v>
      </c>
      <c r="C865" s="73" t="s">
        <v>126</v>
      </c>
      <c r="D865" s="73" t="s">
        <v>498</v>
      </c>
      <c r="E865" s="116"/>
      <c r="F865" s="153">
        <v>250000</v>
      </c>
      <c r="G865" s="153">
        <f>F865</f>
        <v>250000</v>
      </c>
    </row>
    <row r="866" spans="1:7" ht="12.75" customHeight="1">
      <c r="A866" s="110">
        <v>2</v>
      </c>
      <c r="B866" s="130" t="s">
        <v>35</v>
      </c>
      <c r="C866" s="171"/>
      <c r="D866" s="73"/>
      <c r="E866" s="116"/>
      <c r="F866" s="153"/>
      <c r="G866" s="160"/>
    </row>
    <row r="867" spans="1:7" ht="32.25" customHeight="1">
      <c r="A867" s="110"/>
      <c r="B867" s="87" t="s">
        <v>529</v>
      </c>
      <c r="C867" s="73" t="s">
        <v>604</v>
      </c>
      <c r="D867" s="73" t="s">
        <v>141</v>
      </c>
      <c r="E867" s="116"/>
      <c r="F867" s="161">
        <f>F865/F869</f>
        <v>113.63636363636364</v>
      </c>
      <c r="G867" s="161">
        <f>F867</f>
        <v>113.63636363636364</v>
      </c>
    </row>
    <row r="868" spans="1:7" ht="12.75" customHeight="1">
      <c r="A868" s="110">
        <v>3</v>
      </c>
      <c r="B868" s="130" t="s">
        <v>36</v>
      </c>
      <c r="C868" s="171"/>
      <c r="D868" s="73"/>
      <c r="E868" s="116"/>
      <c r="F868" s="153"/>
      <c r="G868" s="160"/>
    </row>
    <row r="869" spans="1:7" ht="31.5" customHeight="1">
      <c r="A869" s="110"/>
      <c r="B869" s="87" t="s">
        <v>530</v>
      </c>
      <c r="C869" s="73" t="s">
        <v>130</v>
      </c>
      <c r="D869" s="73" t="s">
        <v>139</v>
      </c>
      <c r="E869" s="116"/>
      <c r="F869" s="153">
        <v>2200</v>
      </c>
      <c r="G869" s="153">
        <f>F869</f>
        <v>2200</v>
      </c>
    </row>
    <row r="870" spans="1:7" ht="12.75" customHeight="1">
      <c r="A870" s="110">
        <v>4</v>
      </c>
      <c r="B870" s="130" t="s">
        <v>37</v>
      </c>
      <c r="C870" s="151"/>
      <c r="D870" s="73"/>
      <c r="E870" s="116"/>
      <c r="F870" s="153"/>
      <c r="G870" s="160"/>
    </row>
    <row r="871" spans="1:7" ht="31.5" customHeight="1">
      <c r="A871" s="110"/>
      <c r="B871" s="87" t="s">
        <v>531</v>
      </c>
      <c r="C871" s="151" t="s">
        <v>144</v>
      </c>
      <c r="D871" s="73" t="s">
        <v>143</v>
      </c>
      <c r="E871" s="116"/>
      <c r="F871" s="153">
        <v>100</v>
      </c>
      <c r="G871" s="160">
        <f>F871</f>
        <v>100</v>
      </c>
    </row>
    <row r="872" spans="1:7" ht="33" customHeight="1">
      <c r="A872" s="110"/>
      <c r="B872" s="238" t="s">
        <v>758</v>
      </c>
      <c r="C872" s="238"/>
      <c r="D872" s="174"/>
      <c r="E872" s="116"/>
      <c r="F872" s="118">
        <f>F874+F875</f>
        <v>347000</v>
      </c>
      <c r="G872" s="118">
        <f>F872</f>
        <v>347000</v>
      </c>
    </row>
    <row r="873" spans="1:7" ht="12.75" customHeight="1">
      <c r="A873" s="110">
        <v>1</v>
      </c>
      <c r="B873" s="130" t="s">
        <v>34</v>
      </c>
      <c r="C873" s="116"/>
      <c r="D873" s="116"/>
      <c r="E873" s="116"/>
      <c r="F873" s="111"/>
      <c r="G873" s="111"/>
    </row>
    <row r="874" spans="1:7" ht="23.25">
      <c r="A874" s="110"/>
      <c r="B874" s="152" t="s">
        <v>532</v>
      </c>
      <c r="C874" s="151" t="s">
        <v>126</v>
      </c>
      <c r="D874" s="151" t="s">
        <v>146</v>
      </c>
      <c r="E874" s="116"/>
      <c r="F874" s="118">
        <v>298000</v>
      </c>
      <c r="G874" s="118">
        <f>F874</f>
        <v>298000</v>
      </c>
    </row>
    <row r="875" spans="1:7" ht="38.25" customHeight="1">
      <c r="A875" s="110"/>
      <c r="B875" s="152" t="s">
        <v>594</v>
      </c>
      <c r="C875" s="151" t="s">
        <v>126</v>
      </c>
      <c r="D875" s="151" t="s">
        <v>146</v>
      </c>
      <c r="E875" s="116"/>
      <c r="F875" s="118">
        <f>49000</f>
        <v>49000</v>
      </c>
      <c r="G875" s="118">
        <f>F875</f>
        <v>49000</v>
      </c>
    </row>
    <row r="876" spans="1:7" ht="12.75" customHeight="1">
      <c r="A876" s="110">
        <v>2</v>
      </c>
      <c r="B876" s="130" t="s">
        <v>35</v>
      </c>
      <c r="C876" s="116"/>
      <c r="D876" s="116"/>
      <c r="E876" s="116"/>
      <c r="F876" s="118"/>
      <c r="G876" s="118"/>
    </row>
    <row r="877" spans="1:7" ht="22.5">
      <c r="A877" s="110"/>
      <c r="B877" s="87" t="s">
        <v>634</v>
      </c>
      <c r="C877" s="151" t="s">
        <v>604</v>
      </c>
      <c r="D877" s="151" t="s">
        <v>141</v>
      </c>
      <c r="E877" s="116"/>
      <c r="F877" s="118">
        <f>F874/F880</f>
        <v>135.45454545454547</v>
      </c>
      <c r="G877" s="118">
        <f>F877</f>
        <v>135.45454545454547</v>
      </c>
    </row>
    <row r="878" spans="1:7" ht="30.75" customHeight="1">
      <c r="A878" s="110"/>
      <c r="B878" s="87" t="s">
        <v>595</v>
      </c>
      <c r="C878" s="151" t="s">
        <v>136</v>
      </c>
      <c r="D878" s="151" t="s">
        <v>141</v>
      </c>
      <c r="E878" s="116"/>
      <c r="F878" s="118">
        <v>1</v>
      </c>
      <c r="G878" s="118">
        <f>F878</f>
        <v>1</v>
      </c>
    </row>
    <row r="879" spans="1:7" ht="12.75" customHeight="1">
      <c r="A879" s="110">
        <v>3</v>
      </c>
      <c r="B879" s="130" t="s">
        <v>36</v>
      </c>
      <c r="C879" s="116"/>
      <c r="D879" s="116"/>
      <c r="E879" s="116"/>
      <c r="F879" s="118"/>
      <c r="G879" s="118"/>
    </row>
    <row r="880" spans="1:7" ht="23.25">
      <c r="A880" s="110"/>
      <c r="B880" s="152" t="s">
        <v>619</v>
      </c>
      <c r="C880" s="151" t="s">
        <v>130</v>
      </c>
      <c r="D880" s="151" t="s">
        <v>139</v>
      </c>
      <c r="E880" s="116"/>
      <c r="F880" s="118">
        <v>2200</v>
      </c>
      <c r="G880" s="118">
        <f>F880</f>
        <v>2200</v>
      </c>
    </row>
    <row r="881" spans="1:7" ht="30" customHeight="1">
      <c r="A881" s="110"/>
      <c r="B881" s="87" t="s">
        <v>596</v>
      </c>
      <c r="C881" s="151" t="s">
        <v>130</v>
      </c>
      <c r="D881" s="151" t="s">
        <v>139</v>
      </c>
      <c r="E881" s="116"/>
      <c r="F881" s="118">
        <f>F875/F878</f>
        <v>49000</v>
      </c>
      <c r="G881" s="118">
        <f>F881</f>
        <v>49000</v>
      </c>
    </row>
    <row r="882" spans="1:7" ht="12.75" customHeight="1">
      <c r="A882" s="110">
        <v>4</v>
      </c>
      <c r="B882" s="130" t="s">
        <v>37</v>
      </c>
      <c r="C882" s="116"/>
      <c r="D882" s="116"/>
      <c r="E882" s="116"/>
      <c r="F882" s="118"/>
      <c r="G882" s="118"/>
    </row>
    <row r="883" spans="1:7" ht="23.25">
      <c r="A883" s="110"/>
      <c r="B883" s="152" t="s">
        <v>533</v>
      </c>
      <c r="C883" s="151" t="s">
        <v>144</v>
      </c>
      <c r="D883" s="151" t="s">
        <v>139</v>
      </c>
      <c r="E883" s="116"/>
      <c r="F883" s="118">
        <v>100</v>
      </c>
      <c r="G883" s="118">
        <f>F883</f>
        <v>100</v>
      </c>
    </row>
    <row r="884" spans="1:7" ht="27" customHeight="1">
      <c r="A884" s="110"/>
      <c r="B884" s="246" t="s">
        <v>759</v>
      </c>
      <c r="C884" s="247"/>
      <c r="D884" s="176"/>
      <c r="E884" s="116"/>
      <c r="F884" s="153"/>
      <c r="G884" s="160"/>
    </row>
    <row r="885" spans="1:7" ht="12.75" customHeight="1">
      <c r="A885" s="110">
        <v>1</v>
      </c>
      <c r="B885" s="130" t="s">
        <v>34</v>
      </c>
      <c r="C885" s="73"/>
      <c r="D885" s="73"/>
      <c r="E885" s="116"/>
      <c r="F885" s="153"/>
      <c r="G885" s="160"/>
    </row>
    <row r="886" spans="1:7" ht="33.75">
      <c r="A886" s="110"/>
      <c r="B886" s="87" t="s">
        <v>534</v>
      </c>
      <c r="C886" s="73" t="s">
        <v>126</v>
      </c>
      <c r="D886" s="73" t="s">
        <v>498</v>
      </c>
      <c r="E886" s="116"/>
      <c r="F886" s="153">
        <v>500000</v>
      </c>
      <c r="G886" s="160">
        <f>F886</f>
        <v>500000</v>
      </c>
    </row>
    <row r="887" spans="1:7" ht="12.75" customHeight="1">
      <c r="A887" s="110">
        <v>2</v>
      </c>
      <c r="B887" s="130" t="s">
        <v>35</v>
      </c>
      <c r="C887" s="116"/>
      <c r="D887" s="116"/>
      <c r="E887" s="116"/>
      <c r="F887" s="153"/>
      <c r="G887" s="160"/>
    </row>
    <row r="888" spans="1:7" ht="45">
      <c r="A888" s="110"/>
      <c r="B888" s="88" t="s">
        <v>535</v>
      </c>
      <c r="C888" s="116" t="s">
        <v>211</v>
      </c>
      <c r="D888" s="73" t="s">
        <v>139</v>
      </c>
      <c r="E888" s="116"/>
      <c r="F888" s="153">
        <v>1</v>
      </c>
      <c r="G888" s="160">
        <f>F888</f>
        <v>1</v>
      </c>
    </row>
    <row r="889" spans="1:7" ht="22.5">
      <c r="A889" s="110"/>
      <c r="B889" s="87" t="s">
        <v>536</v>
      </c>
      <c r="C889" s="73" t="s">
        <v>604</v>
      </c>
      <c r="D889" s="73" t="s">
        <v>141</v>
      </c>
      <c r="E889" s="116"/>
      <c r="F889" s="160">
        <f>(F886-F891)/F892</f>
        <v>215.90909090909091</v>
      </c>
      <c r="G889" s="160">
        <f>F889</f>
        <v>215.90909090909091</v>
      </c>
    </row>
    <row r="890" spans="1:7" ht="12.75" customHeight="1">
      <c r="A890" s="110">
        <v>3</v>
      </c>
      <c r="B890" s="130" t="s">
        <v>36</v>
      </c>
      <c r="C890" s="116"/>
      <c r="D890" s="116"/>
      <c r="E890" s="116"/>
      <c r="F890" s="153"/>
      <c r="G890" s="160"/>
    </row>
    <row r="891" spans="1:7" ht="33.75">
      <c r="A891" s="110"/>
      <c r="B891" s="87" t="s">
        <v>537</v>
      </c>
      <c r="C891" s="73" t="s">
        <v>130</v>
      </c>
      <c r="D891" s="73" t="s">
        <v>139</v>
      </c>
      <c r="E891" s="116"/>
      <c r="F891" s="153">
        <v>25000</v>
      </c>
      <c r="G891" s="160">
        <f>F891</f>
        <v>25000</v>
      </c>
    </row>
    <row r="892" spans="1:7" ht="33.75">
      <c r="A892" s="110"/>
      <c r="B892" s="87" t="s">
        <v>538</v>
      </c>
      <c r="C892" s="73" t="s">
        <v>130</v>
      </c>
      <c r="D892" s="73" t="s">
        <v>139</v>
      </c>
      <c r="E892" s="116"/>
      <c r="F892" s="153">
        <v>2200</v>
      </c>
      <c r="G892" s="160">
        <f>F892</f>
        <v>2200</v>
      </c>
    </row>
    <row r="893" spans="1:7" ht="12.75" customHeight="1">
      <c r="A893" s="110">
        <v>4</v>
      </c>
      <c r="B893" s="130" t="s">
        <v>37</v>
      </c>
      <c r="C893" s="116"/>
      <c r="D893" s="116"/>
      <c r="E893" s="116"/>
      <c r="F893" s="153"/>
      <c r="G893" s="160"/>
    </row>
    <row r="894" spans="1:7" ht="41.25" customHeight="1">
      <c r="A894" s="110"/>
      <c r="B894" s="87" t="s">
        <v>539</v>
      </c>
      <c r="C894" s="73" t="s">
        <v>144</v>
      </c>
      <c r="D894" s="73" t="s">
        <v>143</v>
      </c>
      <c r="E894" s="116"/>
      <c r="F894" s="153">
        <v>100</v>
      </c>
      <c r="G894" s="160">
        <f>F894</f>
        <v>100</v>
      </c>
    </row>
    <row r="895" spans="1:7" ht="27.75" customHeight="1">
      <c r="A895" s="110"/>
      <c r="B895" s="233" t="s">
        <v>760</v>
      </c>
      <c r="C895" s="233"/>
      <c r="D895" s="170"/>
      <c r="E895" s="116"/>
      <c r="F895" s="153"/>
      <c r="G895" s="160"/>
    </row>
    <row r="896" spans="1:7" ht="12.75" customHeight="1">
      <c r="A896" s="110">
        <v>1</v>
      </c>
      <c r="B896" s="130" t="s">
        <v>34</v>
      </c>
      <c r="C896" s="171"/>
      <c r="D896" s="73"/>
      <c r="E896" s="116"/>
      <c r="F896" s="153"/>
      <c r="G896" s="160"/>
    </row>
    <row r="897" spans="1:7" ht="30" customHeight="1">
      <c r="A897" s="110"/>
      <c r="B897" s="88" t="s">
        <v>540</v>
      </c>
      <c r="C897" s="73" t="s">
        <v>126</v>
      </c>
      <c r="D897" s="73" t="s">
        <v>498</v>
      </c>
      <c r="E897" s="116"/>
      <c r="F897" s="153">
        <v>150000</v>
      </c>
      <c r="G897" s="160">
        <f>F897</f>
        <v>150000</v>
      </c>
    </row>
    <row r="898" spans="1:7" ht="12.75" customHeight="1">
      <c r="A898" s="110">
        <v>2</v>
      </c>
      <c r="B898" s="130" t="s">
        <v>35</v>
      </c>
      <c r="C898" s="171"/>
      <c r="D898" s="73"/>
      <c r="E898" s="116"/>
      <c r="F898" s="153"/>
      <c r="G898" s="160"/>
    </row>
    <row r="899" spans="1:7" ht="22.5">
      <c r="A899" s="110"/>
      <c r="B899" s="87" t="s">
        <v>541</v>
      </c>
      <c r="C899" s="73" t="s">
        <v>604</v>
      </c>
      <c r="D899" s="73" t="s">
        <v>141</v>
      </c>
      <c r="E899" s="116"/>
      <c r="F899" s="161">
        <f>F897/F901</f>
        <v>68.181818181818187</v>
      </c>
      <c r="G899" s="161">
        <f>F899</f>
        <v>68.181818181818187</v>
      </c>
    </row>
    <row r="900" spans="1:7" ht="12.75" customHeight="1">
      <c r="A900" s="110">
        <v>3</v>
      </c>
      <c r="B900" s="130" t="s">
        <v>36</v>
      </c>
      <c r="C900" s="171"/>
      <c r="D900" s="73"/>
      <c r="E900" s="116"/>
      <c r="F900" s="153"/>
      <c r="G900" s="160"/>
    </row>
    <row r="901" spans="1:7" ht="32.25" customHeight="1">
      <c r="A901" s="110"/>
      <c r="B901" s="87" t="s">
        <v>542</v>
      </c>
      <c r="C901" s="73" t="s">
        <v>130</v>
      </c>
      <c r="D901" s="73" t="s">
        <v>139</v>
      </c>
      <c r="E901" s="116"/>
      <c r="F901" s="153">
        <v>2200</v>
      </c>
      <c r="G901" s="160">
        <f>F901</f>
        <v>2200</v>
      </c>
    </row>
    <row r="902" spans="1:7" ht="12.75" customHeight="1">
      <c r="A902" s="110">
        <v>4</v>
      </c>
      <c r="B902" s="130" t="s">
        <v>37</v>
      </c>
      <c r="C902" s="151"/>
      <c r="D902" s="73"/>
      <c r="E902" s="116"/>
      <c r="F902" s="153"/>
      <c r="G902" s="160"/>
    </row>
    <row r="903" spans="1:7" ht="30" customHeight="1">
      <c r="A903" s="110"/>
      <c r="B903" s="87" t="s">
        <v>543</v>
      </c>
      <c r="C903" s="151" t="s">
        <v>144</v>
      </c>
      <c r="D903" s="73" t="s">
        <v>143</v>
      </c>
      <c r="E903" s="116"/>
      <c r="F903" s="153">
        <v>100</v>
      </c>
      <c r="G903" s="160">
        <f>F903</f>
        <v>100</v>
      </c>
    </row>
    <row r="904" spans="1:7" ht="29.25" customHeight="1">
      <c r="A904" s="110"/>
      <c r="B904" s="246" t="s">
        <v>761</v>
      </c>
      <c r="C904" s="247"/>
      <c r="D904" s="170"/>
      <c r="E904" s="116"/>
      <c r="F904" s="153"/>
      <c r="G904" s="160"/>
    </row>
    <row r="905" spans="1:7" ht="12.75" customHeight="1">
      <c r="A905" s="110">
        <v>1</v>
      </c>
      <c r="B905" s="130" t="s">
        <v>34</v>
      </c>
      <c r="C905" s="171"/>
      <c r="D905" s="73"/>
      <c r="E905" s="116"/>
      <c r="F905" s="153"/>
      <c r="G905" s="160"/>
    </row>
    <row r="906" spans="1:7" ht="32.25" customHeight="1">
      <c r="A906" s="110"/>
      <c r="B906" s="88" t="s">
        <v>544</v>
      </c>
      <c r="C906" s="73" t="s">
        <v>126</v>
      </c>
      <c r="D906" s="73" t="s">
        <v>498</v>
      </c>
      <c r="E906" s="116"/>
      <c r="F906" s="153">
        <f>350000</f>
        <v>350000</v>
      </c>
      <c r="G906" s="160">
        <f>F906</f>
        <v>350000</v>
      </c>
    </row>
    <row r="907" spans="1:7" ht="12.75" customHeight="1">
      <c r="A907" s="110">
        <v>2</v>
      </c>
      <c r="B907" s="130" t="s">
        <v>35</v>
      </c>
      <c r="C907" s="171"/>
      <c r="D907" s="73"/>
      <c r="E907" s="116"/>
      <c r="F907" s="153"/>
      <c r="G907" s="160"/>
    </row>
    <row r="908" spans="1:7" ht="30.75" customHeight="1">
      <c r="A908" s="110"/>
      <c r="B908" s="87" t="s">
        <v>545</v>
      </c>
      <c r="C908" s="73" t="s">
        <v>604</v>
      </c>
      <c r="D908" s="73" t="s">
        <v>141</v>
      </c>
      <c r="E908" s="116"/>
      <c r="F908" s="161">
        <f>F906/F910</f>
        <v>159.09090909090909</v>
      </c>
      <c r="G908" s="161">
        <f>F908</f>
        <v>159.09090909090909</v>
      </c>
    </row>
    <row r="909" spans="1:7" ht="12.75" customHeight="1">
      <c r="A909" s="110">
        <v>3</v>
      </c>
      <c r="B909" s="130" t="s">
        <v>36</v>
      </c>
      <c r="C909" s="171"/>
      <c r="D909" s="73"/>
      <c r="E909" s="116"/>
      <c r="F909" s="153"/>
      <c r="G909" s="160"/>
    </row>
    <row r="910" spans="1:7" ht="29.25" customHeight="1">
      <c r="A910" s="110"/>
      <c r="B910" s="87" t="s">
        <v>546</v>
      </c>
      <c r="C910" s="73" t="s">
        <v>130</v>
      </c>
      <c r="D910" s="73" t="s">
        <v>139</v>
      </c>
      <c r="E910" s="116"/>
      <c r="F910" s="153">
        <v>2200</v>
      </c>
      <c r="G910" s="160">
        <f>F910</f>
        <v>2200</v>
      </c>
    </row>
    <row r="911" spans="1:7" ht="12.75" customHeight="1">
      <c r="A911" s="110">
        <v>4</v>
      </c>
      <c r="B911" s="130" t="s">
        <v>37</v>
      </c>
      <c r="C911" s="151"/>
      <c r="D911" s="73"/>
      <c r="E911" s="116"/>
      <c r="F911" s="153"/>
      <c r="G911" s="160"/>
    </row>
    <row r="912" spans="1:7" ht="33" customHeight="1">
      <c r="A912" s="110"/>
      <c r="B912" s="87" t="s">
        <v>547</v>
      </c>
      <c r="C912" s="151" t="s">
        <v>144</v>
      </c>
      <c r="D912" s="73" t="s">
        <v>143</v>
      </c>
      <c r="E912" s="116"/>
      <c r="F912" s="153">
        <v>100</v>
      </c>
      <c r="G912" s="160">
        <f>F912</f>
        <v>100</v>
      </c>
    </row>
    <row r="913" spans="1:7" ht="27" customHeight="1">
      <c r="A913" s="110"/>
      <c r="B913" s="238" t="s">
        <v>762</v>
      </c>
      <c r="C913" s="238"/>
      <c r="D913" s="170"/>
      <c r="E913" s="116"/>
      <c r="F913" s="111"/>
      <c r="G913" s="111"/>
    </row>
    <row r="914" spans="1:7" ht="12.75" customHeight="1">
      <c r="A914" s="110">
        <v>1</v>
      </c>
      <c r="B914" s="130" t="s">
        <v>34</v>
      </c>
      <c r="C914" s="116"/>
      <c r="D914" s="116"/>
      <c r="E914" s="116"/>
      <c r="F914" s="111"/>
      <c r="G914" s="111"/>
    </row>
    <row r="915" spans="1:7" ht="23.25">
      <c r="A915" s="110"/>
      <c r="B915" s="152" t="s">
        <v>548</v>
      </c>
      <c r="C915" s="73" t="s">
        <v>126</v>
      </c>
      <c r="D915" s="73" t="s">
        <v>498</v>
      </c>
      <c r="E915" s="116"/>
      <c r="F915" s="118">
        <v>400000</v>
      </c>
      <c r="G915" s="118">
        <f>F915</f>
        <v>400000</v>
      </c>
    </row>
    <row r="916" spans="1:7" ht="12.75" customHeight="1">
      <c r="A916" s="110">
        <v>2</v>
      </c>
      <c r="B916" s="130" t="s">
        <v>35</v>
      </c>
      <c r="C916" s="116"/>
      <c r="D916" s="116"/>
      <c r="E916" s="116"/>
      <c r="F916" s="118"/>
      <c r="G916" s="118"/>
    </row>
    <row r="917" spans="1:7" ht="23.25">
      <c r="A917" s="110"/>
      <c r="B917" s="152" t="s">
        <v>549</v>
      </c>
      <c r="C917" s="73" t="s">
        <v>604</v>
      </c>
      <c r="D917" s="73" t="s">
        <v>141</v>
      </c>
      <c r="E917" s="116"/>
      <c r="F917" s="118">
        <f>F915/F919</f>
        <v>200</v>
      </c>
      <c r="G917" s="118">
        <f>F917</f>
        <v>200</v>
      </c>
    </row>
    <row r="918" spans="1:7" ht="12.75" customHeight="1">
      <c r="A918" s="110">
        <v>3</v>
      </c>
      <c r="B918" s="130" t="s">
        <v>36</v>
      </c>
      <c r="C918" s="116"/>
      <c r="D918" s="116"/>
      <c r="E918" s="116"/>
      <c r="F918" s="118"/>
      <c r="G918" s="118"/>
    </row>
    <row r="919" spans="1:7" ht="28.5" customHeight="1">
      <c r="A919" s="110"/>
      <c r="B919" s="152" t="s">
        <v>620</v>
      </c>
      <c r="C919" s="73" t="s">
        <v>130</v>
      </c>
      <c r="D919" s="73" t="s">
        <v>139</v>
      </c>
      <c r="E919" s="116"/>
      <c r="F919" s="118">
        <v>2000</v>
      </c>
      <c r="G919" s="118">
        <f>F919</f>
        <v>2000</v>
      </c>
    </row>
    <row r="920" spans="1:7" ht="12.75" customHeight="1">
      <c r="A920" s="110">
        <v>4</v>
      </c>
      <c r="B920" s="130" t="s">
        <v>37</v>
      </c>
      <c r="C920" s="116"/>
      <c r="D920" s="116"/>
      <c r="E920" s="116"/>
      <c r="F920" s="118"/>
      <c r="G920" s="118"/>
    </row>
    <row r="921" spans="1:7" ht="27" customHeight="1">
      <c r="A921" s="110"/>
      <c r="B921" s="87" t="s">
        <v>550</v>
      </c>
      <c r="C921" s="73" t="s">
        <v>144</v>
      </c>
      <c r="D921" s="73" t="s">
        <v>139</v>
      </c>
      <c r="E921" s="116"/>
      <c r="F921" s="118">
        <v>100</v>
      </c>
      <c r="G921" s="118">
        <f>F921</f>
        <v>100</v>
      </c>
    </row>
    <row r="922" spans="1:7" ht="27" customHeight="1">
      <c r="A922" s="110"/>
      <c r="B922" s="246" t="s">
        <v>763</v>
      </c>
      <c r="C922" s="247"/>
      <c r="D922" s="151"/>
      <c r="E922" s="110"/>
      <c r="F922" s="116"/>
      <c r="G922" s="115"/>
    </row>
    <row r="923" spans="1:7" ht="12.75" customHeight="1">
      <c r="A923" s="110">
        <v>1</v>
      </c>
      <c r="B923" s="130" t="s">
        <v>34</v>
      </c>
      <c r="C923" s="73"/>
      <c r="D923" s="73"/>
      <c r="E923" s="110"/>
      <c r="F923" s="116"/>
      <c r="G923" s="115"/>
    </row>
    <row r="924" spans="1:7" ht="26.25" customHeight="1">
      <c r="A924" s="110"/>
      <c r="B924" s="87" t="s">
        <v>588</v>
      </c>
      <c r="C924" s="73" t="s">
        <v>126</v>
      </c>
      <c r="D924" s="73" t="s">
        <v>193</v>
      </c>
      <c r="E924" s="110"/>
      <c r="F924" s="163">
        <v>150000</v>
      </c>
      <c r="G924" s="164">
        <f>F924</f>
        <v>150000</v>
      </c>
    </row>
    <row r="925" spans="1:7" ht="12.75" customHeight="1">
      <c r="A925" s="110">
        <v>2</v>
      </c>
      <c r="B925" s="130" t="s">
        <v>35</v>
      </c>
      <c r="C925" s="116"/>
      <c r="D925" s="116"/>
      <c r="E925" s="110"/>
      <c r="F925" s="163"/>
      <c r="G925" s="164"/>
    </row>
    <row r="926" spans="1:7" ht="37.5" customHeight="1">
      <c r="A926" s="110"/>
      <c r="B926" s="87" t="s">
        <v>589</v>
      </c>
      <c r="C926" s="73" t="s">
        <v>604</v>
      </c>
      <c r="D926" s="73" t="s">
        <v>141</v>
      </c>
      <c r="E926" s="110"/>
      <c r="F926" s="163">
        <f>F924/F928</f>
        <v>60</v>
      </c>
      <c r="G926" s="164">
        <f>F926</f>
        <v>60</v>
      </c>
    </row>
    <row r="927" spans="1:7" ht="12.75" customHeight="1">
      <c r="A927" s="110">
        <v>3</v>
      </c>
      <c r="B927" s="130" t="s">
        <v>36</v>
      </c>
      <c r="C927" s="116"/>
      <c r="D927" s="116"/>
      <c r="E927" s="110"/>
      <c r="F927" s="163"/>
      <c r="G927" s="164"/>
    </row>
    <row r="928" spans="1:7" ht="31.5" customHeight="1">
      <c r="A928" s="110"/>
      <c r="B928" s="87" t="s">
        <v>590</v>
      </c>
      <c r="C928" s="73" t="s">
        <v>130</v>
      </c>
      <c r="D928" s="73" t="s">
        <v>139</v>
      </c>
      <c r="E928" s="110"/>
      <c r="F928" s="163">
        <v>2500</v>
      </c>
      <c r="G928" s="164">
        <f>F928</f>
        <v>2500</v>
      </c>
    </row>
    <row r="929" spans="1:7" ht="12.75" customHeight="1">
      <c r="A929" s="110">
        <v>4</v>
      </c>
      <c r="B929" s="130" t="s">
        <v>37</v>
      </c>
      <c r="C929" s="116"/>
      <c r="D929" s="116"/>
      <c r="E929" s="110"/>
      <c r="F929" s="163"/>
      <c r="G929" s="164"/>
    </row>
    <row r="930" spans="1:7" ht="32.25" customHeight="1">
      <c r="A930" s="110"/>
      <c r="B930" s="88" t="s">
        <v>591</v>
      </c>
      <c r="C930" s="73" t="s">
        <v>144</v>
      </c>
      <c r="D930" s="73" t="s">
        <v>143</v>
      </c>
      <c r="E930" s="110"/>
      <c r="F930" s="163">
        <v>100</v>
      </c>
      <c r="G930" s="164">
        <f>F930</f>
        <v>100</v>
      </c>
    </row>
    <row r="931" spans="1:7" ht="21" customHeight="1">
      <c r="A931" s="110"/>
      <c r="B931" s="244" t="s">
        <v>764</v>
      </c>
      <c r="C931" s="245"/>
      <c r="D931" s="151"/>
      <c r="E931" s="110"/>
      <c r="F931" s="166">
        <f>F934+F943+F952+F961</f>
        <v>1097717</v>
      </c>
      <c r="G931" s="133">
        <f>F931</f>
        <v>1097717</v>
      </c>
    </row>
    <row r="932" spans="1:7" ht="21" customHeight="1">
      <c r="A932" s="110"/>
      <c r="B932" s="233" t="s">
        <v>765</v>
      </c>
      <c r="C932" s="233"/>
      <c r="D932" s="174"/>
      <c r="E932" s="116"/>
      <c r="F932" s="153"/>
      <c r="G932" s="160"/>
    </row>
    <row r="933" spans="1:7" ht="12.75" customHeight="1">
      <c r="A933" s="110">
        <v>1</v>
      </c>
      <c r="B933" s="130" t="s">
        <v>34</v>
      </c>
      <c r="C933" s="116"/>
      <c r="D933" s="116"/>
      <c r="E933" s="116"/>
      <c r="F933" s="153"/>
      <c r="G933" s="160"/>
    </row>
    <row r="934" spans="1:7" ht="30.75" customHeight="1">
      <c r="A934" s="110"/>
      <c r="B934" s="87" t="s">
        <v>551</v>
      </c>
      <c r="C934" s="73" t="s">
        <v>126</v>
      </c>
      <c r="D934" s="73" t="s">
        <v>498</v>
      </c>
      <c r="E934" s="116"/>
      <c r="F934" s="153">
        <v>30000</v>
      </c>
      <c r="G934" s="153">
        <f>F934</f>
        <v>30000</v>
      </c>
    </row>
    <row r="935" spans="1:7" ht="12.75" customHeight="1">
      <c r="A935" s="110">
        <v>2</v>
      </c>
      <c r="B935" s="130" t="s">
        <v>35</v>
      </c>
      <c r="C935" s="73"/>
      <c r="D935" s="151"/>
      <c r="E935" s="116"/>
      <c r="F935" s="153"/>
      <c r="G935" s="160"/>
    </row>
    <row r="936" spans="1:7" ht="29.25" customHeight="1">
      <c r="A936" s="110"/>
      <c r="B936" s="87" t="s">
        <v>552</v>
      </c>
      <c r="C936" s="73" t="s">
        <v>153</v>
      </c>
      <c r="D936" s="73" t="s">
        <v>141</v>
      </c>
      <c r="E936" s="116"/>
      <c r="F936" s="153">
        <f>F934/F938</f>
        <v>15</v>
      </c>
      <c r="G936" s="160">
        <f>F936</f>
        <v>15</v>
      </c>
    </row>
    <row r="937" spans="1:7" ht="12.75" customHeight="1">
      <c r="A937" s="110">
        <v>3</v>
      </c>
      <c r="B937" s="130" t="s">
        <v>36</v>
      </c>
      <c r="C937" s="73"/>
      <c r="D937" s="151"/>
      <c r="E937" s="116"/>
      <c r="F937" s="153"/>
      <c r="G937" s="160"/>
    </row>
    <row r="938" spans="1:7" ht="31.5" customHeight="1">
      <c r="A938" s="110"/>
      <c r="B938" s="87" t="s">
        <v>553</v>
      </c>
      <c r="C938" s="73" t="s">
        <v>126</v>
      </c>
      <c r="D938" s="73" t="s">
        <v>143</v>
      </c>
      <c r="E938" s="116"/>
      <c r="F938" s="153">
        <v>2000</v>
      </c>
      <c r="G938" s="153">
        <f>F938</f>
        <v>2000</v>
      </c>
    </row>
    <row r="939" spans="1:7" ht="12.75" customHeight="1">
      <c r="A939" s="110">
        <v>4</v>
      </c>
      <c r="B939" s="130" t="s">
        <v>37</v>
      </c>
      <c r="C939" s="116"/>
      <c r="D939" s="116"/>
      <c r="E939" s="116"/>
      <c r="F939" s="153"/>
      <c r="G939" s="160"/>
    </row>
    <row r="940" spans="1:7" ht="26.25" customHeight="1">
      <c r="A940" s="110"/>
      <c r="B940" s="87" t="s">
        <v>554</v>
      </c>
      <c r="C940" s="73" t="s">
        <v>144</v>
      </c>
      <c r="D940" s="73" t="s">
        <v>143</v>
      </c>
      <c r="E940" s="116"/>
      <c r="F940" s="160">
        <v>100</v>
      </c>
      <c r="G940" s="160">
        <f>F940</f>
        <v>100</v>
      </c>
    </row>
    <row r="941" spans="1:7" ht="39" customHeight="1">
      <c r="A941" s="110"/>
      <c r="B941" s="233" t="s">
        <v>766</v>
      </c>
      <c r="C941" s="233"/>
      <c r="D941" s="174"/>
      <c r="E941" s="116"/>
      <c r="F941" s="153"/>
      <c r="G941" s="160"/>
    </row>
    <row r="942" spans="1:7" ht="12.75" customHeight="1">
      <c r="A942" s="110">
        <v>1</v>
      </c>
      <c r="B942" s="130" t="s">
        <v>34</v>
      </c>
      <c r="C942" s="116"/>
      <c r="D942" s="116"/>
      <c r="E942" s="116"/>
      <c r="F942" s="153"/>
      <c r="G942" s="160"/>
    </row>
    <row r="943" spans="1:7" ht="51" customHeight="1">
      <c r="A943" s="110"/>
      <c r="B943" s="87" t="s">
        <v>625</v>
      </c>
      <c r="C943" s="73" t="s">
        <v>126</v>
      </c>
      <c r="D943" s="73" t="s">
        <v>498</v>
      </c>
      <c r="E943" s="116"/>
      <c r="F943" s="161">
        <v>125000</v>
      </c>
      <c r="G943" s="161">
        <f>F943</f>
        <v>125000</v>
      </c>
    </row>
    <row r="944" spans="1:7" ht="12.75" customHeight="1">
      <c r="A944" s="110">
        <v>2</v>
      </c>
      <c r="B944" s="130" t="s">
        <v>35</v>
      </c>
      <c r="C944" s="73"/>
      <c r="D944" s="151"/>
      <c r="E944" s="116"/>
      <c r="F944" s="153"/>
      <c r="G944" s="160"/>
    </row>
    <row r="945" spans="1:7" ht="52.5" customHeight="1">
      <c r="A945" s="110"/>
      <c r="B945" s="87" t="s">
        <v>635</v>
      </c>
      <c r="C945" s="73" t="s">
        <v>128</v>
      </c>
      <c r="D945" s="73" t="s">
        <v>141</v>
      </c>
      <c r="E945" s="116"/>
      <c r="F945" s="153">
        <v>1</v>
      </c>
      <c r="G945" s="160">
        <f>F945</f>
        <v>1</v>
      </c>
    </row>
    <row r="946" spans="1:7" ht="12.75" customHeight="1">
      <c r="A946" s="110">
        <v>3</v>
      </c>
      <c r="B946" s="130" t="s">
        <v>36</v>
      </c>
      <c r="C946" s="73"/>
      <c r="D946" s="151"/>
      <c r="E946" s="116"/>
      <c r="F946" s="153"/>
      <c r="G946" s="160"/>
    </row>
    <row r="947" spans="1:7" ht="51.75" customHeight="1">
      <c r="A947" s="110"/>
      <c r="B947" s="87" t="s">
        <v>636</v>
      </c>
      <c r="C947" s="73" t="s">
        <v>126</v>
      </c>
      <c r="D947" s="73" t="s">
        <v>143</v>
      </c>
      <c r="E947" s="116"/>
      <c r="F947" s="153">
        <f>F943</f>
        <v>125000</v>
      </c>
      <c r="G947" s="153">
        <f>F947</f>
        <v>125000</v>
      </c>
    </row>
    <row r="948" spans="1:7" ht="12.75" customHeight="1">
      <c r="A948" s="110">
        <v>4</v>
      </c>
      <c r="B948" s="130" t="s">
        <v>37</v>
      </c>
      <c r="C948" s="116"/>
      <c r="D948" s="116"/>
      <c r="E948" s="116"/>
      <c r="F948" s="153"/>
      <c r="G948" s="160"/>
    </row>
    <row r="949" spans="1:7" ht="53.25" customHeight="1">
      <c r="A949" s="110"/>
      <c r="B949" s="87" t="s">
        <v>637</v>
      </c>
      <c r="C949" s="73" t="s">
        <v>144</v>
      </c>
      <c r="D949" s="73" t="s">
        <v>143</v>
      </c>
      <c r="E949" s="116"/>
      <c r="F949" s="153">
        <v>100</v>
      </c>
      <c r="G949" s="160">
        <f>F949</f>
        <v>100</v>
      </c>
    </row>
    <row r="950" spans="1:7" ht="29.25" customHeight="1">
      <c r="A950" s="110"/>
      <c r="B950" s="238" t="s">
        <v>767</v>
      </c>
      <c r="C950" s="238"/>
      <c r="D950" s="170"/>
      <c r="E950" s="116"/>
      <c r="F950" s="116"/>
      <c r="G950" s="116"/>
    </row>
    <row r="951" spans="1:7" ht="12.75" customHeight="1">
      <c r="A951" s="110">
        <v>1</v>
      </c>
      <c r="B951" s="130" t="s">
        <v>34</v>
      </c>
      <c r="C951" s="116"/>
      <c r="D951" s="116"/>
      <c r="E951" s="116"/>
      <c r="F951" s="116"/>
      <c r="G951" s="116"/>
    </row>
    <row r="952" spans="1:7" ht="32.25" customHeight="1">
      <c r="A952" s="110"/>
      <c r="B952" s="87" t="s">
        <v>305</v>
      </c>
      <c r="C952" s="73" t="s">
        <v>126</v>
      </c>
      <c r="D952" s="151" t="s">
        <v>193</v>
      </c>
      <c r="E952" s="116"/>
      <c r="F952" s="153">
        <f>1200000-200000-128990</f>
        <v>871010</v>
      </c>
      <c r="G952" s="153">
        <f>F952</f>
        <v>871010</v>
      </c>
    </row>
    <row r="953" spans="1:7" ht="12.75" customHeight="1">
      <c r="A953" s="110">
        <v>2</v>
      </c>
      <c r="B953" s="130" t="s">
        <v>35</v>
      </c>
      <c r="C953" s="73"/>
      <c r="D953" s="151"/>
      <c r="E953" s="116"/>
      <c r="F953" s="153"/>
      <c r="G953" s="153"/>
    </row>
    <row r="954" spans="1:7" ht="33" customHeight="1">
      <c r="A954" s="110"/>
      <c r="B954" s="87" t="s">
        <v>306</v>
      </c>
      <c r="C954" s="73" t="s">
        <v>153</v>
      </c>
      <c r="D954" s="73" t="s">
        <v>141</v>
      </c>
      <c r="E954" s="116"/>
      <c r="F954" s="153">
        <f>F952/F956</f>
        <v>248.86</v>
      </c>
      <c r="G954" s="153">
        <f>F954</f>
        <v>248.86</v>
      </c>
    </row>
    <row r="955" spans="1:7" ht="12.75" customHeight="1">
      <c r="A955" s="110">
        <v>3</v>
      </c>
      <c r="B955" s="130" t="s">
        <v>36</v>
      </c>
      <c r="C955" s="73"/>
      <c r="D955" s="151"/>
      <c r="E955" s="116"/>
      <c r="F955" s="153"/>
      <c r="G955" s="153"/>
    </row>
    <row r="956" spans="1:7" ht="22.5">
      <c r="A956" s="110"/>
      <c r="B956" s="87" t="s">
        <v>307</v>
      </c>
      <c r="C956" s="73" t="s">
        <v>126</v>
      </c>
      <c r="D956" s="73" t="s">
        <v>143</v>
      </c>
      <c r="E956" s="116"/>
      <c r="F956" s="153">
        <v>3500</v>
      </c>
      <c r="G956" s="153">
        <f>F956</f>
        <v>3500</v>
      </c>
    </row>
    <row r="957" spans="1:7" ht="12.75" customHeight="1">
      <c r="A957" s="110">
        <v>4</v>
      </c>
      <c r="B957" s="130" t="s">
        <v>37</v>
      </c>
      <c r="C957" s="116"/>
      <c r="D957" s="116"/>
      <c r="E957" s="116"/>
      <c r="F957" s="153"/>
      <c r="G957" s="153"/>
    </row>
    <row r="958" spans="1:7" ht="33" customHeight="1">
      <c r="A958" s="110"/>
      <c r="B958" s="87" t="s">
        <v>308</v>
      </c>
      <c r="C958" s="73" t="s">
        <v>144</v>
      </c>
      <c r="D958" s="73" t="s">
        <v>143</v>
      </c>
      <c r="E958" s="116"/>
      <c r="F958" s="153">
        <v>100</v>
      </c>
      <c r="G958" s="153">
        <f>F958</f>
        <v>100</v>
      </c>
    </row>
    <row r="959" spans="1:7" ht="28.5" customHeight="1">
      <c r="A959" s="110"/>
      <c r="B959" s="233" t="s">
        <v>768</v>
      </c>
      <c r="C959" s="233"/>
      <c r="D959" s="151"/>
      <c r="E959" s="110"/>
      <c r="F959" s="111"/>
      <c r="G959" s="115"/>
    </row>
    <row r="960" spans="1:7" ht="12.75" customHeight="1">
      <c r="A960" s="110">
        <v>1</v>
      </c>
      <c r="B960" s="130" t="s">
        <v>34</v>
      </c>
      <c r="C960" s="116"/>
      <c r="D960" s="116"/>
      <c r="E960" s="110"/>
      <c r="F960" s="111"/>
      <c r="G960" s="115"/>
    </row>
    <row r="961" spans="1:13" ht="30" customHeight="1">
      <c r="A961" s="110"/>
      <c r="B961" s="87" t="s">
        <v>283</v>
      </c>
      <c r="C961" s="73" t="s">
        <v>126</v>
      </c>
      <c r="D961" s="151" t="s">
        <v>193</v>
      </c>
      <c r="E961" s="110"/>
      <c r="F961" s="118">
        <v>71707</v>
      </c>
      <c r="G961" s="115">
        <f>F961</f>
        <v>71707</v>
      </c>
    </row>
    <row r="962" spans="1:13" ht="12.75" customHeight="1">
      <c r="A962" s="110">
        <v>2</v>
      </c>
      <c r="B962" s="130" t="s">
        <v>35</v>
      </c>
      <c r="C962" s="73"/>
      <c r="D962" s="151"/>
      <c r="E962" s="110"/>
      <c r="F962" s="111"/>
      <c r="G962" s="115"/>
    </row>
    <row r="963" spans="1:13" ht="22.5">
      <c r="A963" s="110"/>
      <c r="B963" s="87" t="s">
        <v>284</v>
      </c>
      <c r="C963" s="73" t="s">
        <v>153</v>
      </c>
      <c r="D963" s="73" t="s">
        <v>141</v>
      </c>
      <c r="E963" s="116"/>
      <c r="F963" s="154">
        <f>F961/F965</f>
        <v>28.6828</v>
      </c>
      <c r="G963" s="154">
        <f>F963</f>
        <v>28.6828</v>
      </c>
    </row>
    <row r="964" spans="1:13" ht="12.75" customHeight="1">
      <c r="A964" s="110">
        <v>3</v>
      </c>
      <c r="B964" s="130" t="s">
        <v>36</v>
      </c>
      <c r="C964" s="73"/>
      <c r="D964" s="151"/>
      <c r="E964" s="110"/>
      <c r="F964" s="111"/>
      <c r="G964" s="115"/>
    </row>
    <row r="965" spans="1:13" ht="29.25" customHeight="1">
      <c r="A965" s="110"/>
      <c r="B965" s="87" t="s">
        <v>285</v>
      </c>
      <c r="C965" s="73" t="s">
        <v>126</v>
      </c>
      <c r="D965" s="73" t="s">
        <v>143</v>
      </c>
      <c r="E965" s="116"/>
      <c r="F965" s="175">
        <v>2500</v>
      </c>
      <c r="G965" s="175">
        <f>F965</f>
        <v>2500</v>
      </c>
      <c r="M965" s="35" t="s">
        <v>133</v>
      </c>
    </row>
    <row r="966" spans="1:13" ht="12.75" customHeight="1">
      <c r="A966" s="110">
        <v>4</v>
      </c>
      <c r="B966" s="130" t="s">
        <v>37</v>
      </c>
      <c r="C966" s="116"/>
      <c r="D966" s="116"/>
      <c r="E966" s="110"/>
      <c r="F966" s="111"/>
      <c r="G966" s="115"/>
    </row>
    <row r="967" spans="1:13" ht="31.5" customHeight="1">
      <c r="A967" s="110"/>
      <c r="B967" s="87" t="s">
        <v>286</v>
      </c>
      <c r="C967" s="73" t="s">
        <v>144</v>
      </c>
      <c r="D967" s="151" t="s">
        <v>143</v>
      </c>
      <c r="E967" s="110"/>
      <c r="F967" s="111">
        <v>100</v>
      </c>
      <c r="G967" s="115">
        <f>F967</f>
        <v>100</v>
      </c>
    </row>
    <row r="968" spans="1:13" ht="22.5" customHeight="1">
      <c r="A968" s="110"/>
      <c r="B968" s="244" t="s">
        <v>769</v>
      </c>
      <c r="C968" s="245"/>
      <c r="D968" s="116"/>
      <c r="E968" s="110"/>
      <c r="F968" s="177">
        <f>SUM(F970:F988)</f>
        <v>3509424</v>
      </c>
      <c r="G968" s="133">
        <f>F968</f>
        <v>3509424</v>
      </c>
    </row>
    <row r="969" spans="1:13" ht="15" customHeight="1">
      <c r="A969" s="110">
        <v>1</v>
      </c>
      <c r="B969" s="130" t="s">
        <v>34</v>
      </c>
      <c r="C969" s="116"/>
      <c r="D969" s="116"/>
      <c r="E969" s="110"/>
      <c r="F969" s="160" t="s">
        <v>204</v>
      </c>
      <c r="G969" s="115"/>
    </row>
    <row r="970" spans="1:13" ht="24" customHeight="1">
      <c r="A970" s="110"/>
      <c r="B970" s="134" t="s">
        <v>483</v>
      </c>
      <c r="C970" s="73" t="s">
        <v>130</v>
      </c>
      <c r="D970" s="73" t="s">
        <v>146</v>
      </c>
      <c r="E970" s="110"/>
      <c r="F970" s="178">
        <f>150000-50000</f>
        <v>100000</v>
      </c>
      <c r="G970" s="178">
        <f>F970</f>
        <v>100000</v>
      </c>
      <c r="H970" s="35">
        <v>1</v>
      </c>
      <c r="I970" s="37"/>
    </row>
    <row r="971" spans="1:13" ht="28.5" customHeight="1">
      <c r="A971" s="110"/>
      <c r="B971" s="134" t="s">
        <v>484</v>
      </c>
      <c r="C971" s="73" t="s">
        <v>130</v>
      </c>
      <c r="D971" s="73" t="s">
        <v>146</v>
      </c>
      <c r="E971" s="110"/>
      <c r="F971" s="178">
        <v>350000</v>
      </c>
      <c r="G971" s="178">
        <f t="shared" ref="G971:G983" si="12">F971</f>
        <v>350000</v>
      </c>
      <c r="H971" s="35">
        <f>H970+1</f>
        <v>2</v>
      </c>
    </row>
    <row r="972" spans="1:13" ht="28.5" customHeight="1">
      <c r="A972" s="110"/>
      <c r="B972" s="134" t="s">
        <v>485</v>
      </c>
      <c r="C972" s="73" t="s">
        <v>130</v>
      </c>
      <c r="D972" s="73" t="s">
        <v>146</v>
      </c>
      <c r="E972" s="110"/>
      <c r="F972" s="178">
        <v>100000</v>
      </c>
      <c r="G972" s="178">
        <f t="shared" si="12"/>
        <v>100000</v>
      </c>
      <c r="H972" s="35">
        <f t="shared" ref="H972:H988" si="13">H971+1</f>
        <v>3</v>
      </c>
    </row>
    <row r="973" spans="1:13" ht="28.5" customHeight="1">
      <c r="A973" s="110"/>
      <c r="B973" s="134" t="s">
        <v>486</v>
      </c>
      <c r="C973" s="73" t="s">
        <v>130</v>
      </c>
      <c r="D973" s="73" t="s">
        <v>146</v>
      </c>
      <c r="E973" s="110"/>
      <c r="F973" s="178">
        <v>250000</v>
      </c>
      <c r="G973" s="178">
        <f t="shared" si="12"/>
        <v>250000</v>
      </c>
      <c r="H973" s="35">
        <f t="shared" si="13"/>
        <v>4</v>
      </c>
    </row>
    <row r="974" spans="1:13" ht="28.5" customHeight="1">
      <c r="A974" s="110"/>
      <c r="B974" s="134" t="s">
        <v>487</v>
      </c>
      <c r="C974" s="73" t="s">
        <v>130</v>
      </c>
      <c r="D974" s="73" t="s">
        <v>146</v>
      </c>
      <c r="E974" s="110"/>
      <c r="F974" s="178">
        <v>50000</v>
      </c>
      <c r="G974" s="178">
        <f t="shared" si="12"/>
        <v>50000</v>
      </c>
      <c r="H974" s="35">
        <f t="shared" si="13"/>
        <v>5</v>
      </c>
    </row>
    <row r="975" spans="1:13" ht="28.5" customHeight="1">
      <c r="A975" s="110"/>
      <c r="B975" s="134" t="s">
        <v>488</v>
      </c>
      <c r="C975" s="73" t="s">
        <v>130</v>
      </c>
      <c r="D975" s="73" t="s">
        <v>146</v>
      </c>
      <c r="E975" s="110"/>
      <c r="F975" s="178">
        <v>50000</v>
      </c>
      <c r="G975" s="178">
        <f t="shared" si="12"/>
        <v>50000</v>
      </c>
      <c r="H975" s="35">
        <f t="shared" si="13"/>
        <v>6</v>
      </c>
    </row>
    <row r="976" spans="1:13" ht="28.5" customHeight="1">
      <c r="A976" s="110"/>
      <c r="B976" s="134" t="s">
        <v>489</v>
      </c>
      <c r="C976" s="73" t="s">
        <v>130</v>
      </c>
      <c r="D976" s="73" t="s">
        <v>146</v>
      </c>
      <c r="E976" s="110"/>
      <c r="F976" s="178">
        <v>50000</v>
      </c>
      <c r="G976" s="178">
        <f t="shared" si="12"/>
        <v>50000</v>
      </c>
      <c r="H976" s="35">
        <f t="shared" si="13"/>
        <v>7</v>
      </c>
    </row>
    <row r="977" spans="1:9" ht="28.5" customHeight="1">
      <c r="A977" s="110"/>
      <c r="B977" s="134" t="s">
        <v>490</v>
      </c>
      <c r="C977" s="73" t="s">
        <v>130</v>
      </c>
      <c r="D977" s="73" t="s">
        <v>146</v>
      </c>
      <c r="E977" s="110"/>
      <c r="F977" s="178">
        <v>50000</v>
      </c>
      <c r="G977" s="178">
        <f t="shared" si="12"/>
        <v>50000</v>
      </c>
      <c r="H977" s="35">
        <f t="shared" si="13"/>
        <v>8</v>
      </c>
    </row>
    <row r="978" spans="1:9" ht="28.5" customHeight="1">
      <c r="A978" s="110"/>
      <c r="B978" s="134" t="s">
        <v>491</v>
      </c>
      <c r="C978" s="73" t="s">
        <v>130</v>
      </c>
      <c r="D978" s="73" t="s">
        <v>146</v>
      </c>
      <c r="E978" s="110"/>
      <c r="F978" s="178">
        <v>100000</v>
      </c>
      <c r="G978" s="178">
        <f t="shared" si="12"/>
        <v>100000</v>
      </c>
      <c r="H978" s="35">
        <f t="shared" si="13"/>
        <v>9</v>
      </c>
    </row>
    <row r="979" spans="1:9" ht="28.5" customHeight="1">
      <c r="A979" s="110"/>
      <c r="B979" s="134" t="s">
        <v>492</v>
      </c>
      <c r="C979" s="73" t="s">
        <v>130</v>
      </c>
      <c r="D979" s="73" t="s">
        <v>146</v>
      </c>
      <c r="E979" s="110"/>
      <c r="F979" s="178">
        <v>70000</v>
      </c>
      <c r="G979" s="178">
        <f t="shared" si="12"/>
        <v>70000</v>
      </c>
      <c r="H979" s="35">
        <f t="shared" si="13"/>
        <v>10</v>
      </c>
    </row>
    <row r="980" spans="1:9" ht="28.5" customHeight="1">
      <c r="A980" s="110"/>
      <c r="B980" s="134" t="s">
        <v>493</v>
      </c>
      <c r="C980" s="73" t="s">
        <v>130</v>
      </c>
      <c r="D980" s="73" t="s">
        <v>146</v>
      </c>
      <c r="E980" s="110"/>
      <c r="F980" s="178">
        <v>100000</v>
      </c>
      <c r="G980" s="178">
        <f t="shared" si="12"/>
        <v>100000</v>
      </c>
      <c r="H980" s="35">
        <f t="shared" si="13"/>
        <v>11</v>
      </c>
    </row>
    <row r="981" spans="1:9" ht="29.25" customHeight="1">
      <c r="A981" s="110"/>
      <c r="B981" s="134" t="s">
        <v>494</v>
      </c>
      <c r="C981" s="73" t="s">
        <v>130</v>
      </c>
      <c r="D981" s="73" t="s">
        <v>146</v>
      </c>
      <c r="E981" s="110"/>
      <c r="F981" s="178">
        <v>100000</v>
      </c>
      <c r="G981" s="178">
        <f t="shared" si="12"/>
        <v>100000</v>
      </c>
      <c r="H981" s="35">
        <f t="shared" si="13"/>
        <v>12</v>
      </c>
    </row>
    <row r="982" spans="1:9" ht="29.25" customHeight="1">
      <c r="A982" s="110"/>
      <c r="B982" s="134" t="s">
        <v>495</v>
      </c>
      <c r="C982" s="73" t="s">
        <v>130</v>
      </c>
      <c r="D982" s="73" t="s">
        <v>146</v>
      </c>
      <c r="E982" s="110"/>
      <c r="F982" s="178">
        <v>100000</v>
      </c>
      <c r="G982" s="178">
        <f t="shared" si="12"/>
        <v>100000</v>
      </c>
      <c r="H982" s="35">
        <f t="shared" si="13"/>
        <v>13</v>
      </c>
    </row>
    <row r="983" spans="1:9" ht="29.25" customHeight="1">
      <c r="A983" s="110"/>
      <c r="B983" s="134" t="s">
        <v>496</v>
      </c>
      <c r="C983" s="73" t="s">
        <v>130</v>
      </c>
      <c r="D983" s="73" t="s">
        <v>146</v>
      </c>
      <c r="E983" s="110"/>
      <c r="F983" s="178">
        <v>150000</v>
      </c>
      <c r="G983" s="178">
        <f t="shared" si="12"/>
        <v>150000</v>
      </c>
      <c r="H983" s="35">
        <f t="shared" si="13"/>
        <v>14</v>
      </c>
    </row>
    <row r="984" spans="1:9" ht="29.25" customHeight="1">
      <c r="A984" s="110"/>
      <c r="B984" s="87" t="s">
        <v>310</v>
      </c>
      <c r="C984" s="73" t="s">
        <v>130</v>
      </c>
      <c r="D984" s="73" t="s">
        <v>146</v>
      </c>
      <c r="E984" s="110"/>
      <c r="F984" s="118">
        <v>144424</v>
      </c>
      <c r="G984" s="118">
        <f>F984</f>
        <v>144424</v>
      </c>
      <c r="H984" s="35">
        <f t="shared" si="13"/>
        <v>15</v>
      </c>
    </row>
    <row r="985" spans="1:9" ht="47.25" customHeight="1">
      <c r="A985" s="110"/>
      <c r="B985" s="87" t="s">
        <v>576</v>
      </c>
      <c r="C985" s="73" t="s">
        <v>130</v>
      </c>
      <c r="D985" s="73" t="s">
        <v>146</v>
      </c>
      <c r="E985" s="110"/>
      <c r="F985" s="118">
        <f>450000</f>
        <v>450000</v>
      </c>
      <c r="G985" s="118">
        <f t="shared" ref="G985:G988" si="14">F985</f>
        <v>450000</v>
      </c>
      <c r="H985" s="35">
        <f t="shared" si="13"/>
        <v>16</v>
      </c>
    </row>
    <row r="986" spans="1:9" ht="39" customHeight="1">
      <c r="A986" s="110"/>
      <c r="B986" s="87" t="s">
        <v>577</v>
      </c>
      <c r="C986" s="73" t="s">
        <v>130</v>
      </c>
      <c r="D986" s="73" t="s">
        <v>146</v>
      </c>
      <c r="E986" s="110"/>
      <c r="F986" s="118">
        <f>450000</f>
        <v>450000</v>
      </c>
      <c r="G986" s="118">
        <f t="shared" si="14"/>
        <v>450000</v>
      </c>
      <c r="H986" s="35">
        <f t="shared" si="13"/>
        <v>17</v>
      </c>
    </row>
    <row r="987" spans="1:9" ht="39" customHeight="1">
      <c r="A987" s="110"/>
      <c r="B987" s="87" t="s">
        <v>578</v>
      </c>
      <c r="C987" s="73" t="s">
        <v>130</v>
      </c>
      <c r="D987" s="73" t="s">
        <v>146</v>
      </c>
      <c r="E987" s="110"/>
      <c r="F987" s="118">
        <f>395000</f>
        <v>395000</v>
      </c>
      <c r="G987" s="118">
        <f t="shared" si="14"/>
        <v>395000</v>
      </c>
      <c r="H987" s="35">
        <f t="shared" si="13"/>
        <v>18</v>
      </c>
    </row>
    <row r="988" spans="1:9" ht="44.25" customHeight="1">
      <c r="A988" s="110"/>
      <c r="B988" s="87" t="s">
        <v>579</v>
      </c>
      <c r="C988" s="73" t="s">
        <v>130</v>
      </c>
      <c r="D988" s="73" t="s">
        <v>146</v>
      </c>
      <c r="E988" s="110"/>
      <c r="F988" s="118">
        <f>450000</f>
        <v>450000</v>
      </c>
      <c r="G988" s="118">
        <f t="shared" si="14"/>
        <v>450000</v>
      </c>
      <c r="H988" s="35">
        <f t="shared" si="13"/>
        <v>19</v>
      </c>
    </row>
    <row r="989" spans="1:9" ht="15" customHeight="1">
      <c r="A989" s="110">
        <v>2</v>
      </c>
      <c r="B989" s="130" t="s">
        <v>35</v>
      </c>
      <c r="C989" s="116"/>
      <c r="D989" s="116"/>
      <c r="E989" s="110"/>
      <c r="F989" s="116"/>
      <c r="G989" s="115"/>
    </row>
    <row r="990" spans="1:9" ht="27.75" customHeight="1">
      <c r="A990" s="110"/>
      <c r="B990" s="123" t="s">
        <v>580</v>
      </c>
      <c r="C990" s="110" t="s">
        <v>136</v>
      </c>
      <c r="D990" s="110" t="s">
        <v>141</v>
      </c>
      <c r="E990" s="110"/>
      <c r="F990" s="179">
        <f>H988</f>
        <v>19</v>
      </c>
      <c r="G990" s="179">
        <f>F990</f>
        <v>19</v>
      </c>
      <c r="I990" s="37"/>
    </row>
    <row r="991" spans="1:9" ht="15" customHeight="1">
      <c r="A991" s="110">
        <v>3</v>
      </c>
      <c r="B991" s="130" t="s">
        <v>36</v>
      </c>
      <c r="C991" s="116"/>
      <c r="D991" s="116"/>
      <c r="E991" s="110"/>
      <c r="F991" s="116"/>
      <c r="G991" s="115"/>
      <c r="I991" s="37"/>
    </row>
    <row r="992" spans="1:9" ht="28.5" customHeight="1">
      <c r="A992" s="110"/>
      <c r="B992" s="123" t="s">
        <v>581</v>
      </c>
      <c r="C992" s="73" t="s">
        <v>130</v>
      </c>
      <c r="D992" s="151" t="s">
        <v>139</v>
      </c>
      <c r="E992" s="110"/>
      <c r="F992" s="118">
        <f>SUM(F970:F988)/F990</f>
        <v>184706.52631578947</v>
      </c>
      <c r="G992" s="118">
        <f>F992</f>
        <v>184706.52631578947</v>
      </c>
      <c r="H992" s="36"/>
      <c r="I992" s="37"/>
    </row>
    <row r="993" spans="1:9" ht="15" customHeight="1">
      <c r="A993" s="110">
        <v>4</v>
      </c>
      <c r="B993" s="130" t="s">
        <v>37</v>
      </c>
      <c r="C993" s="116"/>
      <c r="D993" s="116"/>
      <c r="E993" s="110"/>
      <c r="F993" s="116"/>
      <c r="G993" s="115"/>
      <c r="I993" s="37"/>
    </row>
    <row r="994" spans="1:9" ht="25.5" customHeight="1">
      <c r="A994" s="110"/>
      <c r="B994" s="180" t="s">
        <v>582</v>
      </c>
      <c r="C994" s="73" t="s">
        <v>144</v>
      </c>
      <c r="D994" s="73" t="s">
        <v>143</v>
      </c>
      <c r="E994" s="110"/>
      <c r="F994" s="116">
        <v>100</v>
      </c>
      <c r="G994" s="115">
        <f>F994</f>
        <v>100</v>
      </c>
      <c r="I994" s="37"/>
    </row>
    <row r="995" spans="1:9" ht="19.5" customHeight="1">
      <c r="A995" s="110"/>
      <c r="B995" s="149" t="s">
        <v>770</v>
      </c>
      <c r="C995" s="151"/>
      <c r="D995" s="151"/>
      <c r="E995" s="110"/>
      <c r="F995" s="166">
        <f>F997</f>
        <v>299000</v>
      </c>
      <c r="G995" s="133">
        <f>F995</f>
        <v>299000</v>
      </c>
    </row>
    <row r="996" spans="1:9" ht="15" customHeight="1">
      <c r="A996" s="110">
        <v>1</v>
      </c>
      <c r="B996" s="130" t="s">
        <v>34</v>
      </c>
      <c r="C996" s="151"/>
      <c r="D996" s="151"/>
      <c r="E996" s="110"/>
      <c r="F996" s="116"/>
      <c r="G996" s="115"/>
    </row>
    <row r="997" spans="1:9" ht="32.25" customHeight="1">
      <c r="A997" s="110"/>
      <c r="B997" s="181" t="s">
        <v>566</v>
      </c>
      <c r="C997" s="73" t="s">
        <v>126</v>
      </c>
      <c r="D997" s="73" t="s">
        <v>193</v>
      </c>
      <c r="E997" s="110"/>
      <c r="F997" s="153">
        <f>299000</f>
        <v>299000</v>
      </c>
      <c r="G997" s="118">
        <f>F997</f>
        <v>299000</v>
      </c>
    </row>
    <row r="998" spans="1:9" ht="15" customHeight="1">
      <c r="A998" s="110">
        <v>2</v>
      </c>
      <c r="B998" s="130" t="s">
        <v>35</v>
      </c>
      <c r="C998" s="151"/>
      <c r="D998" s="151"/>
      <c r="E998" s="110"/>
      <c r="F998" s="116"/>
      <c r="G998" s="115"/>
    </row>
    <row r="999" spans="1:9" ht="37.5" customHeight="1">
      <c r="A999" s="110"/>
      <c r="B999" s="87" t="s">
        <v>638</v>
      </c>
      <c r="C999" s="73" t="s">
        <v>136</v>
      </c>
      <c r="D999" s="73" t="s">
        <v>141</v>
      </c>
      <c r="E999" s="110"/>
      <c r="F999" s="116">
        <v>1</v>
      </c>
      <c r="G999" s="115">
        <f>F999</f>
        <v>1</v>
      </c>
    </row>
    <row r="1000" spans="1:9" ht="15" customHeight="1">
      <c r="A1000" s="110">
        <v>3</v>
      </c>
      <c r="B1000" s="130" t="s">
        <v>36</v>
      </c>
      <c r="C1000" s="151"/>
      <c r="D1000" s="151"/>
      <c r="E1000" s="110"/>
      <c r="F1000" s="116"/>
      <c r="G1000" s="115"/>
    </row>
    <row r="1001" spans="1:9" ht="30.75" customHeight="1">
      <c r="A1001" s="110"/>
      <c r="B1001" s="87" t="s">
        <v>567</v>
      </c>
      <c r="C1001" s="73" t="s">
        <v>130</v>
      </c>
      <c r="D1001" s="73" t="s">
        <v>139</v>
      </c>
      <c r="E1001" s="110"/>
      <c r="F1001" s="153">
        <f>F997/F999</f>
        <v>299000</v>
      </c>
      <c r="G1001" s="118">
        <f>F1001</f>
        <v>299000</v>
      </c>
    </row>
    <row r="1002" spans="1:9" ht="15" customHeight="1">
      <c r="A1002" s="110">
        <v>4</v>
      </c>
      <c r="B1002" s="130" t="s">
        <v>37</v>
      </c>
      <c r="C1002" s="116"/>
      <c r="D1002" s="116"/>
      <c r="E1002" s="110"/>
      <c r="F1002" s="116"/>
      <c r="G1002" s="115"/>
    </row>
    <row r="1003" spans="1:9" ht="14.25" customHeight="1">
      <c r="A1003" s="110"/>
      <c r="B1003" s="152" t="s">
        <v>182</v>
      </c>
      <c r="C1003" s="151" t="s">
        <v>144</v>
      </c>
      <c r="D1003" s="151" t="s">
        <v>143</v>
      </c>
      <c r="E1003" s="110"/>
      <c r="F1003" s="116">
        <v>100</v>
      </c>
      <c r="G1003" s="115">
        <f>F1003</f>
        <v>100</v>
      </c>
    </row>
    <row r="1004" spans="1:9" ht="24.75" customHeight="1">
      <c r="A1004" s="110"/>
      <c r="B1004" s="246" t="s">
        <v>699</v>
      </c>
      <c r="C1004" s="247"/>
      <c r="D1004" s="151"/>
      <c r="E1004" s="110"/>
      <c r="F1004" s="166">
        <f>F1007+F1014+F1028+F1037</f>
        <v>1141450</v>
      </c>
      <c r="G1004" s="133">
        <f>F1004</f>
        <v>1141450</v>
      </c>
    </row>
    <row r="1005" spans="1:9" ht="30.75" customHeight="1">
      <c r="A1005" s="110"/>
      <c r="B1005" s="240" t="s">
        <v>771</v>
      </c>
      <c r="C1005" s="241"/>
      <c r="D1005" s="151"/>
      <c r="E1005" s="110"/>
      <c r="F1005" s="116"/>
      <c r="G1005" s="115"/>
    </row>
    <row r="1006" spans="1:9" ht="15" customHeight="1">
      <c r="A1006" s="110">
        <v>1</v>
      </c>
      <c r="B1006" s="130" t="s">
        <v>34</v>
      </c>
      <c r="C1006" s="116"/>
      <c r="D1006" s="116"/>
      <c r="E1006" s="110"/>
      <c r="F1006" s="116"/>
      <c r="G1006" s="115"/>
    </row>
    <row r="1007" spans="1:9" ht="44.25" customHeight="1">
      <c r="A1007" s="110"/>
      <c r="B1007" s="87" t="s">
        <v>240</v>
      </c>
      <c r="C1007" s="73" t="s">
        <v>126</v>
      </c>
      <c r="D1007" s="73" t="s">
        <v>498</v>
      </c>
      <c r="E1007" s="110"/>
      <c r="F1007" s="153">
        <v>300000</v>
      </c>
      <c r="G1007" s="118">
        <f>F1007</f>
        <v>300000</v>
      </c>
    </row>
    <row r="1008" spans="1:9" ht="15" customHeight="1">
      <c r="A1008" s="110">
        <v>2</v>
      </c>
      <c r="B1008" s="130" t="s">
        <v>35</v>
      </c>
      <c r="C1008" s="116"/>
      <c r="D1008" s="116"/>
      <c r="E1008" s="110"/>
      <c r="F1008" s="153"/>
      <c r="G1008" s="115"/>
    </row>
    <row r="1009" spans="1:8" ht="46.5" customHeight="1">
      <c r="A1009" s="110"/>
      <c r="B1009" s="87" t="s">
        <v>234</v>
      </c>
      <c r="C1009" s="73" t="s">
        <v>153</v>
      </c>
      <c r="D1009" s="73" t="s">
        <v>141</v>
      </c>
      <c r="E1009" s="110"/>
      <c r="F1009" s="153">
        <f>F1007/F1011</f>
        <v>200</v>
      </c>
      <c r="G1009" s="115">
        <f>F1009</f>
        <v>200</v>
      </c>
    </row>
    <row r="1010" spans="1:8" ht="15" customHeight="1">
      <c r="A1010" s="110">
        <v>3</v>
      </c>
      <c r="B1010" s="130" t="s">
        <v>36</v>
      </c>
      <c r="C1010" s="116"/>
      <c r="D1010" s="116"/>
      <c r="E1010" s="110"/>
      <c r="F1010" s="153"/>
      <c r="G1010" s="115"/>
    </row>
    <row r="1011" spans="1:8" ht="52.5" customHeight="1">
      <c r="A1011" s="110"/>
      <c r="B1011" s="87" t="s">
        <v>621</v>
      </c>
      <c r="C1011" s="73" t="s">
        <v>130</v>
      </c>
      <c r="D1011" s="73" t="s">
        <v>139</v>
      </c>
      <c r="E1011" s="110"/>
      <c r="F1011" s="153">
        <v>1500</v>
      </c>
      <c r="G1011" s="118">
        <f>F1011</f>
        <v>1500</v>
      </c>
    </row>
    <row r="1012" spans="1:8" ht="15" customHeight="1">
      <c r="A1012" s="110">
        <v>4</v>
      </c>
      <c r="B1012" s="130" t="s">
        <v>37</v>
      </c>
      <c r="C1012" s="116"/>
      <c r="D1012" s="116"/>
      <c r="E1012" s="110"/>
      <c r="F1012" s="153"/>
      <c r="G1012" s="115"/>
    </row>
    <row r="1013" spans="1:8" ht="40.5" customHeight="1">
      <c r="A1013" s="110"/>
      <c r="B1013" s="87" t="s">
        <v>241</v>
      </c>
      <c r="C1013" s="73" t="s">
        <v>144</v>
      </c>
      <c r="D1013" s="73" t="s">
        <v>133</v>
      </c>
      <c r="E1013" s="110"/>
      <c r="F1013" s="160">
        <v>100</v>
      </c>
      <c r="G1013" s="115">
        <f>F1013</f>
        <v>100</v>
      </c>
    </row>
    <row r="1014" spans="1:8" ht="33" customHeight="1">
      <c r="A1014" s="110"/>
      <c r="B1014" s="240" t="s">
        <v>772</v>
      </c>
      <c r="C1014" s="241"/>
      <c r="D1014" s="116"/>
      <c r="E1014" s="110"/>
      <c r="F1014" s="153">
        <f>F1016+F1017</f>
        <v>241450</v>
      </c>
      <c r="G1014" s="115">
        <f>F1014</f>
        <v>241450</v>
      </c>
    </row>
    <row r="1015" spans="1:8" ht="15" customHeight="1">
      <c r="A1015" s="110">
        <v>1</v>
      </c>
      <c r="B1015" s="130" t="s">
        <v>34</v>
      </c>
      <c r="C1015" s="116"/>
      <c r="D1015" s="116"/>
      <c r="E1015" s="110"/>
      <c r="F1015" s="153"/>
      <c r="G1015" s="115"/>
    </row>
    <row r="1016" spans="1:8" ht="38.25" customHeight="1">
      <c r="A1016" s="110"/>
      <c r="B1016" s="87" t="s">
        <v>242</v>
      </c>
      <c r="C1016" s="73" t="s">
        <v>130</v>
      </c>
      <c r="D1016" s="73" t="s">
        <v>193</v>
      </c>
      <c r="E1016" s="110"/>
      <c r="F1016" s="153">
        <f>200000-89000</f>
        <v>111000</v>
      </c>
      <c r="G1016" s="115">
        <f>F1016</f>
        <v>111000</v>
      </c>
    </row>
    <row r="1017" spans="1:8" ht="43.5" customHeight="1">
      <c r="A1017" s="110"/>
      <c r="B1017" s="87" t="s">
        <v>597</v>
      </c>
      <c r="C1017" s="73" t="s">
        <v>130</v>
      </c>
      <c r="D1017" s="73" t="s">
        <v>193</v>
      </c>
      <c r="E1017" s="110"/>
      <c r="F1017" s="153">
        <f>130450</f>
        <v>130450</v>
      </c>
      <c r="G1017" s="115">
        <f>F1017</f>
        <v>130450</v>
      </c>
    </row>
    <row r="1018" spans="1:8" ht="15" customHeight="1">
      <c r="A1018" s="110">
        <v>2</v>
      </c>
      <c r="B1018" s="130" t="s">
        <v>35</v>
      </c>
      <c r="C1018" s="116"/>
      <c r="D1018" s="116"/>
      <c r="E1018" s="110"/>
      <c r="F1018" s="153"/>
      <c r="G1018" s="115"/>
    </row>
    <row r="1019" spans="1:8" ht="41.25" customHeight="1">
      <c r="A1019" s="110"/>
      <c r="B1019" s="88" t="s">
        <v>235</v>
      </c>
      <c r="C1019" s="73" t="s">
        <v>136</v>
      </c>
      <c r="D1019" s="151" t="s">
        <v>141</v>
      </c>
      <c r="E1019" s="110"/>
      <c r="F1019" s="160">
        <v>1</v>
      </c>
      <c r="G1019" s="115">
        <f>F1019</f>
        <v>1</v>
      </c>
    </row>
    <row r="1020" spans="1:8" ht="26.25" customHeight="1">
      <c r="A1020" s="110"/>
      <c r="B1020" s="87" t="s">
        <v>236</v>
      </c>
      <c r="C1020" s="73" t="s">
        <v>153</v>
      </c>
      <c r="D1020" s="151" t="s">
        <v>237</v>
      </c>
      <c r="E1020" s="110"/>
      <c r="F1020" s="153">
        <v>200</v>
      </c>
      <c r="G1020" s="118">
        <f>F1020</f>
        <v>200</v>
      </c>
      <c r="H1020" s="35">
        <v>200</v>
      </c>
    </row>
    <row r="1021" spans="1:8" ht="15" customHeight="1">
      <c r="A1021" s="110">
        <v>3</v>
      </c>
      <c r="B1021" s="130" t="s">
        <v>36</v>
      </c>
      <c r="C1021" s="116"/>
      <c r="D1021" s="116"/>
      <c r="E1021" s="110"/>
      <c r="F1021" s="153"/>
      <c r="G1021" s="115"/>
    </row>
    <row r="1022" spans="1:8" ht="45" customHeight="1">
      <c r="A1022" s="110"/>
      <c r="B1022" s="88" t="s">
        <v>238</v>
      </c>
      <c r="C1022" s="73" t="s">
        <v>130</v>
      </c>
      <c r="D1022" s="73" t="s">
        <v>143</v>
      </c>
      <c r="E1022" s="110"/>
      <c r="F1022" s="153">
        <v>5000</v>
      </c>
      <c r="G1022" s="118">
        <f>F1022</f>
        <v>5000</v>
      </c>
    </row>
    <row r="1023" spans="1:8" ht="36.75" customHeight="1">
      <c r="A1023" s="110"/>
      <c r="B1023" s="182" t="s">
        <v>239</v>
      </c>
      <c r="C1023" s="73" t="s">
        <v>130</v>
      </c>
      <c r="D1023" s="73" t="s">
        <v>143</v>
      </c>
      <c r="E1023" s="110"/>
      <c r="F1023" s="153">
        <f>(F1014-F1022)/F1020</f>
        <v>1182.25</v>
      </c>
      <c r="G1023" s="118">
        <f>F1023</f>
        <v>1182.25</v>
      </c>
    </row>
    <row r="1024" spans="1:8" ht="15" customHeight="1">
      <c r="A1024" s="110">
        <v>4</v>
      </c>
      <c r="B1024" s="130" t="s">
        <v>37</v>
      </c>
      <c r="C1024" s="116"/>
      <c r="D1024" s="116"/>
      <c r="E1024" s="110"/>
      <c r="F1024" s="153"/>
      <c r="G1024" s="115"/>
    </row>
    <row r="1025" spans="1:7" ht="39.75" customHeight="1">
      <c r="A1025" s="110"/>
      <c r="B1025" s="87" t="s">
        <v>243</v>
      </c>
      <c r="C1025" s="73" t="s">
        <v>144</v>
      </c>
      <c r="D1025" s="73" t="s">
        <v>143</v>
      </c>
      <c r="E1025" s="110"/>
      <c r="F1025" s="160">
        <v>100</v>
      </c>
      <c r="G1025" s="115">
        <f>F1025</f>
        <v>100</v>
      </c>
    </row>
    <row r="1026" spans="1:7" ht="27" customHeight="1">
      <c r="A1026" s="110"/>
      <c r="B1026" s="240" t="s">
        <v>773</v>
      </c>
      <c r="C1026" s="241"/>
      <c r="D1026" s="116"/>
      <c r="E1026" s="110"/>
      <c r="F1026" s="116"/>
      <c r="G1026" s="115"/>
    </row>
    <row r="1027" spans="1:7" ht="15" customHeight="1">
      <c r="A1027" s="110">
        <v>1</v>
      </c>
      <c r="B1027" s="130" t="s">
        <v>34</v>
      </c>
      <c r="C1027" s="116"/>
      <c r="D1027" s="116"/>
      <c r="E1027" s="110"/>
      <c r="F1027" s="116"/>
      <c r="G1027" s="115"/>
    </row>
    <row r="1028" spans="1:7" ht="41.25" customHeight="1">
      <c r="A1028" s="110"/>
      <c r="B1028" s="87" t="s">
        <v>246</v>
      </c>
      <c r="C1028" s="73" t="s">
        <v>130</v>
      </c>
      <c r="D1028" s="73" t="s">
        <v>498</v>
      </c>
      <c r="E1028" s="110"/>
      <c r="F1028" s="153">
        <v>300000</v>
      </c>
      <c r="G1028" s="118">
        <f>F1028</f>
        <v>300000</v>
      </c>
    </row>
    <row r="1029" spans="1:7" ht="15" customHeight="1">
      <c r="A1029" s="110">
        <v>2</v>
      </c>
      <c r="B1029" s="130" t="s">
        <v>35</v>
      </c>
      <c r="C1029" s="116"/>
      <c r="D1029" s="116"/>
      <c r="E1029" s="110"/>
      <c r="F1029" s="116"/>
      <c r="G1029" s="115"/>
    </row>
    <row r="1030" spans="1:7" ht="42" customHeight="1">
      <c r="A1030" s="110"/>
      <c r="B1030" s="87" t="s">
        <v>244</v>
      </c>
      <c r="C1030" s="73" t="s">
        <v>136</v>
      </c>
      <c r="D1030" s="73" t="s">
        <v>237</v>
      </c>
      <c r="E1030" s="110"/>
      <c r="F1030" s="116">
        <v>200</v>
      </c>
      <c r="G1030" s="115">
        <f>F1030</f>
        <v>200</v>
      </c>
    </row>
    <row r="1031" spans="1:7" ht="15" customHeight="1">
      <c r="A1031" s="110">
        <v>3</v>
      </c>
      <c r="B1031" s="130" t="s">
        <v>36</v>
      </c>
      <c r="C1031" s="116"/>
      <c r="D1031" s="116"/>
      <c r="E1031" s="110"/>
      <c r="F1031" s="116"/>
      <c r="G1031" s="115"/>
    </row>
    <row r="1032" spans="1:7" ht="42.75" customHeight="1">
      <c r="A1032" s="110"/>
      <c r="B1032" s="182" t="s">
        <v>245</v>
      </c>
      <c r="C1032" s="73" t="s">
        <v>130</v>
      </c>
      <c r="D1032" s="151" t="s">
        <v>143</v>
      </c>
      <c r="E1032" s="110"/>
      <c r="F1032" s="153">
        <f>F1028/F1030</f>
        <v>1500</v>
      </c>
      <c r="G1032" s="118">
        <f>F1032</f>
        <v>1500</v>
      </c>
    </row>
    <row r="1033" spans="1:7" ht="15" customHeight="1">
      <c r="A1033" s="110">
        <v>4</v>
      </c>
      <c r="B1033" s="130" t="s">
        <v>37</v>
      </c>
      <c r="C1033" s="116"/>
      <c r="D1033" s="116"/>
      <c r="E1033" s="110"/>
      <c r="F1033" s="116"/>
      <c r="G1033" s="115"/>
    </row>
    <row r="1034" spans="1:7" ht="43.5" customHeight="1">
      <c r="A1034" s="110"/>
      <c r="B1034" s="87" t="s">
        <v>247</v>
      </c>
      <c r="C1034" s="73" t="s">
        <v>144</v>
      </c>
      <c r="D1034" s="151" t="s">
        <v>143</v>
      </c>
      <c r="E1034" s="110"/>
      <c r="F1034" s="116">
        <v>100</v>
      </c>
      <c r="G1034" s="115">
        <f>F1034</f>
        <v>100</v>
      </c>
    </row>
    <row r="1035" spans="1:7" ht="36" customHeight="1">
      <c r="A1035" s="110"/>
      <c r="B1035" s="242" t="s">
        <v>774</v>
      </c>
      <c r="C1035" s="243"/>
      <c r="D1035" s="116"/>
      <c r="E1035" s="110"/>
      <c r="F1035" s="116"/>
      <c r="G1035" s="115"/>
    </row>
    <row r="1036" spans="1:7" ht="15" customHeight="1">
      <c r="A1036" s="110">
        <v>1</v>
      </c>
      <c r="B1036" s="130" t="s">
        <v>34</v>
      </c>
      <c r="C1036" s="116"/>
      <c r="D1036" s="116"/>
      <c r="E1036" s="110"/>
      <c r="F1036" s="116"/>
      <c r="G1036" s="115"/>
    </row>
    <row r="1037" spans="1:7" ht="44.25" customHeight="1">
      <c r="A1037" s="110"/>
      <c r="B1037" s="87" t="s">
        <v>481</v>
      </c>
      <c r="C1037" s="73" t="s">
        <v>126</v>
      </c>
      <c r="D1037" s="73" t="s">
        <v>193</v>
      </c>
      <c r="E1037" s="110"/>
      <c r="F1037" s="153">
        <f>300000</f>
        <v>300000</v>
      </c>
      <c r="G1037" s="118">
        <f>F1037</f>
        <v>300000</v>
      </c>
    </row>
    <row r="1038" spans="1:7" ht="15" customHeight="1">
      <c r="A1038" s="110">
        <v>2</v>
      </c>
      <c r="B1038" s="130" t="s">
        <v>35</v>
      </c>
      <c r="C1038" s="116"/>
      <c r="D1038" s="116"/>
      <c r="E1038" s="110"/>
      <c r="F1038" s="116"/>
      <c r="G1038" s="115"/>
    </row>
    <row r="1039" spans="1:7" ht="52.5" customHeight="1">
      <c r="A1039" s="110"/>
      <c r="B1039" s="87" t="s">
        <v>639</v>
      </c>
      <c r="C1039" s="73" t="s">
        <v>153</v>
      </c>
      <c r="D1039" s="73" t="s">
        <v>141</v>
      </c>
      <c r="E1039" s="110"/>
      <c r="F1039" s="160">
        <v>375</v>
      </c>
      <c r="G1039" s="115">
        <f>F1039</f>
        <v>375</v>
      </c>
    </row>
    <row r="1040" spans="1:7" ht="15" customHeight="1">
      <c r="A1040" s="110">
        <v>3</v>
      </c>
      <c r="B1040" s="130" t="s">
        <v>36</v>
      </c>
      <c r="C1040" s="116"/>
      <c r="D1040" s="116"/>
      <c r="E1040" s="110"/>
      <c r="F1040" s="116"/>
      <c r="G1040" s="115"/>
    </row>
    <row r="1041" spans="1:8" ht="43.5" customHeight="1">
      <c r="A1041" s="110"/>
      <c r="B1041" s="87" t="s">
        <v>482</v>
      </c>
      <c r="C1041" s="73" t="s">
        <v>130</v>
      </c>
      <c r="D1041" s="73" t="s">
        <v>139</v>
      </c>
      <c r="E1041" s="110"/>
      <c r="F1041" s="153">
        <f>F1037/F1039</f>
        <v>800</v>
      </c>
      <c r="G1041" s="118">
        <f>F1041</f>
        <v>800</v>
      </c>
    </row>
    <row r="1042" spans="1:8" ht="15" customHeight="1">
      <c r="A1042" s="110">
        <v>4</v>
      </c>
      <c r="B1042" s="130" t="s">
        <v>37</v>
      </c>
      <c r="C1042" s="116"/>
      <c r="D1042" s="116"/>
      <c r="E1042" s="110"/>
      <c r="F1042" s="116"/>
      <c r="G1042" s="115"/>
    </row>
    <row r="1043" spans="1:8" ht="45.75" customHeight="1">
      <c r="A1043" s="110"/>
      <c r="B1043" s="87" t="s">
        <v>640</v>
      </c>
      <c r="C1043" s="73" t="s">
        <v>144</v>
      </c>
      <c r="D1043" s="73" t="s">
        <v>143</v>
      </c>
      <c r="E1043" s="110"/>
      <c r="F1043" s="116">
        <v>100</v>
      </c>
      <c r="G1043" s="115">
        <f>F1043</f>
        <v>100</v>
      </c>
    </row>
    <row r="1044" spans="1:8" ht="20.25" customHeight="1">
      <c r="A1044" s="110"/>
      <c r="B1044" s="233" t="s">
        <v>700</v>
      </c>
      <c r="C1044" s="233"/>
      <c r="D1044" s="73"/>
      <c r="E1044" s="110"/>
      <c r="F1044" s="166">
        <f>F1047+F1058+F1078+F1069</f>
        <v>1650000</v>
      </c>
      <c r="G1044" s="133">
        <f>F1044</f>
        <v>1650000</v>
      </c>
      <c r="H1044" s="36"/>
    </row>
    <row r="1045" spans="1:8" ht="28.5" customHeight="1">
      <c r="A1045" s="110"/>
      <c r="B1045" s="234" t="s">
        <v>775</v>
      </c>
      <c r="C1045" s="235"/>
      <c r="D1045" s="151"/>
      <c r="E1045" s="110"/>
      <c r="F1045" s="116"/>
      <c r="G1045" s="115"/>
    </row>
    <row r="1046" spans="1:8" ht="15" customHeight="1">
      <c r="A1046" s="110">
        <v>1</v>
      </c>
      <c r="B1046" s="130" t="s">
        <v>34</v>
      </c>
      <c r="C1046" s="73"/>
      <c r="D1046" s="151"/>
      <c r="E1046" s="110"/>
      <c r="F1046" s="116"/>
      <c r="G1046" s="115"/>
    </row>
    <row r="1047" spans="1:8" ht="38.25" customHeight="1">
      <c r="A1047" s="110"/>
      <c r="B1047" s="87" t="s">
        <v>471</v>
      </c>
      <c r="C1047" s="73" t="s">
        <v>126</v>
      </c>
      <c r="D1047" s="73" t="s">
        <v>498</v>
      </c>
      <c r="E1047" s="110"/>
      <c r="F1047" s="163">
        <v>400000</v>
      </c>
      <c r="G1047" s="163">
        <f>F1047</f>
        <v>400000</v>
      </c>
    </row>
    <row r="1048" spans="1:8" ht="15" customHeight="1">
      <c r="A1048" s="110">
        <v>2</v>
      </c>
      <c r="B1048" s="130" t="s">
        <v>35</v>
      </c>
      <c r="C1048" s="116"/>
      <c r="D1048" s="151"/>
      <c r="E1048" s="110"/>
      <c r="F1048" s="163"/>
      <c r="G1048" s="164"/>
    </row>
    <row r="1049" spans="1:8" ht="45" customHeight="1">
      <c r="A1049" s="110"/>
      <c r="B1049" s="88" t="s">
        <v>472</v>
      </c>
      <c r="C1049" s="116" t="s">
        <v>211</v>
      </c>
      <c r="D1049" s="73" t="s">
        <v>139</v>
      </c>
      <c r="E1049" s="110"/>
      <c r="F1049" s="164">
        <v>1</v>
      </c>
      <c r="G1049" s="164">
        <f>F1049</f>
        <v>1</v>
      </c>
    </row>
    <row r="1050" spans="1:8" ht="40.5" customHeight="1">
      <c r="A1050" s="110"/>
      <c r="B1050" s="87" t="s">
        <v>473</v>
      </c>
      <c r="C1050" s="73" t="s">
        <v>604</v>
      </c>
      <c r="D1050" s="73" t="s">
        <v>141</v>
      </c>
      <c r="E1050" s="110"/>
      <c r="F1050" s="163">
        <f>(F1047-F1052)/F1053</f>
        <v>150</v>
      </c>
      <c r="G1050" s="163">
        <f>F1050</f>
        <v>150</v>
      </c>
    </row>
    <row r="1051" spans="1:8" ht="15" customHeight="1">
      <c r="A1051" s="110">
        <v>3</v>
      </c>
      <c r="B1051" s="130" t="s">
        <v>36</v>
      </c>
      <c r="C1051" s="116"/>
      <c r="D1051" s="151"/>
      <c r="E1051" s="110"/>
      <c r="F1051" s="163"/>
      <c r="G1051" s="164"/>
    </row>
    <row r="1052" spans="1:8" ht="39.75" customHeight="1">
      <c r="A1052" s="110"/>
      <c r="B1052" s="87" t="s">
        <v>474</v>
      </c>
      <c r="C1052" s="73" t="s">
        <v>130</v>
      </c>
      <c r="D1052" s="73" t="s">
        <v>139</v>
      </c>
      <c r="E1052" s="110"/>
      <c r="F1052" s="163">
        <v>25000</v>
      </c>
      <c r="G1052" s="163">
        <f>F1052</f>
        <v>25000</v>
      </c>
    </row>
    <row r="1053" spans="1:8" ht="35.25" customHeight="1">
      <c r="A1053" s="110"/>
      <c r="B1053" s="87" t="s">
        <v>622</v>
      </c>
      <c r="C1053" s="73" t="s">
        <v>130</v>
      </c>
      <c r="D1053" s="73" t="s">
        <v>139</v>
      </c>
      <c r="E1053" s="110"/>
      <c r="F1053" s="163">
        <v>2500</v>
      </c>
      <c r="G1053" s="163">
        <f>F1053</f>
        <v>2500</v>
      </c>
    </row>
    <row r="1054" spans="1:8" ht="15" customHeight="1">
      <c r="A1054" s="110">
        <v>4</v>
      </c>
      <c r="B1054" s="130" t="s">
        <v>37</v>
      </c>
      <c r="C1054" s="116"/>
      <c r="D1054" s="151"/>
      <c r="E1054" s="110"/>
      <c r="F1054" s="163"/>
      <c r="G1054" s="164"/>
    </row>
    <row r="1055" spans="1:8" ht="41.25" customHeight="1">
      <c r="A1055" s="110"/>
      <c r="B1055" s="87" t="s">
        <v>475</v>
      </c>
      <c r="C1055" s="73" t="s">
        <v>144</v>
      </c>
      <c r="D1055" s="73" t="s">
        <v>143</v>
      </c>
      <c r="E1055" s="110"/>
      <c r="F1055" s="163">
        <v>100</v>
      </c>
      <c r="G1055" s="164">
        <f>F1055</f>
        <v>100</v>
      </c>
    </row>
    <row r="1056" spans="1:8" ht="33" customHeight="1">
      <c r="A1056" s="110"/>
      <c r="B1056" s="234" t="s">
        <v>776</v>
      </c>
      <c r="C1056" s="235"/>
      <c r="D1056" s="151"/>
      <c r="E1056" s="110"/>
      <c r="F1056" s="163"/>
      <c r="G1056" s="164"/>
    </row>
    <row r="1057" spans="1:7" ht="15" customHeight="1">
      <c r="A1057" s="110">
        <v>1</v>
      </c>
      <c r="B1057" s="130" t="s">
        <v>34</v>
      </c>
      <c r="C1057" s="73"/>
      <c r="D1057" s="151"/>
      <c r="E1057" s="110"/>
      <c r="F1057" s="163"/>
      <c r="G1057" s="164"/>
    </row>
    <row r="1058" spans="1:7" ht="38.25" customHeight="1">
      <c r="A1058" s="110"/>
      <c r="B1058" s="87" t="s">
        <v>476</v>
      </c>
      <c r="C1058" s="73" t="s">
        <v>126</v>
      </c>
      <c r="D1058" s="73" t="s">
        <v>193</v>
      </c>
      <c r="E1058" s="110"/>
      <c r="F1058" s="165">
        <f>800000-500000</f>
        <v>300000</v>
      </c>
      <c r="G1058" s="165">
        <f>F1058</f>
        <v>300000</v>
      </c>
    </row>
    <row r="1059" spans="1:7" ht="15" customHeight="1">
      <c r="A1059" s="110">
        <v>2</v>
      </c>
      <c r="B1059" s="130" t="s">
        <v>35</v>
      </c>
      <c r="C1059" s="116"/>
      <c r="D1059" s="151"/>
      <c r="E1059" s="110"/>
      <c r="F1059" s="163"/>
      <c r="G1059" s="164"/>
    </row>
    <row r="1060" spans="1:7" ht="42.75" customHeight="1">
      <c r="A1060" s="110"/>
      <c r="B1060" s="88" t="s">
        <v>477</v>
      </c>
      <c r="C1060" s="116" t="s">
        <v>211</v>
      </c>
      <c r="D1060" s="73" t="s">
        <v>139</v>
      </c>
      <c r="E1060" s="110"/>
      <c r="F1060" s="163">
        <v>1</v>
      </c>
      <c r="G1060" s="164">
        <f>F1060</f>
        <v>1</v>
      </c>
    </row>
    <row r="1061" spans="1:7" ht="36.75" customHeight="1">
      <c r="A1061" s="110"/>
      <c r="B1061" s="87" t="s">
        <v>478</v>
      </c>
      <c r="C1061" s="73" t="s">
        <v>604</v>
      </c>
      <c r="D1061" s="73" t="s">
        <v>141</v>
      </c>
      <c r="E1061" s="110"/>
      <c r="F1061" s="163">
        <f>(F1058-F1063)/F1064</f>
        <v>108</v>
      </c>
      <c r="G1061" s="164">
        <f>F1061</f>
        <v>108</v>
      </c>
    </row>
    <row r="1062" spans="1:7" ht="15" customHeight="1">
      <c r="A1062" s="110">
        <v>3</v>
      </c>
      <c r="B1062" s="130" t="s">
        <v>36</v>
      </c>
      <c r="C1062" s="116"/>
      <c r="D1062" s="151"/>
      <c r="E1062" s="110"/>
      <c r="F1062" s="163"/>
      <c r="G1062" s="164"/>
    </row>
    <row r="1063" spans="1:7" ht="45" customHeight="1">
      <c r="A1063" s="110"/>
      <c r="B1063" s="87" t="s">
        <v>479</v>
      </c>
      <c r="C1063" s="73" t="s">
        <v>130</v>
      </c>
      <c r="D1063" s="73" t="s">
        <v>139</v>
      </c>
      <c r="E1063" s="110"/>
      <c r="F1063" s="163">
        <v>30000</v>
      </c>
      <c r="G1063" s="163">
        <f>F1063</f>
        <v>30000</v>
      </c>
    </row>
    <row r="1064" spans="1:7" ht="29.25" customHeight="1">
      <c r="A1064" s="110"/>
      <c r="B1064" s="87" t="s">
        <v>623</v>
      </c>
      <c r="C1064" s="73" t="s">
        <v>130</v>
      </c>
      <c r="D1064" s="73" t="s">
        <v>139</v>
      </c>
      <c r="E1064" s="110"/>
      <c r="F1064" s="163">
        <v>2500</v>
      </c>
      <c r="G1064" s="163">
        <f>F1064</f>
        <v>2500</v>
      </c>
    </row>
    <row r="1065" spans="1:7" ht="15" customHeight="1">
      <c r="A1065" s="110">
        <v>4</v>
      </c>
      <c r="B1065" s="130" t="s">
        <v>37</v>
      </c>
      <c r="C1065" s="116"/>
      <c r="D1065" s="151"/>
      <c r="E1065" s="110"/>
      <c r="F1065" s="163"/>
      <c r="G1065" s="164"/>
    </row>
    <row r="1066" spans="1:7" ht="39.75" customHeight="1">
      <c r="A1066" s="110"/>
      <c r="B1066" s="87" t="s">
        <v>480</v>
      </c>
      <c r="C1066" s="73" t="s">
        <v>144</v>
      </c>
      <c r="D1066" s="151" t="s">
        <v>133</v>
      </c>
      <c r="E1066" s="110"/>
      <c r="F1066" s="164">
        <v>100</v>
      </c>
      <c r="G1066" s="164">
        <f>F1066</f>
        <v>100</v>
      </c>
    </row>
    <row r="1067" spans="1:7" ht="33.75" customHeight="1">
      <c r="A1067" s="110"/>
      <c r="B1067" s="246" t="s">
        <v>777</v>
      </c>
      <c r="C1067" s="247"/>
      <c r="D1067" s="151"/>
      <c r="E1067" s="110"/>
      <c r="F1067" s="163"/>
      <c r="G1067" s="164"/>
    </row>
    <row r="1068" spans="1:7" ht="15" customHeight="1">
      <c r="A1068" s="110">
        <v>1</v>
      </c>
      <c r="B1068" s="130" t="s">
        <v>34</v>
      </c>
      <c r="C1068" s="73"/>
      <c r="D1068" s="151"/>
      <c r="E1068" s="110"/>
      <c r="F1068" s="163"/>
      <c r="G1068" s="164"/>
    </row>
    <row r="1069" spans="1:7" ht="39.75" customHeight="1">
      <c r="A1069" s="110"/>
      <c r="B1069" s="87" t="s">
        <v>603</v>
      </c>
      <c r="C1069" s="73" t="s">
        <v>126</v>
      </c>
      <c r="D1069" s="73" t="s">
        <v>193</v>
      </c>
      <c r="E1069" s="110"/>
      <c r="F1069" s="163">
        <f>500000</f>
        <v>500000</v>
      </c>
      <c r="G1069" s="163">
        <f>F1069</f>
        <v>500000</v>
      </c>
    </row>
    <row r="1070" spans="1:7" ht="15" customHeight="1">
      <c r="A1070" s="110">
        <v>2</v>
      </c>
      <c r="B1070" s="130" t="s">
        <v>35</v>
      </c>
      <c r="C1070" s="73"/>
      <c r="D1070" s="151"/>
      <c r="E1070" s="110"/>
      <c r="F1070" s="163"/>
      <c r="G1070" s="164"/>
    </row>
    <row r="1071" spans="1:7" ht="45.75" customHeight="1">
      <c r="A1071" s="110"/>
      <c r="B1071" s="87" t="s">
        <v>600</v>
      </c>
      <c r="C1071" s="73" t="s">
        <v>136</v>
      </c>
      <c r="D1071" s="73" t="s">
        <v>141</v>
      </c>
      <c r="E1071" s="110"/>
      <c r="F1071" s="164">
        <v>1</v>
      </c>
      <c r="G1071" s="164">
        <f>F1071</f>
        <v>1</v>
      </c>
    </row>
    <row r="1072" spans="1:7" ht="15" customHeight="1">
      <c r="A1072" s="110">
        <v>3</v>
      </c>
      <c r="B1072" s="130" t="s">
        <v>36</v>
      </c>
      <c r="C1072" s="73"/>
      <c r="D1072" s="151"/>
      <c r="E1072" s="110"/>
      <c r="F1072" s="163"/>
      <c r="G1072" s="164"/>
    </row>
    <row r="1073" spans="1:7" ht="44.25" customHeight="1">
      <c r="A1073" s="110"/>
      <c r="B1073" s="87" t="s">
        <v>601</v>
      </c>
      <c r="C1073" s="73" t="s">
        <v>130</v>
      </c>
      <c r="D1073" s="73" t="s">
        <v>139</v>
      </c>
      <c r="E1073" s="110"/>
      <c r="F1073" s="163">
        <f>F1069/F1071</f>
        <v>500000</v>
      </c>
      <c r="G1073" s="163">
        <f>F1073</f>
        <v>500000</v>
      </c>
    </row>
    <row r="1074" spans="1:7" ht="15" customHeight="1">
      <c r="A1074" s="110">
        <v>4</v>
      </c>
      <c r="B1074" s="130" t="s">
        <v>37</v>
      </c>
      <c r="C1074" s="73"/>
      <c r="D1074" s="151"/>
      <c r="E1074" s="110"/>
      <c r="F1074" s="163"/>
      <c r="G1074" s="164"/>
    </row>
    <row r="1075" spans="1:7" ht="40.5" customHeight="1">
      <c r="A1075" s="110"/>
      <c r="B1075" s="87" t="s">
        <v>602</v>
      </c>
      <c r="C1075" s="73" t="s">
        <v>144</v>
      </c>
      <c r="D1075" s="73" t="s">
        <v>139</v>
      </c>
      <c r="E1075" s="110"/>
      <c r="F1075" s="164">
        <v>100</v>
      </c>
      <c r="G1075" s="164">
        <f>F1075</f>
        <v>100</v>
      </c>
    </row>
    <row r="1076" spans="1:7" ht="29.25" customHeight="1">
      <c r="A1076" s="110"/>
      <c r="B1076" s="246" t="s">
        <v>778</v>
      </c>
      <c r="C1076" s="247"/>
      <c r="D1076" s="151"/>
      <c r="E1076" s="110"/>
      <c r="F1076" s="163"/>
      <c r="G1076" s="164"/>
    </row>
    <row r="1077" spans="1:7" ht="15" customHeight="1">
      <c r="A1077" s="110">
        <v>1</v>
      </c>
      <c r="B1077" s="130" t="s">
        <v>34</v>
      </c>
      <c r="C1077" s="73"/>
      <c r="D1077" s="151"/>
      <c r="E1077" s="110"/>
      <c r="F1077" s="163"/>
      <c r="G1077" s="164"/>
    </row>
    <row r="1078" spans="1:7" ht="56.25" customHeight="1">
      <c r="A1078" s="110"/>
      <c r="B1078" s="87" t="s">
        <v>583</v>
      </c>
      <c r="C1078" s="73" t="s">
        <v>126</v>
      </c>
      <c r="D1078" s="73" t="s">
        <v>193</v>
      </c>
      <c r="E1078" s="110"/>
      <c r="F1078" s="163">
        <f>450000</f>
        <v>450000</v>
      </c>
      <c r="G1078" s="163">
        <f>F1078</f>
        <v>450000</v>
      </c>
    </row>
    <row r="1079" spans="1:7" ht="15" customHeight="1">
      <c r="A1079" s="110">
        <v>2</v>
      </c>
      <c r="B1079" s="130" t="s">
        <v>35</v>
      </c>
      <c r="C1079" s="73"/>
      <c r="D1079" s="151"/>
      <c r="E1079" s="110"/>
      <c r="F1079" s="163"/>
      <c r="G1079" s="164"/>
    </row>
    <row r="1080" spans="1:7" ht="58.5" customHeight="1">
      <c r="A1080" s="110"/>
      <c r="B1080" s="87" t="s">
        <v>584</v>
      </c>
      <c r="C1080" s="73" t="s">
        <v>136</v>
      </c>
      <c r="D1080" s="73" t="s">
        <v>141</v>
      </c>
      <c r="E1080" s="110"/>
      <c r="F1080" s="164">
        <v>1</v>
      </c>
      <c r="G1080" s="164">
        <f>F1080</f>
        <v>1</v>
      </c>
    </row>
    <row r="1081" spans="1:7" ht="15" customHeight="1">
      <c r="A1081" s="110">
        <v>3</v>
      </c>
      <c r="B1081" s="130" t="s">
        <v>36</v>
      </c>
      <c r="C1081" s="73"/>
      <c r="D1081" s="151"/>
      <c r="E1081" s="110"/>
      <c r="F1081" s="163"/>
      <c r="G1081" s="164"/>
    </row>
    <row r="1082" spans="1:7" ht="55.5" customHeight="1">
      <c r="A1082" s="110"/>
      <c r="B1082" s="87" t="s">
        <v>585</v>
      </c>
      <c r="C1082" s="73" t="s">
        <v>130</v>
      </c>
      <c r="D1082" s="73" t="s">
        <v>139</v>
      </c>
      <c r="E1082" s="110"/>
      <c r="F1082" s="163">
        <f>F1078/F1080</f>
        <v>450000</v>
      </c>
      <c r="G1082" s="163">
        <f>F1082</f>
        <v>450000</v>
      </c>
    </row>
    <row r="1083" spans="1:7" ht="15" customHeight="1">
      <c r="A1083" s="110">
        <v>4</v>
      </c>
      <c r="B1083" s="130" t="s">
        <v>37</v>
      </c>
      <c r="C1083" s="73"/>
      <c r="D1083" s="151"/>
      <c r="E1083" s="110"/>
      <c r="F1083" s="163"/>
      <c r="G1083" s="164"/>
    </row>
    <row r="1084" spans="1:7" ht="54" customHeight="1">
      <c r="A1084" s="110"/>
      <c r="B1084" s="87" t="s">
        <v>586</v>
      </c>
      <c r="C1084" s="73" t="s">
        <v>144</v>
      </c>
      <c r="D1084" s="73" t="s">
        <v>139</v>
      </c>
      <c r="E1084" s="110"/>
      <c r="F1084" s="164">
        <v>100</v>
      </c>
      <c r="G1084" s="164">
        <f>F1084</f>
        <v>100</v>
      </c>
    </row>
    <row r="1085" spans="1:7" ht="12.75" customHeight="1">
      <c r="A1085" s="75"/>
      <c r="B1085" s="90"/>
      <c r="C1085" s="91"/>
      <c r="D1085" s="92"/>
      <c r="E1085" s="75"/>
      <c r="F1085" s="93"/>
      <c r="G1085" s="94"/>
    </row>
    <row r="1086" spans="1:7" ht="29.25" hidden="1" customHeight="1">
      <c r="A1086" s="75"/>
      <c r="B1086" s="76"/>
      <c r="C1086" s="77"/>
      <c r="D1086" s="77"/>
      <c r="E1086" s="75"/>
      <c r="F1086" s="78"/>
      <c r="G1086" s="79"/>
    </row>
    <row r="1087" spans="1:7" ht="4.5" customHeight="1">
      <c r="A1087" s="75"/>
      <c r="B1087" s="76"/>
      <c r="C1087" s="77"/>
      <c r="D1087" s="77"/>
      <c r="E1087" s="75"/>
      <c r="F1087" s="78"/>
      <c r="G1087" s="79"/>
    </row>
    <row r="1088" spans="1:7" ht="33" customHeight="1">
      <c r="A1088" s="236" t="s">
        <v>330</v>
      </c>
      <c r="B1088" s="236"/>
      <c r="C1088" s="236"/>
      <c r="D1088" s="80"/>
      <c r="E1088" s="81"/>
      <c r="F1088" s="237" t="s">
        <v>329</v>
      </c>
      <c r="G1088" s="237"/>
    </row>
    <row r="1089" spans="1:8" ht="15.75" customHeight="1">
      <c r="A1089" s="82"/>
      <c r="B1089" s="58"/>
      <c r="D1089" s="83" t="s">
        <v>38</v>
      </c>
      <c r="F1089" s="232" t="s">
        <v>204</v>
      </c>
      <c r="G1089" s="232"/>
    </row>
    <row r="1090" spans="1:8" ht="20.25" customHeight="1">
      <c r="A1090" s="248" t="s">
        <v>40</v>
      </c>
      <c r="B1090" s="248"/>
      <c r="C1090" s="58"/>
      <c r="D1090" s="58"/>
    </row>
    <row r="1091" spans="1:8" ht="20.25" customHeight="1">
      <c r="A1091" s="239" t="s">
        <v>309</v>
      </c>
      <c r="B1091" s="239"/>
      <c r="C1091" s="239"/>
      <c r="D1091" s="58"/>
    </row>
    <row r="1092" spans="1:8" ht="47.25" customHeight="1">
      <c r="A1092" s="249" t="s">
        <v>779</v>
      </c>
      <c r="B1092" s="250"/>
      <c r="C1092" s="250"/>
      <c r="D1092" s="80"/>
      <c r="E1092" s="81"/>
      <c r="F1092" s="231" t="s">
        <v>780</v>
      </c>
      <c r="G1092" s="231"/>
    </row>
    <row r="1093" spans="1:8" ht="15.75" customHeight="1">
      <c r="B1093" s="58"/>
      <c r="C1093" s="58"/>
      <c r="D1093" s="83" t="s">
        <v>38</v>
      </c>
      <c r="F1093" s="232" t="s">
        <v>78</v>
      </c>
      <c r="G1093" s="232"/>
    </row>
    <row r="1094" spans="1:8" ht="18.75" customHeight="1">
      <c r="A1094" s="43" t="s">
        <v>76</v>
      </c>
      <c r="B1094" s="43"/>
      <c r="C1094" s="43"/>
      <c r="D1094" s="43"/>
      <c r="E1094" s="43"/>
      <c r="F1094" s="43"/>
      <c r="G1094" s="43"/>
      <c r="H1094" s="43"/>
    </row>
    <row r="1095" spans="1:8" ht="13.5" customHeight="1">
      <c r="A1095" s="84"/>
      <c r="B1095" s="35" t="s">
        <v>133</v>
      </c>
    </row>
    <row r="1096" spans="1:8" ht="16.5" customHeight="1">
      <c r="A1096" s="85" t="s">
        <v>254</v>
      </c>
      <c r="B1096" s="43"/>
      <c r="C1096" s="43"/>
      <c r="D1096" s="43"/>
      <c r="E1096" s="43"/>
      <c r="F1096" s="43"/>
      <c r="G1096" s="43"/>
      <c r="H1096" s="43"/>
    </row>
    <row r="1097" spans="1:8" ht="7.5" customHeight="1">
      <c r="A1097" s="86"/>
    </row>
  </sheetData>
  <mergeCells count="191">
    <mergeCell ref="E21:F21"/>
    <mergeCell ref="E22:F22"/>
    <mergeCell ref="B23:G23"/>
    <mergeCell ref="E10:G10"/>
    <mergeCell ref="A13:G13"/>
    <mergeCell ref="A14:G14"/>
    <mergeCell ref="D17:F17"/>
    <mergeCell ref="A18:C18"/>
    <mergeCell ref="D18:E18"/>
    <mergeCell ref="F1:G3"/>
    <mergeCell ref="E5:G5"/>
    <mergeCell ref="E6:G6"/>
    <mergeCell ref="E7:G7"/>
    <mergeCell ref="E8:G8"/>
    <mergeCell ref="E9:G9"/>
    <mergeCell ref="D19:F19"/>
    <mergeCell ref="A20:C20"/>
    <mergeCell ref="D20:E20"/>
    <mergeCell ref="B39:G39"/>
    <mergeCell ref="B24:G24"/>
    <mergeCell ref="B25:G25"/>
    <mergeCell ref="B26:G26"/>
    <mergeCell ref="B28:G28"/>
    <mergeCell ref="B29:G29"/>
    <mergeCell ref="B32:G32"/>
    <mergeCell ref="B55:C55"/>
    <mergeCell ref="B56:C56"/>
    <mergeCell ref="B34:G34"/>
    <mergeCell ref="B35:G35"/>
    <mergeCell ref="B36:G36"/>
    <mergeCell ref="B37:G37"/>
    <mergeCell ref="B38:G38"/>
    <mergeCell ref="B57:C57"/>
    <mergeCell ref="B54:C54"/>
    <mergeCell ref="B49:C49"/>
    <mergeCell ref="B51:C51"/>
    <mergeCell ref="B53:C53"/>
    <mergeCell ref="B40:G40"/>
    <mergeCell ref="B41:G41"/>
    <mergeCell ref="B42:G42"/>
    <mergeCell ref="B43:G43"/>
    <mergeCell ref="B47:C47"/>
    <mergeCell ref="B48:C48"/>
    <mergeCell ref="B52:C52"/>
    <mergeCell ref="B50:C50"/>
    <mergeCell ref="B88:C88"/>
    <mergeCell ref="B89:C89"/>
    <mergeCell ref="B90:C90"/>
    <mergeCell ref="B58:C58"/>
    <mergeCell ref="B60:C60"/>
    <mergeCell ref="B93:G93"/>
    <mergeCell ref="A98:B98"/>
    <mergeCell ref="B72:C72"/>
    <mergeCell ref="B73:C73"/>
    <mergeCell ref="B64:C64"/>
    <mergeCell ref="B59:C59"/>
    <mergeCell ref="B61:C61"/>
    <mergeCell ref="B62:C62"/>
    <mergeCell ref="B63:C63"/>
    <mergeCell ref="B78:C78"/>
    <mergeCell ref="B67:C67"/>
    <mergeCell ref="B80:C80"/>
    <mergeCell ref="B81:C81"/>
    <mergeCell ref="B100:G100"/>
    <mergeCell ref="B104:C104"/>
    <mergeCell ref="B113:C113"/>
    <mergeCell ref="B161:C161"/>
    <mergeCell ref="A91:C91"/>
    <mergeCell ref="B65:C65"/>
    <mergeCell ref="B82:C82"/>
    <mergeCell ref="B83:C83"/>
    <mergeCell ref="B84:C84"/>
    <mergeCell ref="B85:C85"/>
    <mergeCell ref="B114:C114"/>
    <mergeCell ref="B150:C150"/>
    <mergeCell ref="B79:C79"/>
    <mergeCell ref="B68:C68"/>
    <mergeCell ref="B69:C69"/>
    <mergeCell ref="B74:C74"/>
    <mergeCell ref="B75:C75"/>
    <mergeCell ref="B76:C76"/>
    <mergeCell ref="B77:C77"/>
    <mergeCell ref="B66:C66"/>
    <mergeCell ref="B70:C70"/>
    <mergeCell ref="B71:C71"/>
    <mergeCell ref="B86:C86"/>
    <mergeCell ref="B87:C87"/>
    <mergeCell ref="B380:C380"/>
    <mergeCell ref="B389:C389"/>
    <mergeCell ref="B221:C221"/>
    <mergeCell ref="B232:C232"/>
    <mergeCell ref="B371:C371"/>
    <mergeCell ref="B174:C174"/>
    <mergeCell ref="B202:C202"/>
    <mergeCell ref="B193:C193"/>
    <mergeCell ref="B212:C212"/>
    <mergeCell ref="B293:C293"/>
    <mergeCell ref="B302:C302"/>
    <mergeCell ref="B313:C313"/>
    <mergeCell ref="B341:C341"/>
    <mergeCell ref="B270:C270"/>
    <mergeCell ref="B323:C323"/>
    <mergeCell ref="B332:C332"/>
    <mergeCell ref="B342:C342"/>
    <mergeCell ref="B242:C242"/>
    <mergeCell ref="B360:C360"/>
    <mergeCell ref="B282:C282"/>
    <mergeCell ref="B271:C271"/>
    <mergeCell ref="B261:C261"/>
    <mergeCell ref="B351:C351"/>
    <mergeCell ref="B452:C452"/>
    <mergeCell ref="B461:C461"/>
    <mergeCell ref="B472:C472"/>
    <mergeCell ref="B481:C481"/>
    <mergeCell ref="B490:C490"/>
    <mergeCell ref="B499:C499"/>
    <mergeCell ref="B398:C398"/>
    <mergeCell ref="B407:C407"/>
    <mergeCell ref="B416:C416"/>
    <mergeCell ref="B425:C425"/>
    <mergeCell ref="B434:C434"/>
    <mergeCell ref="B443:C443"/>
    <mergeCell ref="B590:C590"/>
    <mergeCell ref="B599:C599"/>
    <mergeCell ref="B608:C608"/>
    <mergeCell ref="B617:C617"/>
    <mergeCell ref="B628:C628"/>
    <mergeCell ref="B570:C570"/>
    <mergeCell ref="B571:C571"/>
    <mergeCell ref="B581:C581"/>
    <mergeCell ref="B508:C508"/>
    <mergeCell ref="B517:C517"/>
    <mergeCell ref="B528:C528"/>
    <mergeCell ref="B539:C539"/>
    <mergeCell ref="B550:C550"/>
    <mergeCell ref="B561:C561"/>
    <mergeCell ref="B637:C637"/>
    <mergeCell ref="B922:C922"/>
    <mergeCell ref="B646:C646"/>
    <mergeCell ref="B655:C655"/>
    <mergeCell ref="B664:C664"/>
    <mergeCell ref="B673:C673"/>
    <mergeCell ref="B843:C843"/>
    <mergeCell ref="B854:C854"/>
    <mergeCell ref="B701:C701"/>
    <mergeCell ref="B710:C710"/>
    <mergeCell ref="B719:C719"/>
    <mergeCell ref="B728:C728"/>
    <mergeCell ref="B738:C738"/>
    <mergeCell ref="B747:C747"/>
    <mergeCell ref="B756:C756"/>
    <mergeCell ref="B765:C765"/>
    <mergeCell ref="B774:C774"/>
    <mergeCell ref="B783:C783"/>
    <mergeCell ref="B792:C792"/>
    <mergeCell ref="B691:C691"/>
    <mergeCell ref="B801:C801"/>
    <mergeCell ref="B812:C812"/>
    <mergeCell ref="B821:C821"/>
    <mergeCell ref="B832:C832"/>
    <mergeCell ref="B682:C682"/>
    <mergeCell ref="B913:C913"/>
    <mergeCell ref="B931:C931"/>
    <mergeCell ref="B932:C932"/>
    <mergeCell ref="A1092:C1092"/>
    <mergeCell ref="B941:C941"/>
    <mergeCell ref="B863:C863"/>
    <mergeCell ref="B872:C872"/>
    <mergeCell ref="B884:C884"/>
    <mergeCell ref="B895:C895"/>
    <mergeCell ref="B904:C904"/>
    <mergeCell ref="B1056:C1056"/>
    <mergeCell ref="B1076:C1076"/>
    <mergeCell ref="B1067:C1067"/>
    <mergeCell ref="F1092:G1092"/>
    <mergeCell ref="F1093:G1093"/>
    <mergeCell ref="B1044:C1044"/>
    <mergeCell ref="B1045:C1045"/>
    <mergeCell ref="A1088:C1088"/>
    <mergeCell ref="F1088:G1088"/>
    <mergeCell ref="F1089:G1089"/>
    <mergeCell ref="B950:C950"/>
    <mergeCell ref="A1091:C1091"/>
    <mergeCell ref="B1026:C1026"/>
    <mergeCell ref="B1035:C1035"/>
    <mergeCell ref="B968:C968"/>
    <mergeCell ref="B1004:C1004"/>
    <mergeCell ref="B1005:C1005"/>
    <mergeCell ref="B1014:C1014"/>
    <mergeCell ref="A1090:B1090"/>
    <mergeCell ref="B959:C959"/>
  </mergeCells>
  <pageMargins left="0.39370078740157483" right="0.15748031496062992" top="0.62992125984251968" bottom="0.27559055118110237" header="0.62992125984251968" footer="0.23622047244094491"/>
  <pageSetup paperSize="9" scale="99" fitToHeight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C11"/>
  <sheetViews>
    <sheetView workbookViewId="0">
      <selection activeCell="B5" sqref="B5:C11"/>
    </sheetView>
  </sheetViews>
  <sheetFormatPr defaultRowHeight="15"/>
  <cols>
    <col min="2" max="2" width="7.25" customWidth="1"/>
    <col min="3" max="3" width="20" customWidth="1"/>
  </cols>
  <sheetData>
    <row r="5" spans="2:3" ht="15.75">
      <c r="B5" s="42">
        <v>1</v>
      </c>
      <c r="C5" s="40" t="s">
        <v>34</v>
      </c>
    </row>
    <row r="6" spans="2:3" ht="15.75">
      <c r="B6" s="42"/>
      <c r="C6" s="39"/>
    </row>
    <row r="7" spans="2:3" ht="15.75">
      <c r="B7" s="42">
        <v>2</v>
      </c>
      <c r="C7" s="40" t="s">
        <v>35</v>
      </c>
    </row>
    <row r="8" spans="2:3" ht="15.75">
      <c r="B8" s="42"/>
      <c r="C8" s="40"/>
    </row>
    <row r="9" spans="2:3" ht="15.75">
      <c r="B9" s="42">
        <v>3</v>
      </c>
      <c r="C9" s="40" t="s">
        <v>36</v>
      </c>
    </row>
    <row r="10" spans="2:3" ht="15.75">
      <c r="B10" s="42"/>
      <c r="C10" s="39"/>
    </row>
    <row r="11" spans="2:3" ht="15.75">
      <c r="B11" s="42">
        <v>4</v>
      </c>
      <c r="C11" s="40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паспорт до 01.01.2020</vt:lpstr>
      <vt:lpstr>звіт до 01.01.2020</vt:lpstr>
      <vt:lpstr>звіт з 01.01.2020</vt:lpstr>
      <vt:lpstr>паспорт добре (2)</vt:lpstr>
      <vt:lpstr>Лист1</vt:lpstr>
      <vt:lpstr>'звіт з 01.01.2020'!Область_печати</vt:lpstr>
      <vt:lpstr>'паспорт добре (2)'!Область_печати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Токарев Евгений Васильевич</dc:creator>
  <cp:lastModifiedBy>Пользователь Windows</cp:lastModifiedBy>
  <cp:lastPrinted>2022-07-15T13:29:59Z</cp:lastPrinted>
  <dcterms:created xsi:type="dcterms:W3CDTF">2018-12-28T08:43:53Z</dcterms:created>
  <dcterms:modified xsi:type="dcterms:W3CDTF">2022-07-15T13:35:51Z</dcterms:modified>
</cp:coreProperties>
</file>