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01.01.2020'!$A$1:$M$528</definedName>
  </definedNames>
  <calcPr calcId="125725"/>
</workbook>
</file>

<file path=xl/calcChain.xml><?xml version="1.0" encoding="utf-8"?>
<calcChain xmlns="http://schemas.openxmlformats.org/spreadsheetml/2006/main">
  <c r="I176" i="1"/>
  <c r="I499" l="1"/>
  <c r="L499" s="1"/>
  <c r="M499" s="1"/>
  <c r="L516"/>
  <c r="M516" s="1"/>
  <c r="J516"/>
  <c r="L513"/>
  <c r="M513" s="1"/>
  <c r="J513"/>
  <c r="L510"/>
  <c r="M510" s="1"/>
  <c r="J510"/>
  <c r="L507"/>
  <c r="M507" s="1"/>
  <c r="J507"/>
  <c r="L502"/>
  <c r="M502" s="1"/>
  <c r="J502"/>
  <c r="J499"/>
  <c r="L496"/>
  <c r="M496" s="1"/>
  <c r="J496"/>
  <c r="L493"/>
  <c r="M493" s="1"/>
  <c r="J493"/>
  <c r="L488"/>
  <c r="M488" s="1"/>
  <c r="J488"/>
  <c r="L485"/>
  <c r="M485" s="1"/>
  <c r="J485"/>
  <c r="L482"/>
  <c r="M482" s="1"/>
  <c r="J482"/>
  <c r="L479"/>
  <c r="M479" s="1"/>
  <c r="J479"/>
  <c r="L473"/>
  <c r="M473" s="1"/>
  <c r="J473"/>
  <c r="L470"/>
  <c r="M470" s="1"/>
  <c r="J470"/>
  <c r="L467"/>
  <c r="M467" s="1"/>
  <c r="J467"/>
  <c r="L464"/>
  <c r="M464" s="1"/>
  <c r="J464"/>
  <c r="L459"/>
  <c r="M459" s="1"/>
  <c r="J459"/>
  <c r="L456"/>
  <c r="M456" s="1"/>
  <c r="J456"/>
  <c r="L453"/>
  <c r="M453" s="1"/>
  <c r="J453"/>
  <c r="L450"/>
  <c r="M450" s="1"/>
  <c r="J450"/>
  <c r="L445"/>
  <c r="M445" s="1"/>
  <c r="J445"/>
  <c r="L442"/>
  <c r="M442" s="1"/>
  <c r="J442"/>
  <c r="L439"/>
  <c r="M439" s="1"/>
  <c r="J439"/>
  <c r="L436"/>
  <c r="M436" s="1"/>
  <c r="J436"/>
  <c r="L431"/>
  <c r="M431" s="1"/>
  <c r="J431"/>
  <c r="L428"/>
  <c r="M428" s="1"/>
  <c r="J428"/>
  <c r="L425"/>
  <c r="M425" s="1"/>
  <c r="J425"/>
  <c r="L422"/>
  <c r="M422" s="1"/>
  <c r="J422"/>
  <c r="L417"/>
  <c r="M417" s="1"/>
  <c r="J417"/>
  <c r="L414"/>
  <c r="M414" s="1"/>
  <c r="J414"/>
  <c r="L411"/>
  <c r="M411" s="1"/>
  <c r="J411"/>
  <c r="L408"/>
  <c r="M408" s="1"/>
  <c r="J408"/>
  <c r="L403"/>
  <c r="M403" s="1"/>
  <c r="J403"/>
  <c r="L400"/>
  <c r="M400" s="1"/>
  <c r="J400"/>
  <c r="L397"/>
  <c r="M397" s="1"/>
  <c r="J397"/>
  <c r="L394"/>
  <c r="M394" s="1"/>
  <c r="J394"/>
  <c r="L389"/>
  <c r="M389" s="1"/>
  <c r="J389"/>
  <c r="L386"/>
  <c r="M386" s="1"/>
  <c r="J386"/>
  <c r="L383"/>
  <c r="M383" s="1"/>
  <c r="J383"/>
  <c r="L380"/>
  <c r="M380" s="1"/>
  <c r="J380"/>
  <c r="L375"/>
  <c r="M375" s="1"/>
  <c r="J375"/>
  <c r="L372"/>
  <c r="M372" s="1"/>
  <c r="J372"/>
  <c r="L369"/>
  <c r="M369" s="1"/>
  <c r="J369"/>
  <c r="L366"/>
  <c r="M366" s="1"/>
  <c r="J366"/>
  <c r="L361"/>
  <c r="M361" s="1"/>
  <c r="J361"/>
  <c r="L358"/>
  <c r="M358" s="1"/>
  <c r="J358"/>
  <c r="L355"/>
  <c r="M355" s="1"/>
  <c r="J355"/>
  <c r="L352"/>
  <c r="M352" s="1"/>
  <c r="J352"/>
  <c r="L347"/>
  <c r="M347" s="1"/>
  <c r="J347"/>
  <c r="L344"/>
  <c r="M344" s="1"/>
  <c r="J344"/>
  <c r="L341"/>
  <c r="M341" s="1"/>
  <c r="J341"/>
  <c r="L338"/>
  <c r="M338" s="1"/>
  <c r="J338"/>
  <c r="L333"/>
  <c r="M333" s="1"/>
  <c r="J333"/>
  <c r="L330"/>
  <c r="M330" s="1"/>
  <c r="J330"/>
  <c r="L327"/>
  <c r="M327" s="1"/>
  <c r="J327"/>
  <c r="L324"/>
  <c r="M324" s="1"/>
  <c r="J324"/>
  <c r="L319"/>
  <c r="M319" s="1"/>
  <c r="J319"/>
  <c r="L316"/>
  <c r="M316" s="1"/>
  <c r="J316"/>
  <c r="L313"/>
  <c r="M313" s="1"/>
  <c r="J313"/>
  <c r="L310"/>
  <c r="M310" s="1"/>
  <c r="J310"/>
  <c r="L305"/>
  <c r="M305" s="1"/>
  <c r="J305"/>
  <c r="L302"/>
  <c r="M302" s="1"/>
  <c r="J302"/>
  <c r="L299"/>
  <c r="M299" s="1"/>
  <c r="J299"/>
  <c r="L296"/>
  <c r="M296" s="1"/>
  <c r="J296"/>
  <c r="L291"/>
  <c r="M291" s="1"/>
  <c r="J291"/>
  <c r="L288"/>
  <c r="M288" s="1"/>
  <c r="J288"/>
  <c r="L285"/>
  <c r="M285" s="1"/>
  <c r="J285"/>
  <c r="L282"/>
  <c r="M282" s="1"/>
  <c r="J282"/>
  <c r="L277"/>
  <c r="M277" s="1"/>
  <c r="J277"/>
  <c r="L274"/>
  <c r="M274" s="1"/>
  <c r="J274"/>
  <c r="L271"/>
  <c r="M271" s="1"/>
  <c r="J271"/>
  <c r="L268"/>
  <c r="M268" s="1"/>
  <c r="J268"/>
  <c r="L263"/>
  <c r="M263" s="1"/>
  <c r="J263"/>
  <c r="L260"/>
  <c r="M260" s="1"/>
  <c r="J260"/>
  <c r="L257"/>
  <c r="M257" s="1"/>
  <c r="J257"/>
  <c r="L254"/>
  <c r="M254" s="1"/>
  <c r="J254"/>
  <c r="L249"/>
  <c r="M249" s="1"/>
  <c r="J249"/>
  <c r="L246"/>
  <c r="M246" s="1"/>
  <c r="J246"/>
  <c r="L243"/>
  <c r="M243" s="1"/>
  <c r="J243"/>
  <c r="L240"/>
  <c r="M240" s="1"/>
  <c r="J240"/>
  <c r="L235"/>
  <c r="M235" s="1"/>
  <c r="J235"/>
  <c r="L232"/>
  <c r="M232" s="1"/>
  <c r="J232"/>
  <c r="L229"/>
  <c r="M229" s="1"/>
  <c r="J229"/>
  <c r="L226"/>
  <c r="M226" s="1"/>
  <c r="J226"/>
  <c r="L221"/>
  <c r="M221" s="1"/>
  <c r="J221"/>
  <c r="L218"/>
  <c r="M218" s="1"/>
  <c r="J218"/>
  <c r="L215"/>
  <c r="M215" s="1"/>
  <c r="J215"/>
  <c r="L212"/>
  <c r="M212" s="1"/>
  <c r="J212"/>
  <c r="L207"/>
  <c r="M207" s="1"/>
  <c r="J207"/>
  <c r="L204"/>
  <c r="M204" s="1"/>
  <c r="J204"/>
  <c r="L201"/>
  <c r="M201" s="1"/>
  <c r="J201"/>
  <c r="L198"/>
  <c r="M198" s="1"/>
  <c r="J198"/>
  <c r="L193"/>
  <c r="M193" s="1"/>
  <c r="J193"/>
  <c r="L190"/>
  <c r="M190" s="1"/>
  <c r="J190"/>
  <c r="L187"/>
  <c r="M187" s="1"/>
  <c r="J187"/>
  <c r="L184"/>
  <c r="M184" s="1"/>
  <c r="J184"/>
  <c r="L179"/>
  <c r="M179" s="1"/>
  <c r="J179"/>
  <c r="L176"/>
  <c r="M176" s="1"/>
  <c r="J176"/>
  <c r="L173"/>
  <c r="M173" s="1"/>
  <c r="J173"/>
  <c r="L170"/>
  <c r="M170" s="1"/>
  <c r="J170"/>
  <c r="L165"/>
  <c r="M165" s="1"/>
  <c r="J165"/>
  <c r="L162"/>
  <c r="M162" s="1"/>
  <c r="J162"/>
  <c r="L159"/>
  <c r="M159" s="1"/>
  <c r="J159"/>
  <c r="L156"/>
  <c r="M156" s="1"/>
  <c r="J156"/>
  <c r="L151"/>
  <c r="M151" s="1"/>
  <c r="J151"/>
  <c r="L148"/>
  <c r="M148" s="1"/>
  <c r="J148"/>
  <c r="L145"/>
  <c r="M145" s="1"/>
  <c r="J145"/>
  <c r="L142"/>
  <c r="M142" s="1"/>
  <c r="J142"/>
  <c r="J64"/>
  <c r="J63"/>
  <c r="G516"/>
  <c r="F513"/>
  <c r="G513" s="1"/>
  <c r="G510"/>
  <c r="G507"/>
  <c r="G502"/>
  <c r="G496"/>
  <c r="F493"/>
  <c r="F499" s="1"/>
  <c r="G499" s="1"/>
  <c r="G488"/>
  <c r="G485"/>
  <c r="G482"/>
  <c r="F479"/>
  <c r="G479" s="1"/>
  <c r="G473"/>
  <c r="G467"/>
  <c r="F464"/>
  <c r="F470" s="1"/>
  <c r="G470" s="1"/>
  <c r="G459"/>
  <c r="G453"/>
  <c r="F450"/>
  <c r="F456" s="1"/>
  <c r="G456" s="1"/>
  <c r="G445"/>
  <c r="G439"/>
  <c r="F436"/>
  <c r="F442" s="1"/>
  <c r="G442" s="1"/>
  <c r="G431"/>
  <c r="G425"/>
  <c r="F422"/>
  <c r="F428" s="1"/>
  <c r="G428" s="1"/>
  <c r="G417"/>
  <c r="G411"/>
  <c r="F408"/>
  <c r="F414" s="1"/>
  <c r="G414" s="1"/>
  <c r="G403"/>
  <c r="G397"/>
  <c r="F394"/>
  <c r="F400" s="1"/>
  <c r="G400" s="1"/>
  <c r="G389"/>
  <c r="G383"/>
  <c r="F380"/>
  <c r="F386" s="1"/>
  <c r="G386" s="1"/>
  <c r="G375"/>
  <c r="G369"/>
  <c r="F366"/>
  <c r="F372" s="1"/>
  <c r="G372" s="1"/>
  <c r="G361"/>
  <c r="G355"/>
  <c r="F352"/>
  <c r="F358" s="1"/>
  <c r="G358" s="1"/>
  <c r="G347"/>
  <c r="G341"/>
  <c r="F338"/>
  <c r="F344" s="1"/>
  <c r="G344" s="1"/>
  <c r="G333"/>
  <c r="G327"/>
  <c r="F324"/>
  <c r="F330" s="1"/>
  <c r="G330" s="1"/>
  <c r="G319"/>
  <c r="G313"/>
  <c r="F310"/>
  <c r="F316" s="1"/>
  <c r="G316" s="1"/>
  <c r="G305"/>
  <c r="G299"/>
  <c r="F296"/>
  <c r="F302" s="1"/>
  <c r="G302" s="1"/>
  <c r="G291"/>
  <c r="G285"/>
  <c r="F282"/>
  <c r="F288" s="1"/>
  <c r="G288" s="1"/>
  <c r="G277"/>
  <c r="G271"/>
  <c r="F268"/>
  <c r="F274" s="1"/>
  <c r="G274" s="1"/>
  <c r="G263"/>
  <c r="G257"/>
  <c r="F254"/>
  <c r="F260" s="1"/>
  <c r="G260" s="1"/>
  <c r="G249"/>
  <c r="G243"/>
  <c r="F240"/>
  <c r="F246" s="1"/>
  <c r="G246" s="1"/>
  <c r="G235"/>
  <c r="G229"/>
  <c r="F226"/>
  <c r="F232" s="1"/>
  <c r="G232" s="1"/>
  <c r="G221"/>
  <c r="G215"/>
  <c r="F212"/>
  <c r="F218" s="1"/>
  <c r="G218" s="1"/>
  <c r="G207"/>
  <c r="G201"/>
  <c r="F198"/>
  <c r="F204" s="1"/>
  <c r="G204" s="1"/>
  <c r="G193"/>
  <c r="G187"/>
  <c r="F184"/>
  <c r="F190" s="1"/>
  <c r="G190" s="1"/>
  <c r="G179"/>
  <c r="G176"/>
  <c r="G173"/>
  <c r="F170"/>
  <c r="G170" s="1"/>
  <c r="G162"/>
  <c r="G159"/>
  <c r="G156"/>
  <c r="G145"/>
  <c r="G142"/>
  <c r="F142"/>
  <c r="F148" s="1"/>
  <c r="G148" s="1"/>
  <c r="G137"/>
  <c r="F128"/>
  <c r="G128" s="1"/>
  <c r="F114"/>
  <c r="G114" s="1"/>
  <c r="L100"/>
  <c r="G95"/>
  <c r="F92"/>
  <c r="G92" s="1"/>
  <c r="G88"/>
  <c r="J40"/>
  <c r="L65"/>
  <c r="M65" s="1"/>
  <c r="L64"/>
  <c r="M64" s="1"/>
  <c r="L63"/>
  <c r="M63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G65"/>
  <c r="G64"/>
  <c r="G63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52" l="1"/>
  <c r="G394"/>
  <c r="G493"/>
  <c r="G450"/>
  <c r="G464"/>
  <c r="G408"/>
  <c r="G422"/>
  <c r="G436"/>
  <c r="G366"/>
  <c r="G380"/>
  <c r="G310"/>
  <c r="G324"/>
  <c r="G338"/>
  <c r="G282"/>
  <c r="G296"/>
  <c r="G254"/>
  <c r="G268"/>
  <c r="G212"/>
  <c r="G226"/>
  <c r="G240"/>
  <c r="G184"/>
  <c r="G198"/>
  <c r="J137" l="1"/>
  <c r="L137"/>
  <c r="M137" s="1"/>
  <c r="J134"/>
  <c r="L134"/>
  <c r="M134" s="1"/>
  <c r="L131"/>
  <c r="M131" s="1"/>
  <c r="J131"/>
  <c r="L128"/>
  <c r="M128" s="1"/>
  <c r="J128"/>
  <c r="L123"/>
  <c r="M123" s="1"/>
  <c r="J123"/>
  <c r="L120"/>
  <c r="M120" s="1"/>
  <c r="J120"/>
  <c r="L117"/>
  <c r="M117" s="1"/>
  <c r="J117"/>
  <c r="L114"/>
  <c r="M114" s="1"/>
  <c r="J114"/>
  <c r="I109"/>
  <c r="L109" s="1"/>
  <c r="M109" s="1"/>
  <c r="L106"/>
  <c r="M106" s="1"/>
  <c r="L103"/>
  <c r="M103" s="1"/>
  <c r="J103"/>
  <c r="M100"/>
  <c r="J100"/>
  <c r="I95"/>
  <c r="J95" s="1"/>
  <c r="L92"/>
  <c r="M92" s="1"/>
  <c r="J92"/>
  <c r="L88"/>
  <c r="M88" s="1"/>
  <c r="J88"/>
  <c r="L85"/>
  <c r="M85" s="1"/>
  <c r="J85"/>
  <c r="I66"/>
  <c r="F66"/>
  <c r="G66" s="1"/>
  <c r="L66" l="1"/>
  <c r="M66" s="1"/>
  <c r="J66"/>
  <c r="L95"/>
  <c r="M95" s="1"/>
  <c r="J109"/>
</calcChain>
</file>

<file path=xl/sharedStrings.xml><?xml version="1.0" encoding="utf-8"?>
<sst xmlns="http://schemas.openxmlformats.org/spreadsheetml/2006/main" count="812" uniqueCount="264">
  <si>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</si>
  <si>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</si>
  <si>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</si>
  <si>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 xml:space="preserve"> 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</si>
  <si>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</si>
  <si>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</si>
  <si>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</si>
  <si>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</si>
  <si>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</si>
  <si>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</si>
  <si>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 xml:space="preserve">Внески до статутного капіталу суб`єктів господарювання 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</si>
  <si>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</si>
  <si>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</si>
  <si>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</si>
  <si>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</si>
  <si>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</si>
  <si>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 xml:space="preserve"> забезпечення виконання функцій комунальних підприємств</t>
  </si>
  <si>
    <t>5. Мета бюджетної програми</t>
  </si>
  <si>
    <t>Підтримка підприємств комунальної форми власності</t>
  </si>
  <si>
    <t>6. Завдання бюджетної програми</t>
  </si>
  <si>
    <t>Завдання</t>
  </si>
  <si>
    <t xml:space="preserve">підтримка підприємств комунальної форми власності, покращення їх матеріального-технічного стану 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</si>
  <si>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</si>
  <si>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</si>
  <si>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</si>
  <si>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</si>
  <si>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</si>
  <si>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</si>
  <si>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</si>
  <si>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</si>
  <si>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</si>
  <si>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</si>
  <si>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</si>
  <si>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</si>
  <si>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</si>
  <si>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</si>
  <si>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</si>
  <si>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</si>
  <si>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</si>
  <si>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</si>
  <si>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 xml:space="preserve">1. Підтримка підприємств комунальної форми власності, покращення їх матеріального-технічного стану </t>
  </si>
  <si>
    <t>затрат</t>
  </si>
  <si>
    <t>грн.</t>
  </si>
  <si>
    <t>продукту</t>
  </si>
  <si>
    <t>ефективності</t>
  </si>
  <si>
    <t>грн</t>
  </si>
  <si>
    <t>розрахунок</t>
  </si>
  <si>
    <t>якості</t>
  </si>
  <si>
    <t>м</t>
  </si>
  <si>
    <t xml:space="preserve"> </t>
  </si>
  <si>
    <t>дані КП</t>
  </si>
  <si>
    <t>шт</t>
  </si>
  <si>
    <t>Розрахунок</t>
  </si>
  <si>
    <t>%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</si>
  <si>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</si>
  <si>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</si>
  <si>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</si>
  <si>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</si>
  <si>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Відхилення пов`язані із відсутністю фінансування бюджету розвитку</t>
  </si>
  <si>
    <t>Завдання виконано не в повному обсязі</t>
  </si>
  <si>
    <t>Завдання не виконано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</si>
  <si>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</si>
  <si>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</si>
  <si>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</si>
  <si>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</si>
  <si>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r>
      <t>про виконання паспорта бюджетної програми місцевого бюджету на __</t>
    </r>
    <r>
      <rPr>
        <b/>
        <u/>
        <sz val="12"/>
        <color rgb="FF000000"/>
        <rFont val="Times New Roman"/>
        <family val="1"/>
        <charset val="204"/>
      </rPr>
      <t>2021</t>
    </r>
    <r>
      <rPr>
        <b/>
        <sz val="12"/>
        <color rgb="FF000000"/>
        <rFont val="Times New Roman"/>
        <family val="1"/>
        <charset val="204"/>
      </rPr>
      <t xml:space="preserve"> рік</t>
    </r>
  </si>
  <si>
    <t>Проведення капітального ремонту насосної станції в с.Княждвір</t>
  </si>
  <si>
    <t xml:space="preserve">Проведення капітального ремонту водопровідної мережі по вул.Слобідській в м.Коломиї </t>
  </si>
  <si>
    <t>Проведення капітального ремонту водопровідного вводу до будинку №42а по вул.Франка в м.Коломиї</t>
  </si>
  <si>
    <t>Проведення капітального ремонту підвідного водопроводу до дитячого садочку по вул.Сніжній</t>
  </si>
  <si>
    <t>Проведення капітального ремонту каналізаційної мережі від буд.№268А по вул.Мазепи в м.Коломия</t>
  </si>
  <si>
    <t>Проведення капітального ремонту дворової каналізаційної мережі по вул.Театральна, від будинків 48,50,52 в м.Коломия</t>
  </si>
  <si>
    <t>Погашення кредитних зобовязань перед Міжнародним банком реконструкції та розвитку</t>
  </si>
  <si>
    <t>Проведення капітального ремонту водопроводу по вул.Театральній,32 в м.Коломия</t>
  </si>
  <si>
    <t>Проведення капітального ремонту каналізаційної мережі біля будинку №2 по вул.Тютюнника в м.Коломия</t>
  </si>
  <si>
    <t>Проведення капітального ремонту каналізаційної мережі від буд.272,274 по вул.Мазепи в м.Коломия</t>
  </si>
  <si>
    <t>Проведення капітального ремонту каналізаційної мережі від буд.№12 вул.Заньковецької в м.Коломия</t>
  </si>
  <si>
    <t>Проведення капітального ремонту каналізаційної мережі Богуна,40-Стефаника,16 в м.Коломия</t>
  </si>
  <si>
    <t>Проведення капітального ремонту каналізаційного випуску від будинку по вул.Довбуша,50 (вихід на вул.Коцюбинського) в м.Коломия</t>
  </si>
  <si>
    <t>Проведення капітального ремонту водопровідної мережі до буд.№48а,48б по вул Франка в м.Коломия</t>
  </si>
  <si>
    <t>Проведення капітального ремонту водопровідного вводу до буд.№262 по вул.Мазепи в м.Коломия</t>
  </si>
  <si>
    <t>Проведення капітального ремонту дворової каналізаційної мережі  по вул.С.Стрільців від буд.№ 23,25 в м.Коломия</t>
  </si>
  <si>
    <t>Проведення капітального ремонту каналізаційної мережі по вул.Бодруга (від вул.Гулака-Артемовського до вул.Чотового Бурі)  в м.Коломия</t>
  </si>
  <si>
    <t>Проведення капітального ремонту каналізаційної мережі від буд.№40 по вул.Чайковського в м.Коломия</t>
  </si>
  <si>
    <t>Проведення капітального ремонту каналізаційної мережі від буд.№17 по вул.Лермонтова в м.Коломия</t>
  </si>
  <si>
    <t>Проведення капітального ремонту каналізації ЗДО№5 "Барвінок" по вул.Карпатській, 40Б в м.Коломиї</t>
  </si>
  <si>
    <t>Проведення капітального ремонту каналізаційної мережі вул.Маковея,21 в м.Коломия</t>
  </si>
  <si>
    <t>Проведення капітального ремонту водопровідного вводу до буд.№32 по вул.Леонтовича в м.Коломия</t>
  </si>
  <si>
    <t>Проведення капітального ремонту каналізаційної мережі від буд.№1 по вул.Сахарова до вул.Шкрумеляка в м.Коломия</t>
  </si>
  <si>
    <t>Проведення капітального ремонту каналізаційної мережі від буд.№46 по вул.Чайковського в м.Коломия</t>
  </si>
  <si>
    <t>Проведення капітального ремонту каналізаційної мережі від буд.№48 по вул.Чайковського в м.Коломия</t>
  </si>
  <si>
    <t>Проведення капітального ремонту дворової каналізаційної мережі від буд.№38 по вул.Петлюри в м.Коломия</t>
  </si>
  <si>
    <t>Проведення капітального ремонту дворової каналізаційної мережі біля буд.№19 по вул.Коновальця в м.Коломия</t>
  </si>
  <si>
    <t>Проведення капітального ремонту дворової  каналізаційної мережі від буд.№42 по вул.Петлюри в м.Коломия</t>
  </si>
  <si>
    <t>Придбання спеціалізованої техніки (сміттєвоз)</t>
  </si>
  <si>
    <t>Придбання контейнерів для збору твердих побутових відходів</t>
  </si>
  <si>
    <t>Придбання піскорозкидувального обладнання</t>
  </si>
  <si>
    <t>2.Статуний капітал КП "Полігон Екологія"</t>
  </si>
  <si>
    <t>1. Статуний капітал КП "Коломияводоканал"</t>
  </si>
  <si>
    <t>1.1.Проведення капітального ремонту насосної станції в с.Княждвір Івано-Франківської обл.</t>
  </si>
  <si>
    <t>Внески органів виконавчої влади у статуний фонд  КП «Коломияводоканал»- проведення капітального ремонту насосної станції в с.Княждвір</t>
  </si>
  <si>
    <t>рішення виконавчого комітету від 07.12.2021 року №367</t>
  </si>
  <si>
    <t>кількість насосних станцій в с.Княждвір ,де планується провести капітальний ремонт</t>
  </si>
  <si>
    <t>середня вартість капітального ремонту 1 насосної станції в с.Княждвір</t>
  </si>
  <si>
    <t>відсоток виконання завдання капітального ремонту насосної станції в с.Княждвір</t>
  </si>
  <si>
    <t>1.2. Проведення капітального ремонту водопровідної мережі по вул.Слобідській в м.Коломиї</t>
  </si>
  <si>
    <t>Внески органів виконавчої влади у статуний фонд  КП «Коломияводоканал» -проведення капітального ремонту водопровідної мережі по вул.Слобідській</t>
  </si>
  <si>
    <t xml:space="preserve">протяжність водопровідної мережі по вул.Слобідській,де планується провести капітальний ремонт </t>
  </si>
  <si>
    <t>середня вартість капітального ремонту 1м водопровідної мережі по вул.Слобідській</t>
  </si>
  <si>
    <t>відсоток виконання завдання капітального ремонту водопровідної мережі по вул.Слобідській</t>
  </si>
  <si>
    <t>1.3.Проведення капітального ремонту водопровідного вводу до будинку №42а по вул.Франка в м.Коломиї</t>
  </si>
  <si>
    <t>Внески органів виконавчої влади у статуний фонд  КП «Коломияводоканал» - проведення капітального ремонту водопровідного вводу до будинку №42а по вул.Франка</t>
  </si>
  <si>
    <t xml:space="preserve">протяжність водопровідного вводу до  будинку №42а по вул.Франка ,де планується провести капітальний ремонт </t>
  </si>
  <si>
    <t>середня вартість капітального ремонту 1 м водопровідного вводу до будинку №42а по вул.Франка</t>
  </si>
  <si>
    <t>відсоток виконання завдання по капітальному ремонту водопровідного вводу до будинку №42а по вул. Франка</t>
  </si>
  <si>
    <t>1.4.Проведення капітального ремонту підвідного водопроводу до дитячого садочку по вул.Сніжній</t>
  </si>
  <si>
    <t>Внески органів виконавчої влади у статуний фонд  КП «Коломияводоканал» - проведення капітального ремонту підвідного водопроводу до дитячого садочку по вул.Сніжній</t>
  </si>
  <si>
    <t>протяжність підвідного водопроводу до дитячого садочку по вул.Сніжній,де планується провести капітальний ремонт</t>
  </si>
  <si>
    <t>середня вартість капітального ремонту  1 м підвідного водопроводу до дитячого садочку по вул.Сніжній</t>
  </si>
  <si>
    <t>відсоток виконання завдання по капітальному ремонту підвідного водопроводу до дитячого садочку по вул.Сніжній</t>
  </si>
  <si>
    <t>1.5.Проведення капітального ремонту каналізаційної мережі від буд.№268А по вул.Мазепи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</si>
  <si>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буд.№268А по вул.Мазепи</t>
  </si>
  <si>
    <t>протяжність каналізаційної мережі від буд.№268А по вул.Мазепи, де планується провести капітальний ремонт</t>
  </si>
  <si>
    <t>середня вартість капітального ремонту 1 м каналізаційної мережі від буд.№268А по вул.Мазепи</t>
  </si>
  <si>
    <t>відсоток виконання завдання капітального ремонту каналізаційної мережі від буд.№268А по вул.Мазепи</t>
  </si>
  <si>
    <t>1.6.Проведення капітального ремонту дворової каналізаційної мережі по вул.Театральна, від будинків 48,50,52 в м.Коломия</t>
  </si>
  <si>
    <t xml:space="preserve">Внески органів виконавчої влади у статуний фонд  КП «Коломияводоканал» - проведення капітального ремонту каналізаційної мережіпо вул.Театральна, від будинків 48,50,52 </t>
  </si>
  <si>
    <t>протяжність каналізаційної мережі по вул.Театральна, від будинків 48,50,52 , де планується провести капітальний ремонт</t>
  </si>
  <si>
    <t xml:space="preserve">середня вартість капітального ремонту 1 м каналізаційної мережі по вул.Театральна, від будинків 48,50,52 </t>
  </si>
  <si>
    <t xml:space="preserve">відсоток виконання завдання капітального ремонту каналізаційної мережі по вул.Театральна, від будинків 48,50,52 </t>
  </si>
  <si>
    <t>1.7.Погашення кредитних зобовязань перед Міжнародним банком реконструкції та розвитку</t>
  </si>
  <si>
    <t>Внески органів виконавчої влади у статуний фонд  КП «Коломияводоканал»- погашення кредитних зобовязань перед Міжнародним банком реконструкції та розвитку</t>
  </si>
  <si>
    <t>рішення виконавчого комітету від 03.09.2021 року №250</t>
  </si>
  <si>
    <t>кількість рішень суду щодо погашення кредитних зобовязань перед Міжнародним банком реконструкції та розвитку</t>
  </si>
  <si>
    <t>од</t>
  </si>
  <si>
    <t>Рішення Івано-Франківського окружного адміністративного суду від 05.02.2021р</t>
  </si>
  <si>
    <t>середня вартість кредитних зобовязань перед Міжнародним банком реконструкції та розвитку</t>
  </si>
  <si>
    <t>відсоток виконання завдання з погашення кредитних зобовязань перед Міжнародним банком реконструкції та розвитку</t>
  </si>
  <si>
    <t>1.8.Проведення капітального ремонту водопроводу по вул.Театральній,32 в м.Коломия</t>
  </si>
  <si>
    <t>Внески органів виконавчої влади у статуний фонд  КП «Коломияводоканал» - проведення капітального ремонту водопроводу по вул.Театральній,32</t>
  </si>
  <si>
    <t>протяжність водопроводу по вул.Театральній,32, де планується провести капітальний ремонт</t>
  </si>
  <si>
    <t>середня вартість капітального ремонту 1 м водопроводу по вул.Театральній,32</t>
  </si>
  <si>
    <t>відсоток виконання завдання капітального ремонту водопроводу по вул.Театральній,32</t>
  </si>
  <si>
    <t>1.9.Проведення капітального ремонту каналізаційної мережі біля будинку №2 по вул.Тютюнника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</si>
  <si>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біля буд.№2 по вул.Тютюнника</t>
  </si>
  <si>
    <t>протяжність каналізаційної мережі біля буд.№2 по вул.Тютюнника, де планується провести капітальний ремонт</t>
  </si>
  <si>
    <t>середня вартість капітального ремонту 1 м каналізаційної мережі біля буд.№2 по вул.Тютюнника</t>
  </si>
  <si>
    <t>відсоток виконання завдання капітального ремонту каналізаційної мережі  біля буд.№2 по вул.Тютюнника</t>
  </si>
  <si>
    <t>1.10.Проведення капітального ремонту каналізаційної мережі від буд.272,274 по вул.Мазепи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</si>
  <si>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буд.272,274 по вул.Мазепи</t>
  </si>
  <si>
    <t>протяжність каналізаційної мережі від буд.272,274 по вул.Мазепи, де планується провести капітальний ремонт</t>
  </si>
  <si>
    <t>середня вартість капітального ремонту 1 м каналізаційної мережі від буд.272,274 по вул.Мазепи</t>
  </si>
  <si>
    <t>відсоток виконання завдання капітального ремонту каналізаційної мережі  від буд.272,274 по вул.Мазепи</t>
  </si>
  <si>
    <t>1.11.Проведення капітального ремонту каналізаційної мережі від буд.№12 вул.Заньковецької в м.Коломиї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</si>
  <si>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буд.№12 вул.Заньковецької</t>
  </si>
  <si>
    <t>протяжність каналізаційної мережі від буд.№12 вул.Заньковецької, де планується провести капітальний ремонт</t>
  </si>
  <si>
    <t>середня вартість капітального ремонту 1 м каналізаційної мережі від буд.№12 вул.Заньковецької</t>
  </si>
  <si>
    <t>відсоток виконання завдання капітального ремонту каналізаційної мережі  від буд.№12 вул.Заньковецької</t>
  </si>
  <si>
    <t>1.12.Проведення капітального ремонту каналізаційної мережі Богуна,40-Стефаника,16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</si>
  <si>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Богуна,40-Стефаника,16</t>
  </si>
  <si>
    <t>протяжність каналізаційної мережі Богуна,40-Стефаника,16, де планується провести капітальний ремонт</t>
  </si>
  <si>
    <t>середня вартість капітального ремонту 1 м каналізаційної мережі Богуна,40-Стефаника,16</t>
  </si>
  <si>
    <t>відсоток виконання завдання капітального ремонту каналізаційної мережі  Богуна,40-Стефаника,16</t>
  </si>
  <si>
    <t>1.13.Проведення капітального ремонту каналізаційного випуску від будинку по вул.Довбуша,50 (вихід на вул.Коцюбинського) в м.Коломия</t>
  </si>
  <si>
    <t xml:space="preserve">Внески органів виконавчої влади у статуний фонд  КП «Коломияводоканал» - проведення капітального ремонту каналізаційного випуску  від будинку по вул.Довбуша,50 (вихід на вул.Коцюбинського) </t>
  </si>
  <si>
    <t>протяжність каналізаційного  випуску   від будинку по вул.Довбуша,50 (вихід на вул.Коцюбинського) , де планується провести капітальний ремонт</t>
  </si>
  <si>
    <t xml:space="preserve">середня вартість капітального ремонту 1 м  каналізаційного випуску  від будинку по вул.Довбуша,50 (вихід на вул.Коцюбинського) </t>
  </si>
  <si>
    <t xml:space="preserve">відсоток виконання завдання капітального ремонту каналізаційного випуску  від будинку по вул.Довбуша,50 (вихід на вул.Коцюбинського) </t>
  </si>
  <si>
    <t>1.14.Проведення капітального ремонту водопровідної мережі до буд.№48а,48б по вул Франка в м.Коломия</t>
  </si>
  <si>
    <t>Внески органів виконавчої влади у статуний фонд  КП «Коломияводоканал» - проведення капітального ремонту водопровідної мережі до буд.№48а,48б по вул Франка</t>
  </si>
  <si>
    <t>протяжність водопровідної мережі до буд.№48а,48б по вул Франка, де планується провести капітальний ремонт</t>
  </si>
  <si>
    <t>середня вартість капітального ремонту 1 м водопровідної мережі до буд.№48а,48б по вул Франка</t>
  </si>
  <si>
    <t>відсоток виконання завдання капітального ремонту водопровідної мережі до буд.№48а,48б по вул Франка</t>
  </si>
  <si>
    <t>1.15.Проведення капітального ремонту водопровідного вводу до буд.№262 по вул.Мазепи в м.Коломия</t>
  </si>
  <si>
    <t>Внески органів виконавчої влади у статуний фонд  КП «Коломияводоканал» - проведення капітального ремонту водопровідного вводу до буд.№262 по вул.Мазепи</t>
  </si>
  <si>
    <t>протяжність водопровідного вводу до буд.№262 по вул.Мазепи, де планується провести капітальний ремонт</t>
  </si>
  <si>
    <t>середня вартість капітального ремонту 1м водопровідного вводу до буд.№262 по вул. Мазепи</t>
  </si>
  <si>
    <t>відсоток виконання завдання капітального ремонту водопровідного вводу до буд.№262 по вул. Мазепи</t>
  </si>
  <si>
    <t>1.16.Проведення капітального ремонту дворової каналізаційної мережі  по вул.С.Стрільців від буд.№ 23,25 в м.Коломия</t>
  </si>
  <si>
    <t>Внески органів виконавчої влади у статуний фонд  КП «Коломияводоканал» - проведення капітального ремонту дворової каналізаційної мережі  по вул.С.Стрільців від буд.№ 23,25</t>
  </si>
  <si>
    <t>протяжність дворової каналізаційної мережі  по вул.С.Стрільців від буд.№ 23,25,де планується провести капітальний ремонт</t>
  </si>
  <si>
    <t>середня вартість капітального ремонту 1 м дворової каналізаційної мережі  по вул.С.Стрільців від буд.№ 23,25</t>
  </si>
  <si>
    <t>відсоток виконання завдання капітального ремонту дворової каналізаційної мережі  по вул.С.Стрільців від буд.№ 23,25</t>
  </si>
  <si>
    <t>1.17.Проведення капітального ремонту каналізаційної мережі по вул.Бодруга (від вул.Гулака-Артемовського до вул.Чотового Бурі) 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</si>
  <si>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по вул.Бодруга (від вул.Гулака-Артемовського до вул.Чотового Бурі)</t>
  </si>
  <si>
    <t>протяжність каналізаційної мережі по вул.Бодруга (від вул.Гулака-Артемовського до вул.Чотового Бурі), де планується провести капітальний ремонт</t>
  </si>
  <si>
    <t>середня вартість капітального ремонту 1 м каналізаційної мережі по вул.Бодруга (від вул.Гулака-Артемовського до вул.Чотового Бурі)</t>
  </si>
  <si>
    <t>відсоток виконання завдання капітального ремонту каналізаційної мережі  по вул.Бодруга (від вул.Гулака-Артемовського до вул.Чотового Бурі)</t>
  </si>
  <si>
    <t>1.18.Проведення капітального ремонту каналізаційної мережі від буд.№40 по вул.Чайковського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</si>
  <si>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буд.№40 по вул.Чайковського</t>
  </si>
  <si>
    <t>протяжність каналізаційної мережі від буд.№40 по вул.Чайковського, де планується провести капітальний ремонт</t>
  </si>
  <si>
    <t>середня вартість капітального ремонту 1 м каналізаційної мережі від буд.№40 по вул.Чайковського</t>
  </si>
  <si>
    <t>відсоток виконання завдання капітального ремонту каналізаційної мережі  від буд.№40 по вул.Чайковського</t>
  </si>
  <si>
    <t>1.19.Проведення капітального ремонту каналізаційної мережі від буд.№17 по вул.Лермонтова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</si>
  <si>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буд.№17 по вул.Лермонтова</t>
  </si>
  <si>
    <t>протяжність каналізаційної мережі від буд.№17 по вул.Лермонтова, де планується провести капітальний ремонт</t>
  </si>
  <si>
    <t>середня вартість капітального ремонту 1 м каналізаційної мережі від буд.№17 по вул.Лермонтова</t>
  </si>
  <si>
    <t>відсоток виконання завдання капітального ремонту каналізаційної мережі  від буд.№17 по вул.Лермонтова</t>
  </si>
  <si>
    <t>1.20.Проведення капітального ремонту каналізації ЗДО№5 "Барвінок" по вул.Карпатській, 40Б в м.Коломиї</t>
  </si>
  <si>
    <t>Внески органів виконавчої влади у статуний фонд  КП «Коломияводоканал» - проведення капітального ремонту каналізації ЗДО№5 "Барвінок" по вул.Карпатській, 40Б</t>
  </si>
  <si>
    <t>протяжність каналізації ЗДО№5 "Барвінок" по вул.Карпатській, 40Б, де планується провести капітальний ремонт</t>
  </si>
  <si>
    <t>середня вартість капітального ремонту 1м  каналізації ЗДО№5 "Барвінок" по вул.Карпатській, 40Б</t>
  </si>
  <si>
    <t>відсоток виконання завдання капітального ремонту каналізації ЗДО№5 "Барвінок" по вул.Карпатській, 40Б</t>
  </si>
  <si>
    <t>1.21.Проведення капітального ремонту каналізаційної мережі вул.Маковея,21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</si>
  <si>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вул.Маковея,21</t>
  </si>
  <si>
    <t>протяжність каналізаційної мережі  вул.Маковея,21,  де планується провести капітальний ремонт</t>
  </si>
  <si>
    <t>середня вартість капітального ремонту 1 м каналізаційної мережі вул.Маковея.21</t>
  </si>
  <si>
    <t>відсоток виконання завдання капітального ремонту каналізаційної мережі  вул.Маковея,21</t>
  </si>
  <si>
    <t>1.22.Проведення капітального ремонту водопровідного вводу до буд.№32 по вул.Леонтовича в м.Коломия</t>
  </si>
  <si>
    <t>Внески органів виконавчої влади у статуний фонд  КП «Коломияводоканал» - проведення капітального ремонту водопровідного вводу до буд.№32 по вул.Леонтовича</t>
  </si>
  <si>
    <t>протяжність водопровідного вводу до буд.№32 по вул.Леонтовича, де планується провести капітальний ремонт</t>
  </si>
  <si>
    <t>середня вартість капітального ремонту 1 м водопровідного вводу до буд.№32 по вул.Леонтовича</t>
  </si>
  <si>
    <t>відсоток виконання завдання капітального ремонту водопровідного вводу до буд.№32 по вул.Леонтовича</t>
  </si>
  <si>
    <t>1.23.Проведення капітального ремонту каналізаційної мережі від буд.№1 по вул.Сахарова до вул.Шкрумеляка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</si>
  <si>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буд.№1 по вул.Сахарова до вул.Шкрумеляка</t>
  </si>
  <si>
    <t>протяжність каналізаційної мережі від буд.№1 по вул.Сахарова до вул.Шкрумеляка, де планується провести капітальний ремонт</t>
  </si>
  <si>
    <t>середня вартість капітального ремонту 1 м каналізаційної мережі від буд.№1 по вул.Сахарова до вул.Шкрумеляка</t>
  </si>
  <si>
    <t>відсоток виконання завдання капітального ремонту каналізаційної мережі  від буд.№1 по вул.Сахарова до вул.Шкрумеляка</t>
  </si>
  <si>
    <t>1.24.Проведення капітального ремонту каналізаційної мережі від буд.№46 по вул.Чайковського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</si>
  <si>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буд.№46 по вул.Чайковського</t>
  </si>
  <si>
    <t>протяжність каналізаційної мережі від буд.№46 по вул.Чайковського, де планується провести капітальний ремонт</t>
  </si>
  <si>
    <t>середня вартість капітального ремонту 1 м каналізаційної мережі від буд.№46 по вул.Чайковського</t>
  </si>
  <si>
    <t>відсоток виконання завдання капітального ремонту каналізаційної мережі  від буд.№46 по вул.Чайковського</t>
  </si>
  <si>
    <t>1.25.Проведення капітального ремонту каналізаційної мережі від буд.№48 по вул.Чайковського в м.Коломия</t>
  </si>
  <si>
    <t>Внески органів виконавчої влади у статуний фонд  КП «Коломияводоканал» - проведення капітального ремонту каналізаційної мережі від буд.№48 по вул.Чайковського</t>
  </si>
  <si>
    <t>протяжність каналізаційної мережі від буд.№48 по вул.Чайковського, де планується провести капітальний ремонт</t>
  </si>
  <si>
    <t>середня вартість капітального ремонту 1 м каналізаційної мережі від буд.№48 по вул.Чайковського</t>
  </si>
  <si>
    <t>відсоток виконання завдання капітального ремонту каналізаційної мережі  від буд.№48 по вул.Чайковського</t>
  </si>
  <si>
    <t>1.26.Проведення капітального ремонту дворової каналізаційної мережі від буд.№38 по вул.Петлюри в м.Коломия</t>
  </si>
  <si>
    <t>Внески органів виконавчої влади у статуний фонд  КП «Коломияводоканал» - проведення капітального ремонту дворової каналізаційної мережі від буд.№38 по вул.Петлюри</t>
  </si>
  <si>
    <t>протяжність дворової каналізаційної мережі від буд.№38 по вул.Петлюри, де планується провести капітальний ремонт</t>
  </si>
  <si>
    <t>середня вартість капітального ремонту 1 м дворової каналізаційної мережі від буд.№38 по вул.Петлюри</t>
  </si>
  <si>
    <t>відсоток виконання завдання капітального ремонту дворової каналізаційної мережі  від буд.№38 по вул.Петлюри</t>
  </si>
  <si>
    <t>1.27.Проведення капітального ремонту дворової каналізаційної мережі біля буд.№19 по вул.Коновальця в м.Коломия</t>
  </si>
  <si>
    <t>Внески органів виконавчої влади у статуний фонд  КП «Коломияводоканал» - проведення капітального ремонту дворової каналізаційної мережі біля буд.№19 по вул.Коновальця</t>
  </si>
  <si>
    <t>протяжність дворової каналізаційної мережі біля буд.№19 по вул.Коновальця, де планується провести капітальний ремонт</t>
  </si>
  <si>
    <t>середня вартість капітального ремонту 1 м дворової каналізаційної мережі біля буд.№19 по вул.Коновальця</t>
  </si>
  <si>
    <t>відсоток виконання завдання капітального ремонту каналізаційної мережі  біля буд.№19 по вул.Коновальця</t>
  </si>
  <si>
    <t>1.28.Проведення капітального ремонту дворової  каналізаційної мережі від буд.№42 по вул.Петлюри в м.Коломия</t>
  </si>
  <si>
    <t>Внески органів виконавчої влади у статуний фонд  КП «Коломияводоканал» - проведення капітального ремонту дворової каналізаційної мережі від буд.№42 по вул.Петлюри</t>
  </si>
  <si>
    <t>протяжність двоврової каналізаційної мережі від буд.№42 по вул.Петлюри, де планується провести капітальний ремонт</t>
  </si>
  <si>
    <t>середня вартість капітального ремонту 1 м дворової  каналізаційної мережі від буд.№42 по вул.Петлюри</t>
  </si>
  <si>
    <t>відсоток виконання завдання капітального ремонту дворової каналізаційної мережі  від буд.№42 по вул.Петлюри</t>
  </si>
  <si>
    <t>2.1.Придбання спеціалізованої техніки(сміттєвоз)</t>
  </si>
  <si>
    <t>Внески органів виконавчої влади у статуний фонд  КП "Полігон Екологія"- придбання спеціалізованої техніки (сміттєвоза)</t>
  </si>
  <si>
    <t>кількість  спеціалізованої техніки(сміттєвозів),яку планується придбати</t>
  </si>
  <si>
    <t>середня вартість придбання 1 спеціалізованої техніки (сміттєвоза)</t>
  </si>
  <si>
    <t>відсоток виконання завдання з придбання спеціалізованої техніки(сміттєвоза)</t>
  </si>
  <si>
    <t>2.2.Придбання контейнерів для збору твердих побутових відходів</t>
  </si>
  <si>
    <t>Внески органів виконавчої влади у статуний фонд  КП "Полігон Екологія" - придбання контейнерів для збору твердих побутових відходів</t>
  </si>
  <si>
    <t>кількість контейнерів для збору твердих побутових відходів, які планується придбати</t>
  </si>
  <si>
    <t>середня вартість придбання 1 контейнера для збору твердих побутових відходів</t>
  </si>
  <si>
    <t>відсоток виконання завдання з придбання контейнерів для збору твердих побутових відходів</t>
  </si>
  <si>
    <t>2.3.Придбання піскорозкидувального обладнання</t>
  </si>
  <si>
    <t xml:space="preserve">Внески органів виконавчої влади у статуний фонд  КП "Полігон Екологія" - придбання піскорозкидувального обладнання </t>
  </si>
  <si>
    <t>кількість піскорозкидувального обладнання, яке планується  придбати</t>
  </si>
  <si>
    <t>середня вартість 1 піскорозкидувального обладнання</t>
  </si>
  <si>
    <t>відсоток виконання завдання з придбання  піскорозкидувального обладнання</t>
  </si>
  <si>
    <t>У зв`язку із відсутністю фінансування забезпеченно внески у статутні капітали комунальних підприємств "Полігон Екологія" та "Коломияводоканал". Відсоток виконання складає 29%</t>
  </si>
  <si>
    <t>Завдання виконано в повному обсязі</t>
  </si>
  <si>
    <t>Розбіжності відсутні</t>
  </si>
  <si>
    <t xml:space="preserve">Відхилення пов`язані із зменшенням вартості </t>
  </si>
  <si>
    <t>Завдання  виконано не в повному обсязі</t>
  </si>
  <si>
    <t>У зв`язку із відсутністю фінансування забезпеченно внески у статутні капітали комунальних підприємств "Полігон Екологія" та "Коломияводоканал" у сумі 3 158 722,54 грн. Відсоток виконання складає 29%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</si>
</sst>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/>
    <xf numFmtId="0" fontId="18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8"/>
  <sheetViews>
    <sheetView tabSelected="1" topLeftCell="A508" zoomScaleNormal="100" workbookViewId="0">
      <selection activeCell="D493" sqref="D493"/>
    </sheetView>
  </sheetViews>
  <sheetFormatPr defaultColWidth="9.125" defaultRowHeight="15.75"/>
  <cols>
    <col min="1" max="1" width="4.375" style="1" customWidth="1"/>
    <col min="2" max="2" width="27.625" style="1" customWidth="1"/>
    <col min="3" max="3" width="11.375" style="1" customWidth="1"/>
    <col min="4" max="4" width="20.625" style="1" customWidth="1"/>
    <col min="5" max="13" width="13" style="1" customWidth="1"/>
    <col min="14" max="16384" width="9.125" style="1"/>
  </cols>
  <sheetData>
    <row r="1" spans="1:13" ht="15.75" customHeight="1">
      <c r="J1" s="73" t="s">
        <v>0</v>
      </c>
      <c r="K1" s="73"/>
      <c r="L1" s="73"/>
      <c r="M1" s="73"/>
    </row>
    <row r="2" spans="1:13">
      <c r="J2" s="73"/>
      <c r="K2" s="73"/>
      <c r="L2" s="73"/>
      <c r="M2" s="73"/>
    </row>
    <row r="3" spans="1:13">
      <c r="J3" s="73"/>
      <c r="K3" s="73"/>
      <c r="L3" s="73"/>
      <c r="M3" s="73"/>
    </row>
    <row r="4" spans="1:13">
      <c r="J4" s="73"/>
      <c r="K4" s="73"/>
      <c r="L4" s="73"/>
      <c r="M4" s="73"/>
    </row>
    <row r="5" spans="1:13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>
      <c r="A6" s="74" t="s">
        <v>65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>
      <c r="A7" s="75" t="s">
        <v>2</v>
      </c>
      <c r="B7" s="2">
        <v>3100000</v>
      </c>
      <c r="C7" s="3"/>
      <c r="E7" s="76" t="s">
        <v>3</v>
      </c>
      <c r="F7" s="76"/>
      <c r="G7" s="76"/>
      <c r="H7" s="76"/>
      <c r="I7" s="76"/>
      <c r="J7" s="76"/>
      <c r="K7" s="76"/>
      <c r="L7" s="76"/>
      <c r="M7" s="76"/>
    </row>
    <row r="8" spans="1:13" ht="15" customHeight="1">
      <c r="A8" s="75"/>
      <c r="B8" s="4" t="s">
        <v>4</v>
      </c>
      <c r="C8" s="5"/>
      <c r="D8" s="6"/>
      <c r="E8" s="77" t="s">
        <v>5</v>
      </c>
      <c r="F8" s="77"/>
      <c r="G8" s="77"/>
      <c r="H8" s="77"/>
      <c r="I8" s="77"/>
      <c r="J8" s="77"/>
      <c r="K8" s="77"/>
      <c r="L8" s="77"/>
      <c r="M8" s="77"/>
    </row>
    <row r="9" spans="1:13">
      <c r="A9" s="75" t="s">
        <v>6</v>
      </c>
      <c r="B9" s="2">
        <v>3110000</v>
      </c>
      <c r="C9" s="3"/>
      <c r="E9" s="76" t="s">
        <v>3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>
      <c r="A10" s="75"/>
      <c r="B10" s="4" t="s">
        <v>4</v>
      </c>
      <c r="C10" s="5"/>
      <c r="D10" s="6"/>
      <c r="E10" s="79" t="s">
        <v>7</v>
      </c>
      <c r="F10" s="79"/>
      <c r="G10" s="79"/>
      <c r="H10" s="79"/>
      <c r="I10" s="79"/>
      <c r="J10" s="79"/>
      <c r="K10" s="79"/>
      <c r="L10" s="79"/>
      <c r="M10" s="79"/>
    </row>
    <row r="11" spans="1:13" ht="29.25" customHeight="1">
      <c r="A11" s="75" t="s">
        <v>8</v>
      </c>
      <c r="B11" s="2">
        <v>7670</v>
      </c>
      <c r="C11" s="7" t="s">
        <v>9</v>
      </c>
      <c r="E11" s="80" t="s">
        <v>10</v>
      </c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75"/>
      <c r="B12" s="4" t="s">
        <v>4</v>
      </c>
      <c r="C12" s="8" t="s">
        <v>11</v>
      </c>
      <c r="D12" s="6"/>
      <c r="E12" s="77" t="s">
        <v>12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81" t="s">
        <v>13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>
      <c r="A14" s="9"/>
    </row>
    <row r="15" spans="1:13" ht="31.5">
      <c r="A15" s="10" t="s">
        <v>14</v>
      </c>
      <c r="B15" s="78" t="s">
        <v>15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22.5" customHeight="1">
      <c r="A16" s="10">
        <v>1</v>
      </c>
      <c r="B16" s="82" t="s">
        <v>16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26" ht="8.25" customHeight="1">
      <c r="A17" s="10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26">
      <c r="A18" s="9"/>
    </row>
    <row r="19" spans="1:26">
      <c r="A19" s="11" t="s">
        <v>17</v>
      </c>
      <c r="D19" s="85" t="s">
        <v>18</v>
      </c>
      <c r="E19" s="85"/>
      <c r="F19" s="85"/>
      <c r="G19" s="85"/>
      <c r="H19" s="85"/>
      <c r="I19" s="85"/>
      <c r="J19" s="85"/>
      <c r="K19" s="85"/>
      <c r="L19" s="85"/>
    </row>
    <row r="20" spans="1:26">
      <c r="A20" s="3"/>
    </row>
    <row r="21" spans="1:26">
      <c r="A21" s="11" t="s">
        <v>19</v>
      </c>
    </row>
    <row r="22" spans="1:26">
      <c r="A22" s="9"/>
    </row>
    <row r="23" spans="1:26" ht="32.25" customHeight="1">
      <c r="A23" s="10" t="s">
        <v>14</v>
      </c>
      <c r="B23" s="78" t="s">
        <v>20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26">
      <c r="A24" s="10">
        <v>1</v>
      </c>
      <c r="B24" s="82" t="s">
        <v>21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1:26">
      <c r="A25" s="10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26">
      <c r="A26" s="9"/>
    </row>
    <row r="27" spans="1:26">
      <c r="A27" s="11" t="s">
        <v>22</v>
      </c>
    </row>
    <row r="28" spans="1:26" ht="15.75" customHeight="1">
      <c r="B28" s="3"/>
      <c r="L28" s="3" t="s">
        <v>23</v>
      </c>
    </row>
    <row r="29" spans="1:26">
      <c r="A29" s="9"/>
    </row>
    <row r="30" spans="1:26" ht="30" customHeight="1">
      <c r="A30" s="78" t="s">
        <v>14</v>
      </c>
      <c r="B30" s="78" t="s">
        <v>24</v>
      </c>
      <c r="C30" s="78"/>
      <c r="D30" s="78"/>
      <c r="E30" s="78" t="s">
        <v>25</v>
      </c>
      <c r="F30" s="78"/>
      <c r="G30" s="78"/>
      <c r="H30" s="78" t="s">
        <v>26</v>
      </c>
      <c r="I30" s="78"/>
      <c r="J30" s="78"/>
      <c r="K30" s="78" t="s">
        <v>27</v>
      </c>
      <c r="L30" s="78"/>
      <c r="M30" s="78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33" customHeight="1">
      <c r="A31" s="78"/>
      <c r="B31" s="78"/>
      <c r="C31" s="78"/>
      <c r="D31" s="78"/>
      <c r="E31" s="10" t="s">
        <v>28</v>
      </c>
      <c r="F31" s="10" t="s">
        <v>29</v>
      </c>
      <c r="G31" s="10" t="s">
        <v>30</v>
      </c>
      <c r="H31" s="10" t="s">
        <v>28</v>
      </c>
      <c r="I31" s="10" t="s">
        <v>29</v>
      </c>
      <c r="J31" s="10" t="s">
        <v>30</v>
      </c>
      <c r="K31" s="10" t="s">
        <v>28</v>
      </c>
      <c r="L31" s="10" t="s">
        <v>29</v>
      </c>
      <c r="M31" s="10" t="s">
        <v>30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10">
        <v>1</v>
      </c>
      <c r="B32" s="78">
        <v>2</v>
      </c>
      <c r="C32" s="78"/>
      <c r="D32" s="7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5.25" customHeight="1">
      <c r="A33" s="10">
        <v>1</v>
      </c>
      <c r="B33" s="70" t="s">
        <v>98</v>
      </c>
      <c r="C33" s="71"/>
      <c r="D33" s="72"/>
      <c r="E33" s="10"/>
      <c r="F33" s="13"/>
      <c r="G33" s="13"/>
      <c r="H33" s="10"/>
      <c r="I33" s="14"/>
      <c r="J33" s="14"/>
      <c r="K33" s="10"/>
      <c r="L33" s="14"/>
      <c r="M33" s="14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3.75" customHeight="1">
      <c r="A34" s="40"/>
      <c r="B34" s="67" t="s">
        <v>66</v>
      </c>
      <c r="C34" s="68"/>
      <c r="D34" s="69"/>
      <c r="E34" s="40"/>
      <c r="F34" s="100">
        <v>299255</v>
      </c>
      <c r="G34" s="100">
        <f>F34</f>
        <v>299255</v>
      </c>
      <c r="H34" s="101"/>
      <c r="I34" s="100"/>
      <c r="J34" s="101"/>
      <c r="K34" s="101"/>
      <c r="L34" s="100">
        <f t="shared" ref="L34:L65" si="0">I34-F34</f>
        <v>-299255</v>
      </c>
      <c r="M34" s="100">
        <f t="shared" ref="M34:M65" si="1">L34</f>
        <v>-299255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33.75" customHeight="1">
      <c r="A35" s="40"/>
      <c r="B35" s="67" t="s">
        <v>67</v>
      </c>
      <c r="C35" s="68"/>
      <c r="D35" s="69"/>
      <c r="E35" s="40"/>
      <c r="F35" s="100">
        <v>120000</v>
      </c>
      <c r="G35" s="100">
        <f t="shared" ref="G35:G65" si="2">F35</f>
        <v>120000</v>
      </c>
      <c r="H35" s="101"/>
      <c r="I35" s="100"/>
      <c r="J35" s="101"/>
      <c r="K35" s="101"/>
      <c r="L35" s="100">
        <f t="shared" si="0"/>
        <v>-120000</v>
      </c>
      <c r="M35" s="100">
        <f t="shared" si="1"/>
        <v>-120000</v>
      </c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33.75" customHeight="1">
      <c r="A36" s="40"/>
      <c r="B36" s="67" t="s">
        <v>68</v>
      </c>
      <c r="C36" s="68"/>
      <c r="D36" s="69"/>
      <c r="E36" s="40"/>
      <c r="F36" s="100">
        <v>80000</v>
      </c>
      <c r="G36" s="100">
        <f t="shared" si="2"/>
        <v>80000</v>
      </c>
      <c r="H36" s="101"/>
      <c r="I36" s="100"/>
      <c r="J36" s="101"/>
      <c r="K36" s="101"/>
      <c r="L36" s="100">
        <f t="shared" si="0"/>
        <v>-80000</v>
      </c>
      <c r="M36" s="100">
        <f t="shared" si="1"/>
        <v>-80000</v>
      </c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33.75" customHeight="1">
      <c r="A37" s="40"/>
      <c r="B37" s="67" t="s">
        <v>69</v>
      </c>
      <c r="C37" s="68"/>
      <c r="D37" s="69"/>
      <c r="E37" s="40"/>
      <c r="F37" s="100">
        <v>270000</v>
      </c>
      <c r="G37" s="100">
        <f t="shared" si="2"/>
        <v>270000</v>
      </c>
      <c r="H37" s="101"/>
      <c r="I37" s="100"/>
      <c r="J37" s="101"/>
      <c r="K37" s="101"/>
      <c r="L37" s="100">
        <f t="shared" si="0"/>
        <v>-270000</v>
      </c>
      <c r="M37" s="100">
        <f t="shared" si="1"/>
        <v>-270000</v>
      </c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33.75" customHeight="1">
      <c r="A38" s="40"/>
      <c r="B38" s="67" t="s">
        <v>70</v>
      </c>
      <c r="C38" s="68"/>
      <c r="D38" s="69"/>
      <c r="E38" s="40"/>
      <c r="F38" s="100">
        <v>121863.77</v>
      </c>
      <c r="G38" s="100">
        <f t="shared" si="2"/>
        <v>121863.77</v>
      </c>
      <c r="H38" s="101"/>
      <c r="I38" s="100"/>
      <c r="J38" s="101"/>
      <c r="K38" s="101"/>
      <c r="L38" s="100">
        <f t="shared" si="0"/>
        <v>-121863.77</v>
      </c>
      <c r="M38" s="100">
        <f t="shared" si="1"/>
        <v>-121863.77</v>
      </c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33.75" customHeight="1">
      <c r="A39" s="40"/>
      <c r="B39" s="67" t="s">
        <v>71</v>
      </c>
      <c r="C39" s="68"/>
      <c r="D39" s="69"/>
      <c r="E39" s="40"/>
      <c r="F39" s="100">
        <v>108523.85</v>
      </c>
      <c r="G39" s="100">
        <f t="shared" si="2"/>
        <v>108523.85</v>
      </c>
      <c r="H39" s="101"/>
      <c r="I39" s="100"/>
      <c r="J39" s="101"/>
      <c r="K39" s="101"/>
      <c r="L39" s="100">
        <f t="shared" si="0"/>
        <v>-108523.85</v>
      </c>
      <c r="M39" s="100">
        <f t="shared" si="1"/>
        <v>-108523.85</v>
      </c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33.75" customHeight="1">
      <c r="A40" s="40"/>
      <c r="B40" s="67" t="s">
        <v>72</v>
      </c>
      <c r="C40" s="68"/>
      <c r="D40" s="69"/>
      <c r="E40" s="40"/>
      <c r="F40" s="100">
        <v>5400000</v>
      </c>
      <c r="G40" s="100">
        <f t="shared" si="2"/>
        <v>5400000</v>
      </c>
      <c r="H40" s="101"/>
      <c r="I40" s="100">
        <v>2147806.54</v>
      </c>
      <c r="J40" s="100">
        <f>I40</f>
        <v>2147806.54</v>
      </c>
      <c r="K40" s="101"/>
      <c r="L40" s="100">
        <f t="shared" si="0"/>
        <v>-3252193.46</v>
      </c>
      <c r="M40" s="100">
        <f t="shared" si="1"/>
        <v>-3252193.46</v>
      </c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33.75" customHeight="1">
      <c r="A41" s="40"/>
      <c r="B41" s="67" t="s">
        <v>73</v>
      </c>
      <c r="C41" s="68"/>
      <c r="D41" s="69"/>
      <c r="E41" s="40"/>
      <c r="F41" s="100">
        <v>100000</v>
      </c>
      <c r="G41" s="100">
        <f t="shared" si="2"/>
        <v>100000</v>
      </c>
      <c r="H41" s="101"/>
      <c r="I41" s="100"/>
      <c r="J41" s="101"/>
      <c r="K41" s="101"/>
      <c r="L41" s="100">
        <f t="shared" si="0"/>
        <v>-100000</v>
      </c>
      <c r="M41" s="100">
        <f t="shared" si="1"/>
        <v>-100000</v>
      </c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33.75" customHeight="1">
      <c r="A42" s="40"/>
      <c r="B42" s="67" t="s">
        <v>74</v>
      </c>
      <c r="C42" s="68"/>
      <c r="D42" s="69"/>
      <c r="E42" s="40"/>
      <c r="F42" s="100">
        <v>150000</v>
      </c>
      <c r="G42" s="100">
        <f t="shared" si="2"/>
        <v>150000</v>
      </c>
      <c r="H42" s="101"/>
      <c r="I42" s="100"/>
      <c r="J42" s="101"/>
      <c r="K42" s="101"/>
      <c r="L42" s="100">
        <f t="shared" si="0"/>
        <v>-150000</v>
      </c>
      <c r="M42" s="100">
        <f t="shared" si="1"/>
        <v>-150000</v>
      </c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33.75" customHeight="1">
      <c r="A43" s="40"/>
      <c r="B43" s="67" t="s">
        <v>75</v>
      </c>
      <c r="C43" s="68"/>
      <c r="D43" s="69"/>
      <c r="E43" s="40"/>
      <c r="F43" s="100">
        <v>35000</v>
      </c>
      <c r="G43" s="100">
        <f t="shared" si="2"/>
        <v>35000</v>
      </c>
      <c r="H43" s="101"/>
      <c r="I43" s="100"/>
      <c r="J43" s="101"/>
      <c r="K43" s="101"/>
      <c r="L43" s="100">
        <f t="shared" si="0"/>
        <v>-35000</v>
      </c>
      <c r="M43" s="100">
        <f t="shared" si="1"/>
        <v>-35000</v>
      </c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33.75" customHeight="1">
      <c r="A44" s="40"/>
      <c r="B44" s="67" t="s">
        <v>76</v>
      </c>
      <c r="C44" s="68"/>
      <c r="D44" s="69"/>
      <c r="E44" s="40"/>
      <c r="F44" s="100">
        <v>140000</v>
      </c>
      <c r="G44" s="100">
        <f t="shared" si="2"/>
        <v>140000</v>
      </c>
      <c r="H44" s="101"/>
      <c r="I44" s="100"/>
      <c r="J44" s="101"/>
      <c r="K44" s="101"/>
      <c r="L44" s="100">
        <f t="shared" si="0"/>
        <v>-140000</v>
      </c>
      <c r="M44" s="100">
        <f t="shared" si="1"/>
        <v>-140000</v>
      </c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33.75" customHeight="1">
      <c r="A45" s="40"/>
      <c r="B45" s="67" t="s">
        <v>77</v>
      </c>
      <c r="C45" s="68"/>
      <c r="D45" s="69"/>
      <c r="E45" s="40"/>
      <c r="F45" s="100">
        <v>299000</v>
      </c>
      <c r="G45" s="100">
        <f t="shared" si="2"/>
        <v>299000</v>
      </c>
      <c r="H45" s="101"/>
      <c r="I45" s="100"/>
      <c r="J45" s="101"/>
      <c r="K45" s="101"/>
      <c r="L45" s="100">
        <f t="shared" si="0"/>
        <v>-299000</v>
      </c>
      <c r="M45" s="100">
        <f t="shared" si="1"/>
        <v>-299000</v>
      </c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33.75" customHeight="1">
      <c r="A46" s="40"/>
      <c r="B46" s="67" t="s">
        <v>78</v>
      </c>
      <c r="C46" s="68"/>
      <c r="D46" s="69"/>
      <c r="E46" s="40"/>
      <c r="F46" s="100">
        <v>35000</v>
      </c>
      <c r="G46" s="100">
        <f t="shared" si="2"/>
        <v>35000</v>
      </c>
      <c r="H46" s="101"/>
      <c r="I46" s="100"/>
      <c r="J46" s="101"/>
      <c r="K46" s="101"/>
      <c r="L46" s="100">
        <f t="shared" si="0"/>
        <v>-35000</v>
      </c>
      <c r="M46" s="100">
        <f t="shared" si="1"/>
        <v>-35000</v>
      </c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33.75" customHeight="1">
      <c r="A47" s="40"/>
      <c r="B47" s="67" t="s">
        <v>79</v>
      </c>
      <c r="C47" s="68"/>
      <c r="D47" s="69"/>
      <c r="E47" s="40"/>
      <c r="F47" s="100">
        <v>120000</v>
      </c>
      <c r="G47" s="100">
        <f t="shared" si="2"/>
        <v>120000</v>
      </c>
      <c r="H47" s="101"/>
      <c r="I47" s="100"/>
      <c r="J47" s="101"/>
      <c r="K47" s="101"/>
      <c r="L47" s="100">
        <f t="shared" si="0"/>
        <v>-120000</v>
      </c>
      <c r="M47" s="100">
        <f t="shared" si="1"/>
        <v>-120000</v>
      </c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33.75" customHeight="1">
      <c r="A48" s="40"/>
      <c r="B48" s="67" t="s">
        <v>80</v>
      </c>
      <c r="C48" s="68"/>
      <c r="D48" s="69"/>
      <c r="E48" s="40"/>
      <c r="F48" s="100">
        <v>80000</v>
      </c>
      <c r="G48" s="100">
        <f t="shared" si="2"/>
        <v>80000</v>
      </c>
      <c r="H48" s="101"/>
      <c r="I48" s="100"/>
      <c r="J48" s="101"/>
      <c r="K48" s="101"/>
      <c r="L48" s="100">
        <f t="shared" si="0"/>
        <v>-80000</v>
      </c>
      <c r="M48" s="100">
        <f t="shared" si="1"/>
        <v>-80000</v>
      </c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33.75" customHeight="1">
      <c r="A49" s="40"/>
      <c r="B49" s="67" t="s">
        <v>81</v>
      </c>
      <c r="C49" s="68"/>
      <c r="D49" s="69"/>
      <c r="E49" s="40"/>
      <c r="F49" s="100">
        <v>288661.28000000003</v>
      </c>
      <c r="G49" s="100">
        <f t="shared" si="2"/>
        <v>288661.28000000003</v>
      </c>
      <c r="H49" s="101"/>
      <c r="I49" s="100"/>
      <c r="J49" s="101"/>
      <c r="K49" s="101"/>
      <c r="L49" s="100">
        <f t="shared" si="0"/>
        <v>-288661.28000000003</v>
      </c>
      <c r="M49" s="100">
        <f t="shared" si="1"/>
        <v>-288661.28000000003</v>
      </c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33.75" customHeight="1">
      <c r="A50" s="40"/>
      <c r="B50" s="67" t="s">
        <v>82</v>
      </c>
      <c r="C50" s="68"/>
      <c r="D50" s="69"/>
      <c r="E50" s="40"/>
      <c r="F50" s="100">
        <v>200000</v>
      </c>
      <c r="G50" s="100">
        <f t="shared" si="2"/>
        <v>200000</v>
      </c>
      <c r="H50" s="101"/>
      <c r="I50" s="100"/>
      <c r="J50" s="101"/>
      <c r="K50" s="101"/>
      <c r="L50" s="100">
        <f t="shared" si="0"/>
        <v>-200000</v>
      </c>
      <c r="M50" s="100">
        <f t="shared" si="1"/>
        <v>-200000</v>
      </c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33.75" customHeight="1">
      <c r="A51" s="40"/>
      <c r="B51" s="67" t="s">
        <v>83</v>
      </c>
      <c r="C51" s="68"/>
      <c r="D51" s="69"/>
      <c r="E51" s="40"/>
      <c r="F51" s="100">
        <v>83034</v>
      </c>
      <c r="G51" s="100">
        <f t="shared" si="2"/>
        <v>83034</v>
      </c>
      <c r="H51" s="101"/>
      <c r="I51" s="100"/>
      <c r="J51" s="101"/>
      <c r="K51" s="101"/>
      <c r="L51" s="100">
        <f t="shared" si="0"/>
        <v>-83034</v>
      </c>
      <c r="M51" s="100">
        <f t="shared" si="1"/>
        <v>-83034</v>
      </c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33.75" customHeight="1">
      <c r="A52" s="40"/>
      <c r="B52" s="67" t="s">
        <v>84</v>
      </c>
      <c r="C52" s="68"/>
      <c r="D52" s="69"/>
      <c r="E52" s="40"/>
      <c r="F52" s="100">
        <v>40000</v>
      </c>
      <c r="G52" s="100">
        <f t="shared" si="2"/>
        <v>40000</v>
      </c>
      <c r="H52" s="101"/>
      <c r="I52" s="100"/>
      <c r="J52" s="101"/>
      <c r="K52" s="101"/>
      <c r="L52" s="100">
        <f t="shared" si="0"/>
        <v>-40000</v>
      </c>
      <c r="M52" s="100">
        <f t="shared" si="1"/>
        <v>-40000</v>
      </c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33.75" customHeight="1">
      <c r="A53" s="40"/>
      <c r="B53" s="67" t="s">
        <v>85</v>
      </c>
      <c r="C53" s="68"/>
      <c r="D53" s="69"/>
      <c r="E53" s="40"/>
      <c r="F53" s="100">
        <v>100000</v>
      </c>
      <c r="G53" s="100">
        <f t="shared" si="2"/>
        <v>100000</v>
      </c>
      <c r="H53" s="101"/>
      <c r="I53" s="100"/>
      <c r="J53" s="101"/>
      <c r="K53" s="101"/>
      <c r="L53" s="100">
        <f t="shared" si="0"/>
        <v>-100000</v>
      </c>
      <c r="M53" s="100">
        <f t="shared" si="1"/>
        <v>-100000</v>
      </c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33.75" customHeight="1">
      <c r="A54" s="40"/>
      <c r="B54" s="67" t="s">
        <v>86</v>
      </c>
      <c r="C54" s="68"/>
      <c r="D54" s="69"/>
      <c r="E54" s="40"/>
      <c r="F54" s="100">
        <v>30000</v>
      </c>
      <c r="G54" s="100">
        <f t="shared" si="2"/>
        <v>30000</v>
      </c>
      <c r="H54" s="101"/>
      <c r="I54" s="100"/>
      <c r="J54" s="101"/>
      <c r="K54" s="101"/>
      <c r="L54" s="100">
        <f t="shared" si="0"/>
        <v>-30000</v>
      </c>
      <c r="M54" s="100">
        <f t="shared" si="1"/>
        <v>-30000</v>
      </c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33.75" customHeight="1">
      <c r="A55" s="40"/>
      <c r="B55" s="67" t="s">
        <v>87</v>
      </c>
      <c r="C55" s="68"/>
      <c r="D55" s="69"/>
      <c r="E55" s="40"/>
      <c r="F55" s="100">
        <v>169700.89</v>
      </c>
      <c r="G55" s="100">
        <f t="shared" si="2"/>
        <v>169700.89</v>
      </c>
      <c r="H55" s="101"/>
      <c r="I55" s="100"/>
      <c r="J55" s="101"/>
      <c r="K55" s="101"/>
      <c r="L55" s="100">
        <f t="shared" si="0"/>
        <v>-169700.89</v>
      </c>
      <c r="M55" s="100">
        <f t="shared" si="1"/>
        <v>-169700.89</v>
      </c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33.75" customHeight="1">
      <c r="A56" s="40"/>
      <c r="B56" s="67" t="s">
        <v>88</v>
      </c>
      <c r="C56" s="68"/>
      <c r="D56" s="69"/>
      <c r="E56" s="40"/>
      <c r="F56" s="100">
        <v>100000</v>
      </c>
      <c r="G56" s="100">
        <f t="shared" si="2"/>
        <v>100000</v>
      </c>
      <c r="H56" s="101"/>
      <c r="I56" s="100"/>
      <c r="J56" s="101"/>
      <c r="K56" s="101"/>
      <c r="L56" s="100">
        <f t="shared" si="0"/>
        <v>-100000</v>
      </c>
      <c r="M56" s="100">
        <f t="shared" si="1"/>
        <v>-100000</v>
      </c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33.75" customHeight="1">
      <c r="A57" s="40"/>
      <c r="B57" s="67" t="s">
        <v>89</v>
      </c>
      <c r="C57" s="68"/>
      <c r="D57" s="69"/>
      <c r="E57" s="40"/>
      <c r="F57" s="100">
        <v>150000</v>
      </c>
      <c r="G57" s="100">
        <f t="shared" si="2"/>
        <v>150000</v>
      </c>
      <c r="H57" s="101"/>
      <c r="I57" s="100"/>
      <c r="J57" s="101"/>
      <c r="K57" s="101"/>
      <c r="L57" s="100">
        <f t="shared" si="0"/>
        <v>-150000</v>
      </c>
      <c r="M57" s="100">
        <f t="shared" si="1"/>
        <v>-150000</v>
      </c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33.75" customHeight="1">
      <c r="A58" s="40"/>
      <c r="B58" s="67" t="s">
        <v>90</v>
      </c>
      <c r="C58" s="68"/>
      <c r="D58" s="69"/>
      <c r="E58" s="40"/>
      <c r="F58" s="100">
        <v>100000</v>
      </c>
      <c r="G58" s="100">
        <f t="shared" si="2"/>
        <v>100000</v>
      </c>
      <c r="H58" s="101"/>
      <c r="I58" s="100"/>
      <c r="J58" s="101"/>
      <c r="K58" s="101"/>
      <c r="L58" s="100">
        <f t="shared" si="0"/>
        <v>-100000</v>
      </c>
      <c r="M58" s="100">
        <f t="shared" si="1"/>
        <v>-100000</v>
      </c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33.75" customHeight="1">
      <c r="A59" s="40"/>
      <c r="B59" s="67" t="s">
        <v>91</v>
      </c>
      <c r="C59" s="68"/>
      <c r="D59" s="69"/>
      <c r="E59" s="40"/>
      <c r="F59" s="100">
        <v>219964</v>
      </c>
      <c r="G59" s="100">
        <f t="shared" si="2"/>
        <v>219964</v>
      </c>
      <c r="H59" s="101"/>
      <c r="I59" s="100"/>
      <c r="J59" s="101"/>
      <c r="K59" s="101"/>
      <c r="L59" s="100">
        <f t="shared" si="0"/>
        <v>-219964</v>
      </c>
      <c r="M59" s="100">
        <f t="shared" si="1"/>
        <v>-219964</v>
      </c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33.75" customHeight="1">
      <c r="A60" s="40"/>
      <c r="B60" s="67" t="s">
        <v>92</v>
      </c>
      <c r="C60" s="68"/>
      <c r="D60" s="69"/>
      <c r="E60" s="40"/>
      <c r="F60" s="100">
        <v>133998</v>
      </c>
      <c r="G60" s="100">
        <f t="shared" si="2"/>
        <v>133998</v>
      </c>
      <c r="H60" s="101"/>
      <c r="I60" s="100"/>
      <c r="J60" s="101"/>
      <c r="K60" s="101"/>
      <c r="L60" s="100">
        <f t="shared" si="0"/>
        <v>-133998</v>
      </c>
      <c r="M60" s="100">
        <f t="shared" si="1"/>
        <v>-133998</v>
      </c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33.75" customHeight="1">
      <c r="A61" s="40"/>
      <c r="B61" s="67" t="s">
        <v>93</v>
      </c>
      <c r="C61" s="68"/>
      <c r="D61" s="69"/>
      <c r="E61" s="40"/>
      <c r="F61" s="100">
        <v>125999.21</v>
      </c>
      <c r="G61" s="100">
        <f t="shared" si="2"/>
        <v>125999.21</v>
      </c>
      <c r="H61" s="101"/>
      <c r="I61" s="100"/>
      <c r="J61" s="101"/>
      <c r="K61" s="101"/>
      <c r="L61" s="100">
        <f t="shared" si="0"/>
        <v>-125999.21</v>
      </c>
      <c r="M61" s="100">
        <f t="shared" si="1"/>
        <v>-125999.21</v>
      </c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33.75" customHeight="1">
      <c r="A62" s="40"/>
      <c r="B62" s="70" t="s">
        <v>97</v>
      </c>
      <c r="C62" s="71"/>
      <c r="D62" s="72"/>
      <c r="E62" s="40"/>
      <c r="F62" s="100"/>
      <c r="G62" s="100"/>
      <c r="H62" s="101"/>
      <c r="I62" s="100"/>
      <c r="J62" s="101"/>
      <c r="K62" s="101"/>
      <c r="L62" s="100"/>
      <c r="M62" s="100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33.75" customHeight="1">
      <c r="A63" s="40"/>
      <c r="B63" s="67" t="s">
        <v>94</v>
      </c>
      <c r="C63" s="68"/>
      <c r="D63" s="69"/>
      <c r="E63" s="40"/>
      <c r="F63" s="100">
        <v>798000</v>
      </c>
      <c r="G63" s="100">
        <f t="shared" si="2"/>
        <v>798000</v>
      </c>
      <c r="H63" s="101"/>
      <c r="I63" s="100">
        <v>798000</v>
      </c>
      <c r="J63" s="100">
        <f>I63</f>
        <v>798000</v>
      </c>
      <c r="K63" s="101"/>
      <c r="L63" s="100">
        <f t="shared" si="0"/>
        <v>0</v>
      </c>
      <c r="M63" s="100">
        <f t="shared" si="1"/>
        <v>0</v>
      </c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33.75" customHeight="1">
      <c r="A64" s="40"/>
      <c r="B64" s="67" t="s">
        <v>95</v>
      </c>
      <c r="C64" s="68"/>
      <c r="D64" s="69"/>
      <c r="E64" s="40"/>
      <c r="F64" s="100">
        <v>609615.69999999995</v>
      </c>
      <c r="G64" s="100">
        <f t="shared" si="2"/>
        <v>609615.69999999995</v>
      </c>
      <c r="H64" s="101"/>
      <c r="I64" s="100">
        <v>212916</v>
      </c>
      <c r="J64" s="100">
        <f>I64</f>
        <v>212916</v>
      </c>
      <c r="K64" s="101"/>
      <c r="L64" s="100">
        <f t="shared" si="0"/>
        <v>-396699.69999999995</v>
      </c>
      <c r="M64" s="100">
        <f t="shared" si="1"/>
        <v>-396699.69999999995</v>
      </c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33.75" customHeight="1">
      <c r="A65" s="40"/>
      <c r="B65" s="67" t="s">
        <v>96</v>
      </c>
      <c r="C65" s="68"/>
      <c r="D65" s="69"/>
      <c r="E65" s="40"/>
      <c r="F65" s="100">
        <v>413384.3</v>
      </c>
      <c r="G65" s="100">
        <f t="shared" si="2"/>
        <v>413384.3</v>
      </c>
      <c r="H65" s="101"/>
      <c r="I65" s="100"/>
      <c r="J65" s="101"/>
      <c r="K65" s="101"/>
      <c r="L65" s="100">
        <f t="shared" si="0"/>
        <v>-413384.3</v>
      </c>
      <c r="M65" s="100">
        <f t="shared" si="1"/>
        <v>-413384.3</v>
      </c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27.75" customHeight="1">
      <c r="A66" s="10"/>
      <c r="B66" s="78" t="s">
        <v>31</v>
      </c>
      <c r="C66" s="78"/>
      <c r="D66" s="78"/>
      <c r="E66" s="10"/>
      <c r="F66" s="100">
        <f>SUM(F33:F65)</f>
        <v>10921000</v>
      </c>
      <c r="G66" s="100">
        <f t="shared" ref="G66" si="3">F66</f>
        <v>10921000</v>
      </c>
      <c r="H66" s="101"/>
      <c r="I66" s="100">
        <f>SUM(I33:I65)</f>
        <v>3158722.54</v>
      </c>
      <c r="J66" s="100">
        <f t="shared" ref="J66" si="4">I66</f>
        <v>3158722.54</v>
      </c>
      <c r="K66" s="101"/>
      <c r="L66" s="100">
        <f t="shared" ref="L66" si="5">I66-F66</f>
        <v>-7762277.46</v>
      </c>
      <c r="M66" s="100">
        <f t="shared" ref="M66" si="6">L66</f>
        <v>-7762277.46</v>
      </c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30.75" customHeight="1">
      <c r="A67" s="82" t="s">
        <v>258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4"/>
    </row>
    <row r="68" spans="1:26">
      <c r="A68" s="9"/>
    </row>
    <row r="69" spans="1:26" ht="33" customHeight="1">
      <c r="A69" s="87" t="s">
        <v>32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26">
      <c r="K70" s="3" t="s">
        <v>23</v>
      </c>
    </row>
    <row r="71" spans="1:26">
      <c r="A71" s="9"/>
    </row>
    <row r="72" spans="1:26" ht="31.5" customHeight="1">
      <c r="A72" s="78" t="s">
        <v>33</v>
      </c>
      <c r="B72" s="78" t="s">
        <v>34</v>
      </c>
      <c r="C72" s="78"/>
      <c r="D72" s="78"/>
      <c r="E72" s="78" t="s">
        <v>25</v>
      </c>
      <c r="F72" s="78"/>
      <c r="G72" s="78"/>
      <c r="H72" s="78" t="s">
        <v>26</v>
      </c>
      <c r="I72" s="78"/>
      <c r="J72" s="78"/>
      <c r="K72" s="78" t="s">
        <v>27</v>
      </c>
      <c r="L72" s="78"/>
      <c r="M72" s="78"/>
    </row>
    <row r="73" spans="1:26" ht="33.75" customHeight="1">
      <c r="A73" s="78"/>
      <c r="B73" s="78"/>
      <c r="C73" s="78"/>
      <c r="D73" s="78"/>
      <c r="E73" s="10" t="s">
        <v>28</v>
      </c>
      <c r="F73" s="10" t="s">
        <v>29</v>
      </c>
      <c r="G73" s="10" t="s">
        <v>30</v>
      </c>
      <c r="H73" s="10" t="s">
        <v>28</v>
      </c>
      <c r="I73" s="10" t="s">
        <v>29</v>
      </c>
      <c r="J73" s="10" t="s">
        <v>30</v>
      </c>
      <c r="K73" s="10" t="s">
        <v>28</v>
      </c>
      <c r="L73" s="10" t="s">
        <v>29</v>
      </c>
      <c r="M73" s="10" t="s">
        <v>30</v>
      </c>
    </row>
    <row r="74" spans="1:26">
      <c r="A74" s="10">
        <v>1</v>
      </c>
      <c r="B74" s="78">
        <v>2</v>
      </c>
      <c r="C74" s="78"/>
      <c r="D74" s="78"/>
      <c r="E74" s="10">
        <v>3</v>
      </c>
      <c r="F74" s="10">
        <v>4</v>
      </c>
      <c r="G74" s="10">
        <v>5</v>
      </c>
      <c r="H74" s="10">
        <v>6</v>
      </c>
      <c r="I74" s="10">
        <v>7</v>
      </c>
      <c r="J74" s="10">
        <v>8</v>
      </c>
      <c r="K74" s="10">
        <v>9</v>
      </c>
      <c r="L74" s="10">
        <v>10</v>
      </c>
      <c r="M74" s="10">
        <v>11</v>
      </c>
    </row>
    <row r="75" spans="1:26">
      <c r="A75" s="10"/>
      <c r="B75" s="78"/>
      <c r="C75" s="78"/>
      <c r="D75" s="78"/>
      <c r="E75" s="10"/>
      <c r="F75" s="10"/>
      <c r="G75" s="10"/>
      <c r="H75" s="10"/>
      <c r="I75" s="10"/>
      <c r="J75" s="10"/>
      <c r="K75" s="10"/>
      <c r="L75" s="10"/>
      <c r="M75" s="10"/>
    </row>
    <row r="76" spans="1:26">
      <c r="A76" s="9"/>
    </row>
    <row r="77" spans="1:26">
      <c r="A77" s="11" t="s">
        <v>35</v>
      </c>
    </row>
    <row r="78" spans="1:26">
      <c r="A78" s="9"/>
    </row>
    <row r="79" spans="1:26" ht="53.25" customHeight="1">
      <c r="A79" s="78" t="s">
        <v>33</v>
      </c>
      <c r="B79" s="78" t="s">
        <v>36</v>
      </c>
      <c r="C79" s="78" t="s">
        <v>37</v>
      </c>
      <c r="D79" s="78" t="s">
        <v>38</v>
      </c>
      <c r="E79" s="78" t="s">
        <v>25</v>
      </c>
      <c r="F79" s="78"/>
      <c r="G79" s="78"/>
      <c r="H79" s="78" t="s">
        <v>39</v>
      </c>
      <c r="I79" s="78"/>
      <c r="J79" s="78"/>
      <c r="K79" s="78" t="s">
        <v>27</v>
      </c>
      <c r="L79" s="78"/>
      <c r="M79" s="78"/>
    </row>
    <row r="80" spans="1:26" ht="30.75" customHeight="1">
      <c r="A80" s="78"/>
      <c r="B80" s="78"/>
      <c r="C80" s="78"/>
      <c r="D80" s="78"/>
      <c r="E80" s="10" t="s">
        <v>28</v>
      </c>
      <c r="F80" s="10" t="s">
        <v>29</v>
      </c>
      <c r="G80" s="10" t="s">
        <v>30</v>
      </c>
      <c r="H80" s="10" t="s">
        <v>28</v>
      </c>
      <c r="I80" s="10" t="s">
        <v>29</v>
      </c>
      <c r="J80" s="10" t="s">
        <v>30</v>
      </c>
      <c r="K80" s="10" t="s">
        <v>28</v>
      </c>
      <c r="L80" s="10" t="s">
        <v>29</v>
      </c>
      <c r="M80" s="10" t="s">
        <v>30</v>
      </c>
    </row>
    <row r="81" spans="1:13">
      <c r="A81" s="10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  <c r="G81" s="10">
        <v>7</v>
      </c>
      <c r="H81" s="10">
        <v>8</v>
      </c>
      <c r="I81" s="10">
        <v>9</v>
      </c>
      <c r="J81" s="10">
        <v>10</v>
      </c>
      <c r="K81" s="10">
        <v>11</v>
      </c>
      <c r="L81" s="10">
        <v>12</v>
      </c>
      <c r="M81" s="10">
        <v>13</v>
      </c>
    </row>
    <row r="82" spans="1:13" ht="24.75" customHeight="1">
      <c r="A82" s="10"/>
      <c r="B82" s="88" t="s">
        <v>40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90"/>
    </row>
    <row r="83" spans="1:13" ht="15.75" customHeight="1">
      <c r="A83" s="10"/>
      <c r="B83" s="91" t="s">
        <v>99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3"/>
    </row>
    <row r="84" spans="1:13">
      <c r="A84" s="10">
        <v>1</v>
      </c>
      <c r="B84" s="15" t="s">
        <v>41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63.75">
      <c r="A85" s="10"/>
      <c r="B85" s="44" t="s">
        <v>100</v>
      </c>
      <c r="C85" s="45" t="s">
        <v>45</v>
      </c>
      <c r="D85" s="45" t="s">
        <v>101</v>
      </c>
      <c r="E85" s="45"/>
      <c r="F85" s="27">
        <v>299255</v>
      </c>
      <c r="G85" s="27">
        <v>299255</v>
      </c>
      <c r="H85" s="10"/>
      <c r="I85" s="14">
        <v>0</v>
      </c>
      <c r="J85" s="14">
        <f>I85</f>
        <v>0</v>
      </c>
      <c r="K85" s="10"/>
      <c r="L85" s="14">
        <f>I85-F85</f>
        <v>-299255</v>
      </c>
      <c r="M85" s="14">
        <f>L85</f>
        <v>-299255</v>
      </c>
    </row>
    <row r="86" spans="1:13">
      <c r="A86" s="55" t="s">
        <v>58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</row>
    <row r="87" spans="1:13">
      <c r="A87" s="10">
        <v>2</v>
      </c>
      <c r="B87" s="15" t="s">
        <v>43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38.25">
      <c r="A88" s="10"/>
      <c r="B88" s="46" t="s">
        <v>102</v>
      </c>
      <c r="C88" s="47" t="s">
        <v>51</v>
      </c>
      <c r="D88" s="48" t="s">
        <v>50</v>
      </c>
      <c r="E88" s="49"/>
      <c r="F88" s="50">
        <v>1</v>
      </c>
      <c r="G88" s="50">
        <f>F88</f>
        <v>1</v>
      </c>
      <c r="H88" s="10"/>
      <c r="I88" s="10">
        <v>0</v>
      </c>
      <c r="J88" s="14">
        <f t="shared" ref="J88" si="7">I88</f>
        <v>0</v>
      </c>
      <c r="K88" s="10"/>
      <c r="L88" s="14">
        <f t="shared" ref="L88" si="8">I88-F88</f>
        <v>-1</v>
      </c>
      <c r="M88" s="14">
        <f t="shared" ref="M88" si="9">L88</f>
        <v>-1</v>
      </c>
    </row>
    <row r="89" spans="1: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customHeight="1">
      <c r="A90" s="55" t="s">
        <v>58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</row>
    <row r="91" spans="1:13">
      <c r="A91" s="10">
        <v>3</v>
      </c>
      <c r="B91" s="15" t="s">
        <v>44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38.25">
      <c r="A92" s="10"/>
      <c r="B92" s="51" t="s">
        <v>103</v>
      </c>
      <c r="C92" s="33" t="s">
        <v>42</v>
      </c>
      <c r="D92" s="48" t="s">
        <v>50</v>
      </c>
      <c r="E92" s="49"/>
      <c r="F92" s="32">
        <f>F88</f>
        <v>1</v>
      </c>
      <c r="G92" s="32">
        <f>F92</f>
        <v>1</v>
      </c>
      <c r="H92" s="10"/>
      <c r="I92" s="14">
        <v>0</v>
      </c>
      <c r="J92" s="14">
        <f>I92</f>
        <v>0</v>
      </c>
      <c r="K92" s="10"/>
      <c r="L92" s="14">
        <f t="shared" ref="L92" si="10">I92-F92</f>
        <v>-1</v>
      </c>
      <c r="M92" s="14">
        <f t="shared" ref="M92" si="11">L92</f>
        <v>-1</v>
      </c>
    </row>
    <row r="93" spans="1:13" ht="15.75" customHeight="1">
      <c r="A93" s="55" t="s">
        <v>58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</row>
    <row r="94" spans="1:13">
      <c r="A94" s="10">
        <v>4</v>
      </c>
      <c r="B94" s="15" t="s">
        <v>47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38.25">
      <c r="A95" s="10"/>
      <c r="B95" s="51" t="s">
        <v>104</v>
      </c>
      <c r="C95" s="33" t="s">
        <v>53</v>
      </c>
      <c r="D95" s="33" t="s">
        <v>52</v>
      </c>
      <c r="E95" s="49"/>
      <c r="F95" s="32">
        <v>100</v>
      </c>
      <c r="G95" s="32">
        <f>F95</f>
        <v>100</v>
      </c>
      <c r="H95" s="10"/>
      <c r="I95" s="14">
        <f>I85</f>
        <v>0</v>
      </c>
      <c r="J95" s="14">
        <f>I95</f>
        <v>0</v>
      </c>
      <c r="K95" s="10"/>
      <c r="L95" s="14">
        <f>I95-F95</f>
        <v>-100</v>
      </c>
      <c r="M95" s="14">
        <f>L95</f>
        <v>-100</v>
      </c>
    </row>
    <row r="96" spans="1:13" ht="15.75" customHeight="1">
      <c r="A96" s="55" t="s">
        <v>58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</row>
    <row r="97" spans="1:13">
      <c r="A97" s="55" t="s">
        <v>60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</row>
    <row r="98" spans="1:13" ht="22.5" customHeight="1">
      <c r="A98" s="10"/>
      <c r="B98" s="91" t="s">
        <v>105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3"/>
    </row>
    <row r="99" spans="1:13">
      <c r="A99" s="23">
        <v>1</v>
      </c>
      <c r="B99" s="24" t="s">
        <v>41</v>
      </c>
      <c r="C99" s="25"/>
      <c r="D99" s="25"/>
      <c r="E99" s="26"/>
      <c r="F99" s="14"/>
      <c r="G99" s="14"/>
      <c r="H99" s="10"/>
      <c r="I99" s="10"/>
      <c r="J99" s="10"/>
      <c r="K99" s="10"/>
      <c r="L99" s="10"/>
      <c r="M99" s="10"/>
    </row>
    <row r="100" spans="1:13" ht="64.5">
      <c r="A100" s="23"/>
      <c r="B100" s="22" t="s">
        <v>106</v>
      </c>
      <c r="C100" s="19" t="s">
        <v>45</v>
      </c>
      <c r="D100" s="20" t="s">
        <v>101</v>
      </c>
      <c r="E100" s="21"/>
      <c r="F100" s="14">
        <v>120000</v>
      </c>
      <c r="G100" s="14">
        <v>120000</v>
      </c>
      <c r="H100" s="10"/>
      <c r="I100" s="14">
        <v>0</v>
      </c>
      <c r="J100" s="14">
        <f>I100</f>
        <v>0</v>
      </c>
      <c r="K100" s="10"/>
      <c r="L100" s="14">
        <f t="shared" ref="L100" si="12">I100-F100</f>
        <v>-120000</v>
      </c>
      <c r="M100" s="14">
        <f>L100</f>
        <v>-120000</v>
      </c>
    </row>
    <row r="101" spans="1:13" ht="15.75" customHeight="1">
      <c r="A101" s="55" t="s">
        <v>58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1:13">
      <c r="A102" s="10">
        <v>2</v>
      </c>
      <c r="B102" s="15" t="s">
        <v>43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38.25">
      <c r="A103" s="10"/>
      <c r="B103" s="46" t="s">
        <v>107</v>
      </c>
      <c r="C103" s="47" t="s">
        <v>48</v>
      </c>
      <c r="D103" s="48" t="s">
        <v>50</v>
      </c>
      <c r="E103" s="49"/>
      <c r="F103" s="50">
        <v>80</v>
      </c>
      <c r="G103" s="50">
        <v>80</v>
      </c>
      <c r="H103" s="10"/>
      <c r="I103" s="10">
        <v>0</v>
      </c>
      <c r="J103" s="10">
        <f>I103</f>
        <v>0</v>
      </c>
      <c r="K103" s="10"/>
      <c r="L103" s="14">
        <f t="shared" ref="L103" si="13">I103-F103</f>
        <v>-80</v>
      </c>
      <c r="M103" s="14">
        <f t="shared" ref="M103" si="14">L103</f>
        <v>-80</v>
      </c>
    </row>
    <row r="104" spans="1:13" ht="15.75" customHeight="1">
      <c r="A104" s="55" t="s">
        <v>58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</row>
    <row r="105" spans="1:13">
      <c r="A105" s="10">
        <v>3</v>
      </c>
      <c r="B105" s="15" t="s">
        <v>44</v>
      </c>
      <c r="C105" s="10" t="s">
        <v>49</v>
      </c>
      <c r="D105" s="10" t="s">
        <v>49</v>
      </c>
      <c r="E105" s="10" t="s">
        <v>49</v>
      </c>
      <c r="F105" s="10"/>
      <c r="G105" s="10"/>
      <c r="H105" s="10"/>
      <c r="I105" s="10"/>
      <c r="J105" s="10"/>
      <c r="K105" s="10"/>
      <c r="L105" s="10"/>
      <c r="M105" s="10"/>
    </row>
    <row r="106" spans="1:13" ht="45">
      <c r="A106" s="10"/>
      <c r="B106" s="16" t="s">
        <v>108</v>
      </c>
      <c r="C106" s="17" t="s">
        <v>45</v>
      </c>
      <c r="D106" s="17" t="s">
        <v>52</v>
      </c>
      <c r="E106" s="17"/>
      <c r="F106" s="27">
        <v>1500</v>
      </c>
      <c r="G106" s="27">
        <v>1500</v>
      </c>
      <c r="H106" s="17"/>
      <c r="I106" s="14">
        <v>0</v>
      </c>
      <c r="J106" s="14">
        <v>0</v>
      </c>
      <c r="K106" s="10"/>
      <c r="L106" s="14">
        <f t="shared" ref="L106" si="15">I106-F106</f>
        <v>-1500</v>
      </c>
      <c r="M106" s="14">
        <f t="shared" ref="M106" si="16">L106</f>
        <v>-1500</v>
      </c>
    </row>
    <row r="107" spans="1:13" ht="15.75" customHeight="1">
      <c r="A107" s="55" t="s">
        <v>58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</row>
    <row r="108" spans="1:13">
      <c r="A108" s="10">
        <v>4</v>
      </c>
      <c r="B108" s="15" t="s">
        <v>47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38.25">
      <c r="A109" s="10"/>
      <c r="B109" s="51" t="s">
        <v>109</v>
      </c>
      <c r="C109" s="33" t="s">
        <v>53</v>
      </c>
      <c r="D109" s="33" t="s">
        <v>52</v>
      </c>
      <c r="E109" s="49"/>
      <c r="F109" s="32">
        <v>100</v>
      </c>
      <c r="G109" s="32">
        <v>100</v>
      </c>
      <c r="H109" s="10"/>
      <c r="I109" s="14">
        <f>I100</f>
        <v>0</v>
      </c>
      <c r="J109" s="14">
        <f>I109</f>
        <v>0</v>
      </c>
      <c r="K109" s="10"/>
      <c r="L109" s="14">
        <f>I109-F109</f>
        <v>-100</v>
      </c>
      <c r="M109" s="14">
        <f>L109</f>
        <v>-100</v>
      </c>
    </row>
    <row r="110" spans="1:13" ht="15.75" customHeight="1">
      <c r="A110" s="55" t="s">
        <v>58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7"/>
    </row>
    <row r="111" spans="1:13" ht="15.75" customHeight="1">
      <c r="A111" s="55" t="s">
        <v>60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7"/>
    </row>
    <row r="112" spans="1:13" ht="23.25" customHeight="1">
      <c r="A112" s="10"/>
      <c r="B112" s="91" t="s">
        <v>110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3"/>
    </row>
    <row r="113" spans="1:13">
      <c r="A113" s="28">
        <v>1</v>
      </c>
      <c r="B113" s="29" t="s">
        <v>41</v>
      </c>
      <c r="C113" s="30"/>
      <c r="D113" s="30"/>
      <c r="E113" s="31"/>
      <c r="F113" s="32"/>
      <c r="G113" s="32"/>
      <c r="H113" s="10"/>
      <c r="I113" s="10"/>
      <c r="J113" s="10"/>
      <c r="K113" s="10"/>
      <c r="L113" s="10"/>
      <c r="M113" s="10"/>
    </row>
    <row r="114" spans="1:13" ht="76.5">
      <c r="A114" s="28"/>
      <c r="B114" s="51" t="s">
        <v>111</v>
      </c>
      <c r="C114" s="33" t="s">
        <v>45</v>
      </c>
      <c r="D114" s="33" t="s">
        <v>101</v>
      </c>
      <c r="E114" s="49"/>
      <c r="F114" s="32">
        <f>80000</f>
        <v>80000</v>
      </c>
      <c r="G114" s="32">
        <f>F114</f>
        <v>80000</v>
      </c>
      <c r="H114" s="10"/>
      <c r="I114" s="10">
        <v>0</v>
      </c>
      <c r="J114" s="10">
        <f>I114</f>
        <v>0</v>
      </c>
      <c r="K114" s="10"/>
      <c r="L114" s="14">
        <f>I114-F114</f>
        <v>-80000</v>
      </c>
      <c r="M114" s="14">
        <f>L114</f>
        <v>-80000</v>
      </c>
    </row>
    <row r="115" spans="1:13">
      <c r="A115" s="55" t="s">
        <v>58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7"/>
    </row>
    <row r="116" spans="1:13">
      <c r="A116" s="10">
        <v>2</v>
      </c>
      <c r="B116" s="15" t="s">
        <v>43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51">
      <c r="A117" s="10"/>
      <c r="B117" s="44" t="s">
        <v>112</v>
      </c>
      <c r="C117" s="10" t="s">
        <v>48</v>
      </c>
      <c r="D117" s="10" t="s">
        <v>50</v>
      </c>
      <c r="E117" s="10"/>
      <c r="F117" s="10">
        <v>60</v>
      </c>
      <c r="G117" s="10">
        <v>60</v>
      </c>
      <c r="H117" s="10"/>
      <c r="I117" s="10">
        <v>0</v>
      </c>
      <c r="J117" s="10">
        <f>I117</f>
        <v>0</v>
      </c>
      <c r="K117" s="10"/>
      <c r="L117" s="14">
        <f>I117-F117</f>
        <v>-60</v>
      </c>
      <c r="M117" s="14">
        <f>L117</f>
        <v>-60</v>
      </c>
    </row>
    <row r="118" spans="1:13">
      <c r="A118" s="55" t="s">
        <v>58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7"/>
    </row>
    <row r="119" spans="1:13">
      <c r="A119" s="10">
        <v>3</v>
      </c>
      <c r="B119" s="15" t="s">
        <v>44</v>
      </c>
      <c r="C119" s="10" t="s">
        <v>49</v>
      </c>
      <c r="D119" s="10" t="s">
        <v>49</v>
      </c>
      <c r="E119" s="10" t="s">
        <v>49</v>
      </c>
      <c r="F119" s="10"/>
      <c r="G119" s="10"/>
      <c r="H119" s="10"/>
      <c r="I119" s="10"/>
      <c r="J119" s="10"/>
      <c r="K119" s="10"/>
      <c r="L119" s="10"/>
      <c r="M119" s="10"/>
    </row>
    <row r="120" spans="1:13" ht="38.25">
      <c r="A120" s="10"/>
      <c r="B120" s="44" t="s">
        <v>113</v>
      </c>
      <c r="C120" s="10" t="s">
        <v>45</v>
      </c>
      <c r="D120" s="10" t="s">
        <v>52</v>
      </c>
      <c r="E120" s="10"/>
      <c r="F120" s="14">
        <v>1333.3333333333333</v>
      </c>
      <c r="G120" s="14">
        <v>1333.3333333333333</v>
      </c>
      <c r="H120" s="10"/>
      <c r="I120" s="10">
        <v>0</v>
      </c>
      <c r="J120" s="10">
        <f>I120</f>
        <v>0</v>
      </c>
      <c r="K120" s="10"/>
      <c r="L120" s="14">
        <f>I120-F120</f>
        <v>-1333.3333333333333</v>
      </c>
      <c r="M120" s="14">
        <f>L120</f>
        <v>-1333.3333333333333</v>
      </c>
    </row>
    <row r="121" spans="1:13" ht="15.75" customHeight="1">
      <c r="A121" s="55" t="s">
        <v>58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7"/>
    </row>
    <row r="122" spans="1:13">
      <c r="A122" s="10">
        <v>4</v>
      </c>
      <c r="B122" s="15" t="s">
        <v>47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51">
      <c r="A123" s="10"/>
      <c r="B123" s="44" t="s">
        <v>114</v>
      </c>
      <c r="C123" s="10" t="s">
        <v>53</v>
      </c>
      <c r="D123" s="10" t="s">
        <v>52</v>
      </c>
      <c r="E123" s="10"/>
      <c r="F123" s="14">
        <v>100</v>
      </c>
      <c r="G123" s="14">
        <v>100</v>
      </c>
      <c r="H123" s="10"/>
      <c r="I123" s="10">
        <v>0</v>
      </c>
      <c r="J123" s="10">
        <f>I123</f>
        <v>0</v>
      </c>
      <c r="K123" s="10"/>
      <c r="L123" s="14">
        <f>I123-F123</f>
        <v>-100</v>
      </c>
      <c r="M123" s="14">
        <f>L123</f>
        <v>-100</v>
      </c>
    </row>
    <row r="124" spans="1:13">
      <c r="A124" s="55" t="s">
        <v>58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7"/>
    </row>
    <row r="125" spans="1:13">
      <c r="A125" s="55" t="s">
        <v>60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</row>
    <row r="126" spans="1:13" ht="27" customHeight="1">
      <c r="A126" s="10"/>
      <c r="B126" s="91" t="s">
        <v>115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3"/>
    </row>
    <row r="127" spans="1:13">
      <c r="A127" s="23">
        <v>1</v>
      </c>
      <c r="B127" s="24" t="s">
        <v>41</v>
      </c>
      <c r="C127" s="19"/>
      <c r="D127" s="19"/>
      <c r="E127" s="34"/>
      <c r="F127" s="35"/>
      <c r="G127" s="35"/>
      <c r="H127" s="10"/>
      <c r="I127" s="10"/>
      <c r="J127" s="10"/>
      <c r="K127" s="10"/>
      <c r="L127" s="10"/>
      <c r="M127" s="10"/>
    </row>
    <row r="128" spans="1:13" ht="76.5">
      <c r="A128" s="23"/>
      <c r="B128" s="51" t="s">
        <v>116</v>
      </c>
      <c r="C128" s="33" t="s">
        <v>45</v>
      </c>
      <c r="D128" s="33" t="s">
        <v>101</v>
      </c>
      <c r="E128" s="49"/>
      <c r="F128" s="32">
        <f>270000</f>
        <v>270000</v>
      </c>
      <c r="G128" s="32">
        <f>F128</f>
        <v>270000</v>
      </c>
      <c r="H128" s="10"/>
      <c r="I128" s="14">
        <v>0</v>
      </c>
      <c r="J128" s="14">
        <f>I128</f>
        <v>0</v>
      </c>
      <c r="K128" s="10"/>
      <c r="L128" s="14">
        <f t="shared" ref="L128" si="17">I128-F128</f>
        <v>-270000</v>
      </c>
      <c r="M128" s="14">
        <f t="shared" ref="M128" si="18">L128</f>
        <v>-270000</v>
      </c>
    </row>
    <row r="129" spans="1:13" ht="15.75" customHeight="1">
      <c r="A129" s="55" t="s">
        <v>58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7"/>
    </row>
    <row r="130" spans="1:13">
      <c r="A130" s="23">
        <v>2</v>
      </c>
      <c r="B130" s="24" t="s">
        <v>43</v>
      </c>
      <c r="C130" s="19"/>
      <c r="D130" s="19"/>
      <c r="E130" s="34"/>
      <c r="F130" s="35"/>
      <c r="G130" s="35"/>
      <c r="H130" s="10"/>
      <c r="I130" s="10"/>
      <c r="J130" s="10"/>
      <c r="K130" s="10"/>
      <c r="L130" s="10"/>
      <c r="M130" s="10"/>
    </row>
    <row r="131" spans="1:13" ht="51">
      <c r="A131" s="23"/>
      <c r="B131" s="38" t="s">
        <v>117</v>
      </c>
      <c r="C131" s="36" t="s">
        <v>48</v>
      </c>
      <c r="D131" s="19" t="s">
        <v>50</v>
      </c>
      <c r="E131" s="34"/>
      <c r="F131" s="35">
        <v>300</v>
      </c>
      <c r="G131" s="35">
        <v>300</v>
      </c>
      <c r="H131" s="10"/>
      <c r="I131" s="14">
        <v>0</v>
      </c>
      <c r="J131" s="14">
        <f>I131</f>
        <v>0</v>
      </c>
      <c r="K131" s="10"/>
      <c r="L131" s="14">
        <f t="shared" ref="L131" si="19">I131-F131</f>
        <v>-300</v>
      </c>
      <c r="M131" s="14">
        <f t="shared" ref="M131" si="20">L131</f>
        <v>-300</v>
      </c>
    </row>
    <row r="132" spans="1:13" ht="15.75" customHeight="1">
      <c r="A132" s="55" t="s">
        <v>58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</row>
    <row r="133" spans="1:13">
      <c r="A133" s="23">
        <v>3</v>
      </c>
      <c r="B133" s="24" t="s">
        <v>44</v>
      </c>
      <c r="C133" s="19"/>
      <c r="D133" s="19"/>
      <c r="E133" s="34"/>
      <c r="F133" s="35"/>
      <c r="G133" s="35"/>
      <c r="H133" s="10"/>
      <c r="I133" s="10"/>
      <c r="J133" s="10"/>
      <c r="K133" s="10"/>
      <c r="L133" s="10"/>
      <c r="M133" s="10"/>
    </row>
    <row r="134" spans="1:13" ht="38.25">
      <c r="A134" s="23"/>
      <c r="B134" s="18" t="s">
        <v>118</v>
      </c>
      <c r="C134" s="19" t="s">
        <v>45</v>
      </c>
      <c r="D134" s="19" t="s">
        <v>52</v>
      </c>
      <c r="E134" s="34"/>
      <c r="F134" s="14">
        <v>900</v>
      </c>
      <c r="G134" s="14">
        <v>900</v>
      </c>
      <c r="H134" s="10"/>
      <c r="I134" s="14">
        <v>0</v>
      </c>
      <c r="J134" s="14">
        <f>I134</f>
        <v>0</v>
      </c>
      <c r="K134" s="10"/>
      <c r="L134" s="14">
        <f t="shared" ref="L134" si="21">I134-F134</f>
        <v>-900</v>
      </c>
      <c r="M134" s="14">
        <f t="shared" ref="M134" si="22">L134</f>
        <v>-900</v>
      </c>
    </row>
    <row r="135" spans="1:13" ht="15.75" customHeight="1">
      <c r="A135" s="55" t="s">
        <v>58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7"/>
    </row>
    <row r="136" spans="1:13">
      <c r="A136" s="23">
        <v>4</v>
      </c>
      <c r="B136" s="24" t="s">
        <v>47</v>
      </c>
      <c r="C136" s="19"/>
      <c r="D136" s="19"/>
      <c r="E136" s="34"/>
      <c r="F136" s="35"/>
      <c r="G136" s="35"/>
      <c r="H136" s="10"/>
      <c r="I136" s="10"/>
      <c r="J136" s="10"/>
      <c r="K136" s="10"/>
      <c r="L136" s="10"/>
      <c r="M136" s="10"/>
    </row>
    <row r="137" spans="1:13" ht="51">
      <c r="A137" s="23"/>
      <c r="B137" s="51" t="s">
        <v>119</v>
      </c>
      <c r="C137" s="33" t="s">
        <v>53</v>
      </c>
      <c r="D137" s="33" t="s">
        <v>52</v>
      </c>
      <c r="E137" s="49"/>
      <c r="F137" s="32">
        <v>100</v>
      </c>
      <c r="G137" s="32">
        <f>F137</f>
        <v>100</v>
      </c>
      <c r="H137" s="10"/>
      <c r="I137" s="10">
        <v>0</v>
      </c>
      <c r="J137" s="10">
        <f>I137</f>
        <v>0</v>
      </c>
      <c r="K137" s="10"/>
      <c r="L137" s="14">
        <f t="shared" ref="L137" si="23">I137-F137</f>
        <v>-100</v>
      </c>
      <c r="M137" s="14">
        <f t="shared" ref="M137" si="24">L137</f>
        <v>-100</v>
      </c>
    </row>
    <row r="138" spans="1:13" ht="15.75" customHeight="1">
      <c r="A138" s="55" t="s">
        <v>58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7"/>
    </row>
    <row r="139" spans="1:13" ht="15.75" customHeight="1">
      <c r="A139" s="55" t="s">
        <v>60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7"/>
    </row>
    <row r="140" spans="1:13" ht="24.75" customHeight="1">
      <c r="A140" s="54"/>
      <c r="B140" s="61" t="s">
        <v>120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3"/>
    </row>
    <row r="141" spans="1:13">
      <c r="A141" s="54"/>
      <c r="B141" s="29" t="s">
        <v>41</v>
      </c>
      <c r="C141" s="33"/>
      <c r="D141" s="33"/>
      <c r="E141" s="49"/>
      <c r="F141" s="32"/>
      <c r="G141" s="32"/>
      <c r="H141" s="54"/>
      <c r="I141" s="54"/>
      <c r="J141" s="54"/>
      <c r="K141" s="54"/>
      <c r="L141" s="54"/>
      <c r="M141" s="40"/>
    </row>
    <row r="142" spans="1:13" ht="63.75">
      <c r="A142" s="54"/>
      <c r="B142" s="51" t="s">
        <v>121</v>
      </c>
      <c r="C142" s="33" t="s">
        <v>45</v>
      </c>
      <c r="D142" s="33" t="s">
        <v>101</v>
      </c>
      <c r="E142" s="49"/>
      <c r="F142" s="32">
        <f>121863.77</f>
        <v>121863.77</v>
      </c>
      <c r="G142" s="32">
        <f>F142</f>
        <v>121863.77</v>
      </c>
      <c r="H142" s="54"/>
      <c r="I142" s="14">
        <v>0</v>
      </c>
      <c r="J142" s="14">
        <f>I142</f>
        <v>0</v>
      </c>
      <c r="K142" s="40"/>
      <c r="L142" s="14">
        <f t="shared" ref="L142" si="25">I142-F142</f>
        <v>-121863.77</v>
      </c>
      <c r="M142" s="14">
        <f t="shared" ref="M142" si="26">L142</f>
        <v>-121863.77</v>
      </c>
    </row>
    <row r="143" spans="1:13">
      <c r="A143" s="55" t="s">
        <v>58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7"/>
    </row>
    <row r="144" spans="1:13">
      <c r="A144" s="54"/>
      <c r="B144" s="29" t="s">
        <v>43</v>
      </c>
      <c r="C144" s="33"/>
      <c r="D144" s="33"/>
      <c r="E144" s="49"/>
      <c r="F144" s="32"/>
      <c r="G144" s="32"/>
      <c r="H144" s="54"/>
      <c r="I144" s="54"/>
      <c r="J144" s="54"/>
      <c r="K144" s="54"/>
      <c r="L144" s="54"/>
      <c r="M144" s="40"/>
    </row>
    <row r="145" spans="1:13" ht="51">
      <c r="A145" s="54"/>
      <c r="B145" s="51" t="s">
        <v>122</v>
      </c>
      <c r="C145" s="33" t="s">
        <v>48</v>
      </c>
      <c r="D145" s="48" t="s">
        <v>50</v>
      </c>
      <c r="E145" s="49"/>
      <c r="F145" s="32">
        <v>55</v>
      </c>
      <c r="G145" s="32">
        <f>F145</f>
        <v>55</v>
      </c>
      <c r="H145" s="54"/>
      <c r="I145" s="14">
        <v>0</v>
      </c>
      <c r="J145" s="14">
        <f>I145</f>
        <v>0</v>
      </c>
      <c r="K145" s="40"/>
      <c r="L145" s="14">
        <f t="shared" ref="L145" si="27">I145-F145</f>
        <v>-55</v>
      </c>
      <c r="M145" s="14">
        <f t="shared" ref="M145" si="28">L145</f>
        <v>-55</v>
      </c>
    </row>
    <row r="146" spans="1:13">
      <c r="A146" s="55" t="s">
        <v>58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7"/>
    </row>
    <row r="147" spans="1:13">
      <c r="A147" s="54"/>
      <c r="B147" s="29" t="s">
        <v>44</v>
      </c>
      <c r="C147" s="33"/>
      <c r="D147" s="33"/>
      <c r="E147" s="49"/>
      <c r="F147" s="32"/>
      <c r="G147" s="32"/>
      <c r="H147" s="54"/>
      <c r="I147" s="54"/>
      <c r="J147" s="54"/>
      <c r="K147" s="54"/>
      <c r="L147" s="54"/>
      <c r="M147" s="40"/>
    </row>
    <row r="148" spans="1:13" ht="38.25">
      <c r="A148" s="54"/>
      <c r="B148" s="51" t="s">
        <v>123</v>
      </c>
      <c r="C148" s="33" t="s">
        <v>45</v>
      </c>
      <c r="D148" s="33" t="s">
        <v>52</v>
      </c>
      <c r="E148" s="49"/>
      <c r="F148" s="32">
        <f>F142/F145</f>
        <v>2215.704909090909</v>
      </c>
      <c r="G148" s="32">
        <f>F148</f>
        <v>2215.704909090909</v>
      </c>
      <c r="H148" s="54"/>
      <c r="I148" s="14">
        <v>0</v>
      </c>
      <c r="J148" s="14">
        <f>I148</f>
        <v>0</v>
      </c>
      <c r="K148" s="40"/>
      <c r="L148" s="14">
        <f t="shared" ref="L148" si="29">I148-F148</f>
        <v>-2215.704909090909</v>
      </c>
      <c r="M148" s="14">
        <f t="shared" ref="M148" si="30">L148</f>
        <v>-2215.704909090909</v>
      </c>
    </row>
    <row r="149" spans="1:13">
      <c r="A149" s="55" t="s">
        <v>58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7"/>
    </row>
    <row r="150" spans="1:13">
      <c r="A150" s="54"/>
      <c r="B150" s="29" t="s">
        <v>47</v>
      </c>
      <c r="C150" s="33"/>
      <c r="D150" s="33"/>
      <c r="E150" s="49"/>
      <c r="F150" s="32"/>
      <c r="G150" s="32"/>
      <c r="H150" s="54"/>
      <c r="I150" s="54"/>
      <c r="J150" s="54"/>
      <c r="K150" s="54"/>
      <c r="L150" s="54"/>
      <c r="M150" s="40"/>
    </row>
    <row r="151" spans="1:13" ht="38.25">
      <c r="A151" s="54"/>
      <c r="B151" s="51" t="s">
        <v>124</v>
      </c>
      <c r="C151" s="33" t="s">
        <v>53</v>
      </c>
      <c r="D151" s="33" t="s">
        <v>52</v>
      </c>
      <c r="E151" s="49"/>
      <c r="F151" s="32">
        <v>100</v>
      </c>
      <c r="G151" s="32">
        <v>100</v>
      </c>
      <c r="H151" s="54"/>
      <c r="I151" s="14">
        <v>0</v>
      </c>
      <c r="J151" s="14">
        <f>I151</f>
        <v>0</v>
      </c>
      <c r="K151" s="40"/>
      <c r="L151" s="14">
        <f t="shared" ref="L151" si="31">I151-F151</f>
        <v>-100</v>
      </c>
      <c r="M151" s="14">
        <f t="shared" ref="M151" si="32">L151</f>
        <v>-100</v>
      </c>
    </row>
    <row r="152" spans="1:13">
      <c r="A152" s="55" t="s">
        <v>58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7"/>
    </row>
    <row r="153" spans="1:13" ht="15.75" customHeight="1">
      <c r="A153" s="55" t="s">
        <v>60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7"/>
    </row>
    <row r="154" spans="1:13" ht="15.75" customHeight="1">
      <c r="A154" s="54"/>
      <c r="B154" s="64" t="s">
        <v>125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6"/>
    </row>
    <row r="155" spans="1:13">
      <c r="A155" s="54"/>
      <c r="B155" s="29" t="s">
        <v>41</v>
      </c>
      <c r="C155" s="33"/>
      <c r="D155" s="33"/>
      <c r="E155" s="49"/>
      <c r="F155" s="32"/>
      <c r="G155" s="32"/>
      <c r="H155" s="54"/>
      <c r="I155" s="54"/>
      <c r="J155" s="54"/>
      <c r="K155" s="54"/>
      <c r="L155" s="54"/>
      <c r="M155" s="40"/>
    </row>
    <row r="156" spans="1:13" ht="76.5">
      <c r="A156" s="54"/>
      <c r="B156" s="51" t="s">
        <v>126</v>
      </c>
      <c r="C156" s="33" t="s">
        <v>45</v>
      </c>
      <c r="D156" s="33" t="s">
        <v>101</v>
      </c>
      <c r="E156" s="49"/>
      <c r="F156" s="32">
        <v>108523.85</v>
      </c>
      <c r="G156" s="32">
        <f>F156</f>
        <v>108523.85</v>
      </c>
      <c r="H156" s="54"/>
      <c r="I156" s="14">
        <v>0</v>
      </c>
      <c r="J156" s="14">
        <f>I156</f>
        <v>0</v>
      </c>
      <c r="K156" s="40"/>
      <c r="L156" s="14">
        <f t="shared" ref="L156" si="33">I156-F156</f>
        <v>-108523.85</v>
      </c>
      <c r="M156" s="14">
        <f t="shared" ref="M156" si="34">L156</f>
        <v>-108523.85</v>
      </c>
    </row>
    <row r="157" spans="1:13">
      <c r="A157" s="55" t="s">
        <v>58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7"/>
    </row>
    <row r="158" spans="1:13">
      <c r="A158" s="54"/>
      <c r="B158" s="29" t="s">
        <v>43</v>
      </c>
      <c r="C158" s="33"/>
      <c r="D158" s="33"/>
      <c r="E158" s="49"/>
      <c r="F158" s="32"/>
      <c r="G158" s="32"/>
      <c r="H158" s="54"/>
      <c r="I158" s="54"/>
      <c r="J158" s="54"/>
      <c r="K158" s="54"/>
      <c r="L158" s="54"/>
      <c r="M158" s="40"/>
    </row>
    <row r="159" spans="1:13" ht="51">
      <c r="A159" s="54"/>
      <c r="B159" s="51" t="s">
        <v>127</v>
      </c>
      <c r="C159" s="33" t="s">
        <v>48</v>
      </c>
      <c r="D159" s="48" t="s">
        <v>50</v>
      </c>
      <c r="E159" s="49"/>
      <c r="F159" s="32">
        <v>48</v>
      </c>
      <c r="G159" s="32">
        <f>F159</f>
        <v>48</v>
      </c>
      <c r="H159" s="54"/>
      <c r="I159" s="14">
        <v>0</v>
      </c>
      <c r="J159" s="14">
        <f>I159</f>
        <v>0</v>
      </c>
      <c r="K159" s="40"/>
      <c r="L159" s="14">
        <f t="shared" ref="L159" si="35">I159-F159</f>
        <v>-48</v>
      </c>
      <c r="M159" s="14">
        <f t="shared" ref="M159" si="36">L159</f>
        <v>-48</v>
      </c>
    </row>
    <row r="160" spans="1:13">
      <c r="A160" s="55" t="s">
        <v>58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7"/>
    </row>
    <row r="161" spans="1:13">
      <c r="A161" s="54"/>
      <c r="B161" s="29" t="s">
        <v>44</v>
      </c>
      <c r="C161" s="33"/>
      <c r="D161" s="33"/>
      <c r="E161" s="49"/>
      <c r="F161" s="32"/>
      <c r="G161" s="32"/>
      <c r="H161" s="54"/>
      <c r="I161" s="54"/>
      <c r="J161" s="54"/>
      <c r="K161" s="54"/>
      <c r="L161" s="54"/>
      <c r="M161" s="40"/>
    </row>
    <row r="162" spans="1:13" ht="51">
      <c r="A162" s="54"/>
      <c r="B162" s="51" t="s">
        <v>128</v>
      </c>
      <c r="C162" s="33" t="s">
        <v>45</v>
      </c>
      <c r="D162" s="33" t="s">
        <v>52</v>
      </c>
      <c r="E162" s="49"/>
      <c r="F162" s="32">
        <v>3000</v>
      </c>
      <c r="G162" s="32">
        <f>F162</f>
        <v>3000</v>
      </c>
      <c r="H162" s="54"/>
      <c r="I162" s="14">
        <v>0</v>
      </c>
      <c r="J162" s="14">
        <f>I162</f>
        <v>0</v>
      </c>
      <c r="K162" s="40"/>
      <c r="L162" s="14">
        <f t="shared" ref="L162" si="37">I162-F162</f>
        <v>-3000</v>
      </c>
      <c r="M162" s="14">
        <f t="shared" ref="M162" si="38">L162</f>
        <v>-3000</v>
      </c>
    </row>
    <row r="163" spans="1:13">
      <c r="A163" s="55" t="s">
        <v>58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7"/>
    </row>
    <row r="164" spans="1:13">
      <c r="A164" s="54"/>
      <c r="B164" s="29" t="s">
        <v>47</v>
      </c>
      <c r="C164" s="33"/>
      <c r="D164" s="33"/>
      <c r="E164" s="49"/>
      <c r="F164" s="32"/>
      <c r="G164" s="32"/>
      <c r="H164" s="54"/>
      <c r="I164" s="54"/>
      <c r="J164" s="54"/>
      <c r="K164" s="54"/>
      <c r="L164" s="54"/>
      <c r="M164" s="40"/>
    </row>
    <row r="165" spans="1:13" ht="51">
      <c r="A165" s="54"/>
      <c r="B165" s="51" t="s">
        <v>129</v>
      </c>
      <c r="C165" s="33" t="s">
        <v>53</v>
      </c>
      <c r="D165" s="33" t="s">
        <v>52</v>
      </c>
      <c r="E165" s="49"/>
      <c r="F165" s="32">
        <v>100</v>
      </c>
      <c r="G165" s="32">
        <v>100</v>
      </c>
      <c r="H165" s="54"/>
      <c r="I165" s="14">
        <v>0</v>
      </c>
      <c r="J165" s="14">
        <f>I165</f>
        <v>0</v>
      </c>
      <c r="K165" s="40"/>
      <c r="L165" s="14">
        <f t="shared" ref="L165" si="39">I165-F165</f>
        <v>-100</v>
      </c>
      <c r="M165" s="14">
        <f t="shared" ref="M165" si="40">L165</f>
        <v>-100</v>
      </c>
    </row>
    <row r="166" spans="1:13">
      <c r="A166" s="55" t="s">
        <v>58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7"/>
    </row>
    <row r="167" spans="1:13">
      <c r="A167" s="55" t="s">
        <v>60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7"/>
    </row>
    <row r="168" spans="1:13" ht="15.75" customHeight="1">
      <c r="A168" s="54"/>
      <c r="B168" s="61" t="s">
        <v>130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3"/>
    </row>
    <row r="169" spans="1:13">
      <c r="A169" s="54"/>
      <c r="B169" s="29" t="s">
        <v>41</v>
      </c>
      <c r="C169" s="33"/>
      <c r="D169" s="33"/>
      <c r="E169" s="49"/>
      <c r="F169" s="32"/>
      <c r="G169" s="32"/>
      <c r="H169" s="54"/>
      <c r="I169" s="54"/>
      <c r="J169" s="54"/>
      <c r="K169" s="54"/>
      <c r="L169" s="54"/>
      <c r="M169" s="40"/>
    </row>
    <row r="170" spans="1:13" ht="76.5">
      <c r="A170" s="54"/>
      <c r="B170" s="51" t="s">
        <v>131</v>
      </c>
      <c r="C170" s="33" t="s">
        <v>45</v>
      </c>
      <c r="D170" s="33" t="s">
        <v>132</v>
      </c>
      <c r="E170" s="49"/>
      <c r="F170" s="32">
        <f>5400000</f>
        <v>5400000</v>
      </c>
      <c r="G170" s="32">
        <f>F170</f>
        <v>5400000</v>
      </c>
      <c r="H170" s="54"/>
      <c r="I170" s="14">
        <v>2147806.54</v>
      </c>
      <c r="J170" s="14">
        <f>I170</f>
        <v>2147806.54</v>
      </c>
      <c r="K170" s="40"/>
      <c r="L170" s="14">
        <f t="shared" ref="L170" si="41">I170-F170</f>
        <v>-3252193.46</v>
      </c>
      <c r="M170" s="14">
        <f t="shared" ref="M170" si="42">L170</f>
        <v>-3252193.46</v>
      </c>
    </row>
    <row r="171" spans="1:13">
      <c r="A171" s="55" t="s">
        <v>58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</row>
    <row r="172" spans="1:13">
      <c r="A172" s="54"/>
      <c r="B172" s="29" t="s">
        <v>43</v>
      </c>
      <c r="C172" s="33"/>
      <c r="D172" s="33"/>
      <c r="E172" s="49"/>
      <c r="F172" s="32"/>
      <c r="G172" s="32"/>
      <c r="H172" s="54"/>
      <c r="I172" s="54"/>
      <c r="J172" s="54"/>
      <c r="K172" s="54"/>
      <c r="L172" s="54"/>
      <c r="M172" s="40"/>
    </row>
    <row r="173" spans="1:13" ht="51">
      <c r="A173" s="54"/>
      <c r="B173" s="51" t="s">
        <v>133</v>
      </c>
      <c r="C173" s="33" t="s">
        <v>134</v>
      </c>
      <c r="D173" s="52" t="s">
        <v>135</v>
      </c>
      <c r="E173" s="49"/>
      <c r="F173" s="32">
        <v>1</v>
      </c>
      <c r="G173" s="32">
        <f>F173</f>
        <v>1</v>
      </c>
      <c r="H173" s="54"/>
      <c r="I173" s="14">
        <v>1</v>
      </c>
      <c r="J173" s="14">
        <f>I173</f>
        <v>1</v>
      </c>
      <c r="K173" s="40"/>
      <c r="L173" s="14">
        <f t="shared" ref="L173" si="43">I173-F173</f>
        <v>0</v>
      </c>
      <c r="M173" s="14">
        <f t="shared" ref="M173" si="44">L173</f>
        <v>0</v>
      </c>
    </row>
    <row r="174" spans="1:13" ht="15.75" customHeight="1">
      <c r="A174" s="55" t="s">
        <v>262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7"/>
    </row>
    <row r="175" spans="1:13">
      <c r="A175" s="54"/>
      <c r="B175" s="29" t="s">
        <v>44</v>
      </c>
      <c r="C175" s="33"/>
      <c r="D175" s="33"/>
      <c r="E175" s="49"/>
      <c r="F175" s="32"/>
      <c r="G175" s="32"/>
      <c r="H175" s="54"/>
      <c r="I175" s="54"/>
      <c r="J175" s="54"/>
      <c r="K175" s="54"/>
      <c r="L175" s="54"/>
      <c r="M175" s="40"/>
    </row>
    <row r="176" spans="1:13" ht="38.25">
      <c r="A176" s="54"/>
      <c r="B176" s="51" t="s">
        <v>136</v>
      </c>
      <c r="C176" s="33" t="s">
        <v>45</v>
      </c>
      <c r="D176" s="33" t="s">
        <v>52</v>
      </c>
      <c r="E176" s="49"/>
      <c r="F176" s="32">
        <v>5400000</v>
      </c>
      <c r="G176" s="32">
        <f>F176</f>
        <v>5400000</v>
      </c>
      <c r="H176" s="54"/>
      <c r="I176" s="14">
        <f>I170</f>
        <v>2147806.54</v>
      </c>
      <c r="J176" s="14">
        <f>I176</f>
        <v>2147806.54</v>
      </c>
      <c r="K176" s="40"/>
      <c r="L176" s="14">
        <f t="shared" ref="L176" si="45">I176-F176</f>
        <v>-3252193.46</v>
      </c>
      <c r="M176" s="14">
        <f t="shared" ref="M176" si="46">L176</f>
        <v>-3252193.46</v>
      </c>
    </row>
    <row r="177" spans="1:13">
      <c r="A177" s="55" t="s">
        <v>58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7"/>
    </row>
    <row r="178" spans="1:13">
      <c r="A178" s="54"/>
      <c r="B178" s="29" t="s">
        <v>47</v>
      </c>
      <c r="C178" s="33"/>
      <c r="D178" s="33"/>
      <c r="E178" s="49"/>
      <c r="F178" s="32"/>
      <c r="G178" s="32"/>
      <c r="H178" s="54"/>
      <c r="I178" s="54"/>
      <c r="J178" s="54"/>
      <c r="K178" s="54"/>
      <c r="L178" s="54"/>
      <c r="M178" s="40"/>
    </row>
    <row r="179" spans="1:13" ht="51">
      <c r="A179" s="54"/>
      <c r="B179" s="51" t="s">
        <v>137</v>
      </c>
      <c r="C179" s="33" t="s">
        <v>53</v>
      </c>
      <c r="D179" s="33" t="s">
        <v>52</v>
      </c>
      <c r="E179" s="49"/>
      <c r="F179" s="32">
        <v>100</v>
      </c>
      <c r="G179" s="32">
        <f>F179</f>
        <v>100</v>
      </c>
      <c r="H179" s="54"/>
      <c r="I179" s="14">
        <v>39.799999999999997</v>
      </c>
      <c r="J179" s="14">
        <f>I179</f>
        <v>39.799999999999997</v>
      </c>
      <c r="K179" s="40"/>
      <c r="L179" s="14">
        <f t="shared" ref="L179" si="47">I179-F179</f>
        <v>-60.2</v>
      </c>
      <c r="M179" s="14">
        <f t="shared" ref="M179" si="48">L179</f>
        <v>-60.2</v>
      </c>
    </row>
    <row r="180" spans="1:13">
      <c r="A180" s="55" t="s">
        <v>58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7"/>
    </row>
    <row r="181" spans="1:13">
      <c r="A181" s="55" t="s">
        <v>262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7"/>
    </row>
    <row r="182" spans="1:13" ht="15.75" customHeight="1">
      <c r="A182" s="54"/>
      <c r="B182" s="64" t="s">
        <v>138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6"/>
    </row>
    <row r="183" spans="1:13">
      <c r="A183" s="54"/>
      <c r="B183" s="29" t="s">
        <v>41</v>
      </c>
      <c r="C183" s="33"/>
      <c r="D183" s="33"/>
      <c r="E183" s="49"/>
      <c r="F183" s="32"/>
      <c r="G183" s="32"/>
      <c r="H183" s="54"/>
      <c r="I183" s="54"/>
      <c r="J183" s="54"/>
      <c r="K183" s="54"/>
      <c r="L183" s="54"/>
      <c r="M183" s="40"/>
    </row>
    <row r="184" spans="1:13" ht="63.75">
      <c r="A184" s="54"/>
      <c r="B184" s="51" t="s">
        <v>139</v>
      </c>
      <c r="C184" s="33" t="s">
        <v>45</v>
      </c>
      <c r="D184" s="33" t="s">
        <v>101</v>
      </c>
      <c r="E184" s="49"/>
      <c r="F184" s="32">
        <f>70000+30000</f>
        <v>100000</v>
      </c>
      <c r="G184" s="32">
        <f>F184</f>
        <v>100000</v>
      </c>
      <c r="H184" s="54"/>
      <c r="I184" s="14">
        <v>0</v>
      </c>
      <c r="J184" s="14">
        <f>I184</f>
        <v>0</v>
      </c>
      <c r="K184" s="40"/>
      <c r="L184" s="14">
        <f t="shared" ref="L184" si="49">I184-F184</f>
        <v>-100000</v>
      </c>
      <c r="M184" s="14">
        <f t="shared" ref="M184" si="50">L184</f>
        <v>-100000</v>
      </c>
    </row>
    <row r="185" spans="1:13">
      <c r="A185" s="55" t="s">
        <v>58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7"/>
    </row>
    <row r="186" spans="1:13">
      <c r="A186" s="54"/>
      <c r="B186" s="29" t="s">
        <v>43</v>
      </c>
      <c r="C186" s="33"/>
      <c r="D186" s="33"/>
      <c r="E186" s="49"/>
      <c r="F186" s="32"/>
      <c r="G186" s="32"/>
      <c r="H186" s="54"/>
      <c r="I186" s="54"/>
      <c r="J186" s="54"/>
      <c r="K186" s="54"/>
      <c r="L186" s="54"/>
      <c r="M186" s="40"/>
    </row>
    <row r="187" spans="1:13" ht="38.25">
      <c r="A187" s="54"/>
      <c r="B187" s="51" t="s">
        <v>140</v>
      </c>
      <c r="C187" s="33" t="s">
        <v>48</v>
      </c>
      <c r="D187" s="48" t="s">
        <v>50</v>
      </c>
      <c r="E187" s="49"/>
      <c r="F187" s="32">
        <v>90</v>
      </c>
      <c r="G187" s="32">
        <f>F187</f>
        <v>90</v>
      </c>
      <c r="H187" s="54"/>
      <c r="I187" s="14">
        <v>0</v>
      </c>
      <c r="J187" s="14">
        <f>I187</f>
        <v>0</v>
      </c>
      <c r="K187" s="40"/>
      <c r="L187" s="14">
        <f t="shared" ref="L187" si="51">I187-F187</f>
        <v>-90</v>
      </c>
      <c r="M187" s="14">
        <f t="shared" ref="M187" si="52">L187</f>
        <v>-90</v>
      </c>
    </row>
    <row r="188" spans="1:13">
      <c r="A188" s="55" t="s">
        <v>58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7"/>
    </row>
    <row r="189" spans="1:13">
      <c r="A189" s="54"/>
      <c r="B189" s="29" t="s">
        <v>44</v>
      </c>
      <c r="C189" s="33"/>
      <c r="D189" s="33"/>
      <c r="E189" s="49"/>
      <c r="F189" s="32"/>
      <c r="G189" s="32"/>
      <c r="H189" s="54"/>
      <c r="I189" s="54"/>
      <c r="J189" s="54"/>
      <c r="K189" s="54"/>
      <c r="L189" s="54"/>
      <c r="M189" s="40"/>
    </row>
    <row r="190" spans="1:13" ht="38.25">
      <c r="A190" s="54"/>
      <c r="B190" s="51" t="s">
        <v>141</v>
      </c>
      <c r="C190" s="33" t="s">
        <v>45</v>
      </c>
      <c r="D190" s="33" t="s">
        <v>52</v>
      </c>
      <c r="E190" s="49"/>
      <c r="F190" s="32">
        <f>F184/F187</f>
        <v>1111.1111111111111</v>
      </c>
      <c r="G190" s="32">
        <f>F190</f>
        <v>1111.1111111111111</v>
      </c>
      <c r="H190" s="54"/>
      <c r="I190" s="14">
        <v>0</v>
      </c>
      <c r="J190" s="14">
        <f>I190</f>
        <v>0</v>
      </c>
      <c r="K190" s="40"/>
      <c r="L190" s="14">
        <f t="shared" ref="L190" si="53">I190-F190</f>
        <v>-1111.1111111111111</v>
      </c>
      <c r="M190" s="14">
        <f t="shared" ref="M190" si="54">L190</f>
        <v>-1111.1111111111111</v>
      </c>
    </row>
    <row r="191" spans="1:13">
      <c r="A191" s="55" t="s">
        <v>58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7"/>
    </row>
    <row r="192" spans="1:13">
      <c r="A192" s="54"/>
      <c r="B192" s="29" t="s">
        <v>47</v>
      </c>
      <c r="C192" s="33"/>
      <c r="D192" s="33"/>
      <c r="E192" s="49"/>
      <c r="F192" s="32"/>
      <c r="G192" s="32"/>
      <c r="H192" s="54"/>
      <c r="I192" s="54"/>
      <c r="J192" s="54"/>
      <c r="K192" s="54"/>
      <c r="L192" s="54"/>
      <c r="M192" s="40"/>
    </row>
    <row r="193" spans="1:13" ht="38.25">
      <c r="A193" s="54"/>
      <c r="B193" s="51" t="s">
        <v>142</v>
      </c>
      <c r="C193" s="33" t="s">
        <v>53</v>
      </c>
      <c r="D193" s="33" t="s">
        <v>52</v>
      </c>
      <c r="E193" s="49"/>
      <c r="F193" s="32">
        <v>100</v>
      </c>
      <c r="G193" s="32">
        <f>F193</f>
        <v>100</v>
      </c>
      <c r="H193" s="54"/>
      <c r="I193" s="14">
        <v>0</v>
      </c>
      <c r="J193" s="14">
        <f>I193</f>
        <v>0</v>
      </c>
      <c r="K193" s="40"/>
      <c r="L193" s="14">
        <f t="shared" ref="L193" si="55">I193-F193</f>
        <v>-100</v>
      </c>
      <c r="M193" s="14">
        <f t="shared" ref="M193" si="56">L193</f>
        <v>-100</v>
      </c>
    </row>
    <row r="194" spans="1:13">
      <c r="A194" s="55" t="s">
        <v>58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7"/>
    </row>
    <row r="195" spans="1:13">
      <c r="A195" s="55" t="s">
        <v>60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7"/>
    </row>
    <row r="196" spans="1:13" ht="15.75" customHeight="1">
      <c r="A196" s="54"/>
      <c r="B196" s="61" t="s">
        <v>143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3"/>
    </row>
    <row r="197" spans="1:13">
      <c r="A197" s="54"/>
      <c r="B197" s="29" t="s">
        <v>41</v>
      </c>
      <c r="C197" s="33"/>
      <c r="D197" s="33"/>
      <c r="E197" s="49"/>
      <c r="F197" s="32"/>
      <c r="G197" s="32"/>
      <c r="H197" s="54"/>
      <c r="I197" s="54"/>
      <c r="J197" s="54"/>
      <c r="K197" s="54"/>
      <c r="L197" s="54"/>
      <c r="M197" s="40"/>
    </row>
    <row r="198" spans="1:13" ht="76.5">
      <c r="A198" s="54"/>
      <c r="B198" s="51" t="s">
        <v>144</v>
      </c>
      <c r="C198" s="33" t="s">
        <v>45</v>
      </c>
      <c r="D198" s="33" t="s">
        <v>101</v>
      </c>
      <c r="E198" s="49"/>
      <c r="F198" s="32">
        <f>150000</f>
        <v>150000</v>
      </c>
      <c r="G198" s="32">
        <f>F198</f>
        <v>150000</v>
      </c>
      <c r="H198" s="54"/>
      <c r="I198" s="14">
        <v>0</v>
      </c>
      <c r="J198" s="14">
        <f>I198</f>
        <v>0</v>
      </c>
      <c r="K198" s="40"/>
      <c r="L198" s="14">
        <f t="shared" ref="L198" si="57">I198-F198</f>
        <v>-150000</v>
      </c>
      <c r="M198" s="14">
        <f t="shared" ref="M198" si="58">L198</f>
        <v>-150000</v>
      </c>
    </row>
    <row r="199" spans="1:13">
      <c r="A199" s="55" t="s">
        <v>58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7"/>
    </row>
    <row r="200" spans="1:13">
      <c r="A200" s="54"/>
      <c r="B200" s="29" t="s">
        <v>43</v>
      </c>
      <c r="C200" s="33"/>
      <c r="D200" s="33"/>
      <c r="E200" s="49"/>
      <c r="F200" s="32"/>
      <c r="G200" s="32"/>
      <c r="H200" s="54"/>
      <c r="I200" s="54"/>
      <c r="J200" s="54"/>
      <c r="K200" s="54"/>
      <c r="L200" s="54"/>
      <c r="M200" s="40"/>
    </row>
    <row r="201" spans="1:13" ht="51">
      <c r="A201" s="54"/>
      <c r="B201" s="51" t="s">
        <v>145</v>
      </c>
      <c r="C201" s="33" t="s">
        <v>48</v>
      </c>
      <c r="D201" s="48" t="s">
        <v>50</v>
      </c>
      <c r="E201" s="49"/>
      <c r="F201" s="32">
        <v>105</v>
      </c>
      <c r="G201" s="32">
        <f>F201</f>
        <v>105</v>
      </c>
      <c r="H201" s="54"/>
      <c r="I201" s="14">
        <v>0</v>
      </c>
      <c r="J201" s="14">
        <f>I201</f>
        <v>0</v>
      </c>
      <c r="K201" s="40"/>
      <c r="L201" s="14">
        <f t="shared" ref="L201" si="59">I201-F201</f>
        <v>-105</v>
      </c>
      <c r="M201" s="14">
        <f t="shared" ref="M201" si="60">L201</f>
        <v>-105</v>
      </c>
    </row>
    <row r="202" spans="1:13">
      <c r="A202" s="55" t="s">
        <v>58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7"/>
    </row>
    <row r="203" spans="1:13">
      <c r="A203" s="54"/>
      <c r="B203" s="29" t="s">
        <v>44</v>
      </c>
      <c r="C203" s="33"/>
      <c r="D203" s="33"/>
      <c r="E203" s="49"/>
      <c r="F203" s="32"/>
      <c r="G203" s="32"/>
      <c r="H203" s="54"/>
      <c r="I203" s="54"/>
      <c r="J203" s="54"/>
      <c r="K203" s="54"/>
      <c r="L203" s="54"/>
      <c r="M203" s="40"/>
    </row>
    <row r="204" spans="1:13" ht="38.25">
      <c r="A204" s="54"/>
      <c r="B204" s="51" t="s">
        <v>146</v>
      </c>
      <c r="C204" s="33" t="s">
        <v>45</v>
      </c>
      <c r="D204" s="33" t="s">
        <v>52</v>
      </c>
      <c r="E204" s="49"/>
      <c r="F204" s="32">
        <f>F198/F201</f>
        <v>1428.5714285714287</v>
      </c>
      <c r="G204" s="32">
        <f>F204</f>
        <v>1428.5714285714287</v>
      </c>
      <c r="H204" s="54"/>
      <c r="I204" s="14">
        <v>0</v>
      </c>
      <c r="J204" s="14">
        <f>I204</f>
        <v>0</v>
      </c>
      <c r="K204" s="40"/>
      <c r="L204" s="14">
        <f t="shared" ref="L204" si="61">I204-F204</f>
        <v>-1428.5714285714287</v>
      </c>
      <c r="M204" s="14">
        <f t="shared" ref="M204" si="62">L204</f>
        <v>-1428.5714285714287</v>
      </c>
    </row>
    <row r="205" spans="1:13">
      <c r="A205" s="55" t="s">
        <v>58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7"/>
    </row>
    <row r="206" spans="1:13">
      <c r="A206" s="54"/>
      <c r="B206" s="29" t="s">
        <v>47</v>
      </c>
      <c r="C206" s="33"/>
      <c r="D206" s="33"/>
      <c r="E206" s="49"/>
      <c r="F206" s="32"/>
      <c r="G206" s="32"/>
      <c r="H206" s="54"/>
      <c r="I206" s="54"/>
      <c r="J206" s="54"/>
      <c r="K206" s="54"/>
      <c r="L206" s="54"/>
      <c r="M206" s="40"/>
    </row>
    <row r="207" spans="1:13" ht="51">
      <c r="A207" s="54"/>
      <c r="B207" s="51" t="s">
        <v>147</v>
      </c>
      <c r="C207" s="33" t="s">
        <v>53</v>
      </c>
      <c r="D207" s="33" t="s">
        <v>52</v>
      </c>
      <c r="E207" s="49"/>
      <c r="F207" s="32">
        <v>100</v>
      </c>
      <c r="G207" s="32">
        <f>F207</f>
        <v>100</v>
      </c>
      <c r="H207" s="54"/>
      <c r="I207" s="14">
        <v>0</v>
      </c>
      <c r="J207" s="14">
        <f>I207</f>
        <v>0</v>
      </c>
      <c r="K207" s="40"/>
      <c r="L207" s="14">
        <f t="shared" ref="L207" si="63">I207-F207</f>
        <v>-100</v>
      </c>
      <c r="M207" s="14">
        <f t="shared" ref="M207" si="64">L207</f>
        <v>-100</v>
      </c>
    </row>
    <row r="208" spans="1:13">
      <c r="A208" s="55" t="s">
        <v>58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7"/>
    </row>
    <row r="209" spans="1:13">
      <c r="A209" s="55" t="s">
        <v>60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7"/>
    </row>
    <row r="210" spans="1:13" ht="15.75" customHeight="1">
      <c r="A210" s="54"/>
      <c r="B210" s="61" t="s">
        <v>148</v>
      </c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3"/>
    </row>
    <row r="211" spans="1:13">
      <c r="A211" s="54"/>
      <c r="B211" s="29" t="s">
        <v>41</v>
      </c>
      <c r="C211" s="33"/>
      <c r="D211" s="33"/>
      <c r="E211" s="49"/>
      <c r="F211" s="32"/>
      <c r="G211" s="32"/>
      <c r="H211" s="54"/>
      <c r="I211" s="54"/>
      <c r="J211" s="54"/>
      <c r="K211" s="54"/>
      <c r="L211" s="54"/>
      <c r="M211" s="40"/>
    </row>
    <row r="212" spans="1:13" ht="63.75">
      <c r="A212" s="54"/>
      <c r="B212" s="51" t="s">
        <v>149</v>
      </c>
      <c r="C212" s="33" t="s">
        <v>45</v>
      </c>
      <c r="D212" s="33" t="s">
        <v>101</v>
      </c>
      <c r="E212" s="49"/>
      <c r="F212" s="32">
        <f>30000+5000</f>
        <v>35000</v>
      </c>
      <c r="G212" s="32">
        <f>F212</f>
        <v>35000</v>
      </c>
      <c r="H212" s="54"/>
      <c r="I212" s="14">
        <v>0</v>
      </c>
      <c r="J212" s="14">
        <f>I212</f>
        <v>0</v>
      </c>
      <c r="K212" s="40"/>
      <c r="L212" s="14">
        <f t="shared" ref="L212" si="65">I212-F212</f>
        <v>-35000</v>
      </c>
      <c r="M212" s="14">
        <f t="shared" ref="M212" si="66">L212</f>
        <v>-35000</v>
      </c>
    </row>
    <row r="213" spans="1:13">
      <c r="A213" s="55" t="s">
        <v>58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7"/>
    </row>
    <row r="214" spans="1:13">
      <c r="A214" s="54"/>
      <c r="B214" s="29" t="s">
        <v>43</v>
      </c>
      <c r="C214" s="33"/>
      <c r="D214" s="33"/>
      <c r="E214" s="49"/>
      <c r="F214" s="32"/>
      <c r="G214" s="32"/>
      <c r="H214" s="54"/>
      <c r="I214" s="54"/>
      <c r="J214" s="54"/>
      <c r="K214" s="54"/>
      <c r="L214" s="54"/>
      <c r="M214" s="40"/>
    </row>
    <row r="215" spans="1:13" ht="51">
      <c r="A215" s="54"/>
      <c r="B215" s="51" t="s">
        <v>150</v>
      </c>
      <c r="C215" s="33" t="s">
        <v>48</v>
      </c>
      <c r="D215" s="48" t="s">
        <v>50</v>
      </c>
      <c r="E215" s="49"/>
      <c r="F215" s="32">
        <v>20</v>
      </c>
      <c r="G215" s="32">
        <f>F215</f>
        <v>20</v>
      </c>
      <c r="H215" s="54"/>
      <c r="I215" s="14">
        <v>0</v>
      </c>
      <c r="J215" s="14">
        <f>I215</f>
        <v>0</v>
      </c>
      <c r="K215" s="40"/>
      <c r="L215" s="14">
        <f t="shared" ref="L215" si="67">I215-F215</f>
        <v>-20</v>
      </c>
      <c r="M215" s="14">
        <f t="shared" ref="M215" si="68">L215</f>
        <v>-20</v>
      </c>
    </row>
    <row r="216" spans="1:13">
      <c r="A216" s="55" t="s">
        <v>58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7"/>
    </row>
    <row r="217" spans="1:13">
      <c r="A217" s="54"/>
      <c r="B217" s="29" t="s">
        <v>44</v>
      </c>
      <c r="C217" s="33"/>
      <c r="D217" s="33"/>
      <c r="E217" s="49"/>
      <c r="F217" s="32"/>
      <c r="G217" s="32"/>
      <c r="H217" s="54"/>
      <c r="I217" s="54"/>
      <c r="J217" s="54"/>
      <c r="K217" s="54"/>
      <c r="L217" s="54"/>
      <c r="M217" s="40"/>
    </row>
    <row r="218" spans="1:13" ht="38.25">
      <c r="A218" s="54"/>
      <c r="B218" s="51" t="s">
        <v>151</v>
      </c>
      <c r="C218" s="33" t="s">
        <v>45</v>
      </c>
      <c r="D218" s="33" t="s">
        <v>52</v>
      </c>
      <c r="E218" s="49"/>
      <c r="F218" s="32">
        <f>F212/F215</f>
        <v>1750</v>
      </c>
      <c r="G218" s="32">
        <f>F218</f>
        <v>1750</v>
      </c>
      <c r="H218" s="54"/>
      <c r="I218" s="14">
        <v>0</v>
      </c>
      <c r="J218" s="14">
        <f>I218</f>
        <v>0</v>
      </c>
      <c r="K218" s="40"/>
      <c r="L218" s="14">
        <f t="shared" ref="L218" si="69">I218-F218</f>
        <v>-1750</v>
      </c>
      <c r="M218" s="14">
        <f t="shared" ref="M218" si="70">L218</f>
        <v>-1750</v>
      </c>
    </row>
    <row r="219" spans="1:13">
      <c r="A219" s="55" t="s">
        <v>58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7"/>
    </row>
    <row r="220" spans="1:13">
      <c r="A220" s="54"/>
      <c r="B220" s="29" t="s">
        <v>47</v>
      </c>
      <c r="C220" s="33"/>
      <c r="D220" s="33"/>
      <c r="E220" s="49"/>
      <c r="F220" s="32"/>
      <c r="G220" s="32"/>
      <c r="H220" s="54"/>
      <c r="I220" s="54"/>
      <c r="J220" s="54"/>
      <c r="K220" s="54"/>
      <c r="L220" s="54"/>
      <c r="M220" s="40"/>
    </row>
    <row r="221" spans="1:13" ht="51">
      <c r="A221" s="54"/>
      <c r="B221" s="51" t="s">
        <v>152</v>
      </c>
      <c r="C221" s="33" t="s">
        <v>53</v>
      </c>
      <c r="D221" s="33" t="s">
        <v>52</v>
      </c>
      <c r="E221" s="49"/>
      <c r="F221" s="32">
        <v>100</v>
      </c>
      <c r="G221" s="32">
        <f>F221</f>
        <v>100</v>
      </c>
      <c r="H221" s="54"/>
      <c r="I221" s="14">
        <v>0</v>
      </c>
      <c r="J221" s="14">
        <f>I221</f>
        <v>0</v>
      </c>
      <c r="K221" s="40"/>
      <c r="L221" s="14">
        <f t="shared" ref="L221" si="71">I221-F221</f>
        <v>-100</v>
      </c>
      <c r="M221" s="14">
        <f t="shared" ref="M221" si="72">L221</f>
        <v>-100</v>
      </c>
    </row>
    <row r="222" spans="1:13">
      <c r="A222" s="55" t="s">
        <v>58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7"/>
    </row>
    <row r="223" spans="1:13">
      <c r="A223" s="55" t="s">
        <v>60</v>
      </c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7"/>
    </row>
    <row r="224" spans="1:13" ht="15.75" customHeight="1">
      <c r="A224" s="54"/>
      <c r="B224" s="61" t="s">
        <v>153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3"/>
    </row>
    <row r="225" spans="1:13">
      <c r="A225" s="54"/>
      <c r="B225" s="29" t="s">
        <v>41</v>
      </c>
      <c r="C225" s="33"/>
      <c r="D225" s="33"/>
      <c r="E225" s="49"/>
      <c r="F225" s="32"/>
      <c r="G225" s="32"/>
      <c r="H225" s="54"/>
      <c r="I225" s="54"/>
      <c r="J225" s="54"/>
      <c r="K225" s="54"/>
      <c r="L225" s="54"/>
      <c r="M225" s="40"/>
    </row>
    <row r="226" spans="1:13" ht="76.5">
      <c r="A226" s="54"/>
      <c r="B226" s="51" t="s">
        <v>154</v>
      </c>
      <c r="C226" s="33" t="s">
        <v>45</v>
      </c>
      <c r="D226" s="33" t="s">
        <v>101</v>
      </c>
      <c r="E226" s="49"/>
      <c r="F226" s="32">
        <f>140000</f>
        <v>140000</v>
      </c>
      <c r="G226" s="32">
        <f>F226</f>
        <v>140000</v>
      </c>
      <c r="H226" s="54"/>
      <c r="I226" s="14">
        <v>0</v>
      </c>
      <c r="J226" s="14">
        <f>I226</f>
        <v>0</v>
      </c>
      <c r="K226" s="40"/>
      <c r="L226" s="14">
        <f t="shared" ref="L226" si="73">I226-F226</f>
        <v>-140000</v>
      </c>
      <c r="M226" s="14">
        <f t="shared" ref="M226" si="74">L226</f>
        <v>-140000</v>
      </c>
    </row>
    <row r="227" spans="1:13">
      <c r="A227" s="55" t="s">
        <v>58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7"/>
    </row>
    <row r="228" spans="1:13">
      <c r="A228" s="54"/>
      <c r="B228" s="29" t="s">
        <v>43</v>
      </c>
      <c r="C228" s="33"/>
      <c r="D228" s="33"/>
      <c r="E228" s="49"/>
      <c r="F228" s="32"/>
      <c r="G228" s="32"/>
      <c r="H228" s="54"/>
      <c r="I228" s="54"/>
      <c r="J228" s="54"/>
      <c r="K228" s="54"/>
      <c r="L228" s="54"/>
      <c r="M228" s="40"/>
    </row>
    <row r="229" spans="1:13" ht="51">
      <c r="A229" s="54"/>
      <c r="B229" s="51" t="s">
        <v>155</v>
      </c>
      <c r="C229" s="33" t="s">
        <v>48</v>
      </c>
      <c r="D229" s="48" t="s">
        <v>50</v>
      </c>
      <c r="E229" s="49"/>
      <c r="F229" s="32">
        <v>70</v>
      </c>
      <c r="G229" s="32">
        <f>F229</f>
        <v>70</v>
      </c>
      <c r="H229" s="54"/>
      <c r="I229" s="14">
        <v>0</v>
      </c>
      <c r="J229" s="14">
        <f>I229</f>
        <v>0</v>
      </c>
      <c r="K229" s="40"/>
      <c r="L229" s="14">
        <f t="shared" ref="L229" si="75">I229-F229</f>
        <v>-70</v>
      </c>
      <c r="M229" s="14">
        <f t="shared" ref="M229" si="76">L229</f>
        <v>-70</v>
      </c>
    </row>
    <row r="230" spans="1:13">
      <c r="A230" s="55" t="s">
        <v>58</v>
      </c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7"/>
    </row>
    <row r="231" spans="1:13">
      <c r="A231" s="54"/>
      <c r="B231" s="29" t="s">
        <v>44</v>
      </c>
      <c r="C231" s="33"/>
      <c r="D231" s="33"/>
      <c r="E231" s="49"/>
      <c r="F231" s="32"/>
      <c r="G231" s="32"/>
      <c r="H231" s="54"/>
      <c r="I231" s="54"/>
      <c r="J231" s="54"/>
      <c r="K231" s="54"/>
      <c r="L231" s="54"/>
      <c r="M231" s="40"/>
    </row>
    <row r="232" spans="1:13" ht="38.25">
      <c r="A232" s="54"/>
      <c r="B232" s="51" t="s">
        <v>156</v>
      </c>
      <c r="C232" s="33" t="s">
        <v>45</v>
      </c>
      <c r="D232" s="33" t="s">
        <v>52</v>
      </c>
      <c r="E232" s="49"/>
      <c r="F232" s="32">
        <f>F226/F229</f>
        <v>2000</v>
      </c>
      <c r="G232" s="32">
        <f>F232</f>
        <v>2000</v>
      </c>
      <c r="H232" s="54"/>
      <c r="I232" s="14">
        <v>0</v>
      </c>
      <c r="J232" s="14">
        <f>I232</f>
        <v>0</v>
      </c>
      <c r="K232" s="40"/>
      <c r="L232" s="14">
        <f t="shared" ref="L232" si="77">I232-F232</f>
        <v>-2000</v>
      </c>
      <c r="M232" s="14">
        <f t="shared" ref="M232" si="78">L232</f>
        <v>-2000</v>
      </c>
    </row>
    <row r="233" spans="1:13">
      <c r="A233" s="55" t="s">
        <v>58</v>
      </c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7"/>
    </row>
    <row r="234" spans="1:13">
      <c r="A234" s="54"/>
      <c r="B234" s="29" t="s">
        <v>47</v>
      </c>
      <c r="C234" s="33"/>
      <c r="D234" s="33"/>
      <c r="E234" s="49"/>
      <c r="F234" s="32"/>
      <c r="G234" s="32"/>
      <c r="H234" s="54"/>
      <c r="I234" s="54"/>
      <c r="J234" s="54"/>
      <c r="K234" s="54"/>
      <c r="L234" s="54"/>
      <c r="M234" s="40"/>
    </row>
    <row r="235" spans="1:13" ht="51">
      <c r="A235" s="54"/>
      <c r="B235" s="51" t="s">
        <v>157</v>
      </c>
      <c r="C235" s="33" t="s">
        <v>53</v>
      </c>
      <c r="D235" s="33" t="s">
        <v>52</v>
      </c>
      <c r="E235" s="49"/>
      <c r="F235" s="32">
        <v>100</v>
      </c>
      <c r="G235" s="32">
        <f>F235</f>
        <v>100</v>
      </c>
      <c r="H235" s="54"/>
      <c r="I235" s="14">
        <v>0</v>
      </c>
      <c r="J235" s="14">
        <f>I235</f>
        <v>0</v>
      </c>
      <c r="K235" s="40"/>
      <c r="L235" s="14">
        <f t="shared" ref="L235" si="79">I235-F235</f>
        <v>-100</v>
      </c>
      <c r="M235" s="14">
        <f t="shared" ref="M235" si="80">L235</f>
        <v>-100</v>
      </c>
    </row>
    <row r="236" spans="1:13">
      <c r="A236" s="55" t="s">
        <v>58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>
      <c r="A237" s="55" t="s">
        <v>60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7"/>
    </row>
    <row r="238" spans="1:13" ht="15.75" customHeight="1">
      <c r="A238" s="54"/>
      <c r="B238" s="61" t="s">
        <v>158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3"/>
    </row>
    <row r="239" spans="1:13">
      <c r="A239" s="54"/>
      <c r="B239" s="29" t="s">
        <v>41</v>
      </c>
      <c r="C239" s="33"/>
      <c r="D239" s="33"/>
      <c r="E239" s="49"/>
      <c r="F239" s="32"/>
      <c r="G239" s="32"/>
      <c r="H239" s="54"/>
      <c r="I239" s="54"/>
      <c r="J239" s="54"/>
      <c r="K239" s="54"/>
      <c r="L239" s="54"/>
      <c r="M239" s="40"/>
    </row>
    <row r="240" spans="1:13" ht="63.75">
      <c r="A240" s="54"/>
      <c r="B240" s="51" t="s">
        <v>159</v>
      </c>
      <c r="C240" s="33" t="s">
        <v>45</v>
      </c>
      <c r="D240" s="33" t="s">
        <v>101</v>
      </c>
      <c r="E240" s="49"/>
      <c r="F240" s="32">
        <f>200000+99000</f>
        <v>299000</v>
      </c>
      <c r="G240" s="32">
        <f>F240</f>
        <v>299000</v>
      </c>
      <c r="H240" s="54"/>
      <c r="I240" s="14">
        <v>0</v>
      </c>
      <c r="J240" s="14">
        <f>I240</f>
        <v>0</v>
      </c>
      <c r="K240" s="40"/>
      <c r="L240" s="14">
        <f t="shared" ref="L240" si="81">I240-F240</f>
        <v>-299000</v>
      </c>
      <c r="M240" s="14">
        <f t="shared" ref="M240" si="82">L240</f>
        <v>-299000</v>
      </c>
    </row>
    <row r="241" spans="1:13">
      <c r="A241" s="55" t="s">
        <v>58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7"/>
    </row>
    <row r="242" spans="1:13">
      <c r="A242" s="54"/>
      <c r="B242" s="29" t="s">
        <v>43</v>
      </c>
      <c r="C242" s="33"/>
      <c r="D242" s="33"/>
      <c r="E242" s="49"/>
      <c r="F242" s="32"/>
      <c r="G242" s="32"/>
      <c r="H242" s="54"/>
      <c r="I242" s="54"/>
      <c r="J242" s="54"/>
      <c r="K242" s="54"/>
      <c r="L242" s="54"/>
      <c r="M242" s="40"/>
    </row>
    <row r="243" spans="1:13" ht="51">
      <c r="A243" s="54"/>
      <c r="B243" s="51" t="s">
        <v>160</v>
      </c>
      <c r="C243" s="33" t="s">
        <v>48</v>
      </c>
      <c r="D243" s="48" t="s">
        <v>50</v>
      </c>
      <c r="E243" s="49"/>
      <c r="F243" s="32">
        <v>120</v>
      </c>
      <c r="G243" s="32">
        <f>F243</f>
        <v>120</v>
      </c>
      <c r="H243" s="54"/>
      <c r="I243" s="14">
        <v>0</v>
      </c>
      <c r="J243" s="14">
        <f>I243</f>
        <v>0</v>
      </c>
      <c r="K243" s="40"/>
      <c r="L243" s="14">
        <f t="shared" ref="L243" si="83">I243-F243</f>
        <v>-120</v>
      </c>
      <c r="M243" s="14">
        <f t="shared" ref="M243" si="84">L243</f>
        <v>-120</v>
      </c>
    </row>
    <row r="244" spans="1:13">
      <c r="A244" s="55" t="s">
        <v>58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7"/>
    </row>
    <row r="245" spans="1:13">
      <c r="A245" s="54"/>
      <c r="B245" s="29" t="s">
        <v>44</v>
      </c>
      <c r="C245" s="33"/>
      <c r="D245" s="33"/>
      <c r="E245" s="49"/>
      <c r="F245" s="32"/>
      <c r="G245" s="32"/>
      <c r="H245" s="54"/>
      <c r="I245" s="54"/>
      <c r="J245" s="54"/>
      <c r="K245" s="54"/>
      <c r="L245" s="54"/>
      <c r="M245" s="40"/>
    </row>
    <row r="246" spans="1:13" ht="38.25">
      <c r="A246" s="54"/>
      <c r="B246" s="51" t="s">
        <v>161</v>
      </c>
      <c r="C246" s="33" t="s">
        <v>45</v>
      </c>
      <c r="D246" s="33" t="s">
        <v>52</v>
      </c>
      <c r="E246" s="49"/>
      <c r="F246" s="32">
        <f>F240/F243</f>
        <v>2491.6666666666665</v>
      </c>
      <c r="G246" s="32">
        <f>F246</f>
        <v>2491.6666666666665</v>
      </c>
      <c r="H246" s="54"/>
      <c r="I246" s="14">
        <v>0</v>
      </c>
      <c r="J246" s="14">
        <f>I246</f>
        <v>0</v>
      </c>
      <c r="K246" s="40"/>
      <c r="L246" s="14">
        <f t="shared" ref="L246" si="85">I246-F246</f>
        <v>-2491.6666666666665</v>
      </c>
      <c r="M246" s="14">
        <f t="shared" ref="M246" si="86">L246</f>
        <v>-2491.6666666666665</v>
      </c>
    </row>
    <row r="247" spans="1:13">
      <c r="A247" s="55" t="s">
        <v>58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7"/>
    </row>
    <row r="248" spans="1:13">
      <c r="A248" s="54"/>
      <c r="B248" s="29" t="s">
        <v>47</v>
      </c>
      <c r="C248" s="33"/>
      <c r="D248" s="33"/>
      <c r="E248" s="49"/>
      <c r="F248" s="32"/>
      <c r="G248" s="32"/>
      <c r="H248" s="54"/>
      <c r="I248" s="54"/>
      <c r="J248" s="54"/>
      <c r="K248" s="54"/>
      <c r="L248" s="54"/>
      <c r="M248" s="40"/>
    </row>
    <row r="249" spans="1:13" ht="38.25">
      <c r="A249" s="54"/>
      <c r="B249" s="51" t="s">
        <v>162</v>
      </c>
      <c r="C249" s="33" t="s">
        <v>53</v>
      </c>
      <c r="D249" s="33" t="s">
        <v>52</v>
      </c>
      <c r="E249" s="49"/>
      <c r="F249" s="32">
        <v>100</v>
      </c>
      <c r="G249" s="32">
        <f>F249</f>
        <v>100</v>
      </c>
      <c r="H249" s="54"/>
      <c r="I249" s="14">
        <v>0</v>
      </c>
      <c r="J249" s="14">
        <f>I249</f>
        <v>0</v>
      </c>
      <c r="K249" s="40"/>
      <c r="L249" s="14">
        <f t="shared" ref="L249" si="87">I249-F249</f>
        <v>-100</v>
      </c>
      <c r="M249" s="14">
        <f t="shared" ref="M249" si="88">L249</f>
        <v>-100</v>
      </c>
    </row>
    <row r="250" spans="1:13">
      <c r="A250" s="55" t="s">
        <v>58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7"/>
    </row>
    <row r="251" spans="1:13">
      <c r="A251" s="55" t="s">
        <v>60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7"/>
    </row>
    <row r="252" spans="1:13" ht="15.75" customHeight="1">
      <c r="A252" s="54"/>
      <c r="B252" s="61" t="s">
        <v>163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3"/>
    </row>
    <row r="253" spans="1:13">
      <c r="A253" s="54"/>
      <c r="B253" s="29" t="s">
        <v>41</v>
      </c>
      <c r="C253" s="33"/>
      <c r="D253" s="33"/>
      <c r="E253" s="49"/>
      <c r="F253" s="32"/>
      <c r="G253" s="32"/>
      <c r="H253" s="54"/>
      <c r="I253" s="54"/>
      <c r="J253" s="54"/>
      <c r="K253" s="54"/>
      <c r="L253" s="54"/>
      <c r="M253" s="40"/>
    </row>
    <row r="254" spans="1:13" ht="89.25">
      <c r="A254" s="54"/>
      <c r="B254" s="51" t="s">
        <v>164</v>
      </c>
      <c r="C254" s="33" t="s">
        <v>45</v>
      </c>
      <c r="D254" s="33" t="s">
        <v>101</v>
      </c>
      <c r="E254" s="49"/>
      <c r="F254" s="32">
        <f>35000</f>
        <v>35000</v>
      </c>
      <c r="G254" s="32">
        <f>F254</f>
        <v>35000</v>
      </c>
      <c r="H254" s="54"/>
      <c r="I254" s="14">
        <v>0</v>
      </c>
      <c r="J254" s="14">
        <f>I254</f>
        <v>0</v>
      </c>
      <c r="K254" s="40"/>
      <c r="L254" s="14">
        <f t="shared" ref="L254" si="89">I254-F254</f>
        <v>-35000</v>
      </c>
      <c r="M254" s="14">
        <f t="shared" ref="M254" si="90">L254</f>
        <v>-35000</v>
      </c>
    </row>
    <row r="255" spans="1:13">
      <c r="A255" s="55" t="s">
        <v>58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7"/>
    </row>
    <row r="256" spans="1:13">
      <c r="A256" s="54"/>
      <c r="B256" s="29" t="s">
        <v>43</v>
      </c>
      <c r="C256" s="33"/>
      <c r="D256" s="33"/>
      <c r="E256" s="49"/>
      <c r="F256" s="32"/>
      <c r="G256" s="32"/>
      <c r="H256" s="54"/>
      <c r="I256" s="54"/>
      <c r="J256" s="54"/>
      <c r="K256" s="54"/>
      <c r="L256" s="54"/>
      <c r="M256" s="40"/>
    </row>
    <row r="257" spans="1:13" ht="63.75">
      <c r="A257" s="54"/>
      <c r="B257" s="51" t="s">
        <v>165</v>
      </c>
      <c r="C257" s="33" t="s">
        <v>48</v>
      </c>
      <c r="D257" s="48" t="s">
        <v>50</v>
      </c>
      <c r="E257" s="49"/>
      <c r="F257" s="32">
        <v>35</v>
      </c>
      <c r="G257" s="32">
        <f>F257</f>
        <v>35</v>
      </c>
      <c r="H257" s="54"/>
      <c r="I257" s="14">
        <v>0</v>
      </c>
      <c r="J257" s="14">
        <f>I257</f>
        <v>0</v>
      </c>
      <c r="K257" s="40"/>
      <c r="L257" s="14">
        <f t="shared" ref="L257" si="91">I257-F257</f>
        <v>-35</v>
      </c>
      <c r="M257" s="14">
        <f t="shared" ref="M257" si="92">L257</f>
        <v>-35</v>
      </c>
    </row>
    <row r="258" spans="1:13">
      <c r="A258" s="55" t="s">
        <v>58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7"/>
    </row>
    <row r="259" spans="1:13">
      <c r="A259" s="54"/>
      <c r="B259" s="29" t="s">
        <v>44</v>
      </c>
      <c r="C259" s="33"/>
      <c r="D259" s="33"/>
      <c r="E259" s="49"/>
      <c r="F259" s="32"/>
      <c r="G259" s="32"/>
      <c r="H259" s="54"/>
      <c r="I259" s="54"/>
      <c r="J259" s="54"/>
      <c r="K259" s="54"/>
      <c r="L259" s="54"/>
      <c r="M259" s="40"/>
    </row>
    <row r="260" spans="1:13" ht="63.75">
      <c r="A260" s="54"/>
      <c r="B260" s="51" t="s">
        <v>166</v>
      </c>
      <c r="C260" s="33" t="s">
        <v>45</v>
      </c>
      <c r="D260" s="33" t="s">
        <v>52</v>
      </c>
      <c r="E260" s="49"/>
      <c r="F260" s="32">
        <f>F254/F257</f>
        <v>1000</v>
      </c>
      <c r="G260" s="32">
        <f>F260</f>
        <v>1000</v>
      </c>
      <c r="H260" s="54"/>
      <c r="I260" s="14">
        <v>0</v>
      </c>
      <c r="J260" s="14">
        <f>I260</f>
        <v>0</v>
      </c>
      <c r="K260" s="40"/>
      <c r="L260" s="14">
        <f t="shared" ref="L260" si="93">I260-F260</f>
        <v>-1000</v>
      </c>
      <c r="M260" s="14">
        <f t="shared" ref="M260" si="94">L260</f>
        <v>-1000</v>
      </c>
    </row>
    <row r="261" spans="1:13">
      <c r="A261" s="55" t="s">
        <v>58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7"/>
    </row>
    <row r="262" spans="1:13">
      <c r="A262" s="54"/>
      <c r="B262" s="29" t="s">
        <v>47</v>
      </c>
      <c r="C262" s="33"/>
      <c r="D262" s="33"/>
      <c r="E262" s="49"/>
      <c r="F262" s="32"/>
      <c r="G262" s="32"/>
      <c r="H262" s="54"/>
      <c r="I262" s="54"/>
      <c r="J262" s="54"/>
      <c r="K262" s="54"/>
      <c r="L262" s="54"/>
      <c r="M262" s="40"/>
    </row>
    <row r="263" spans="1:13" ht="63.75">
      <c r="A263" s="54"/>
      <c r="B263" s="51" t="s">
        <v>167</v>
      </c>
      <c r="C263" s="33" t="s">
        <v>53</v>
      </c>
      <c r="D263" s="33" t="s">
        <v>52</v>
      </c>
      <c r="E263" s="49"/>
      <c r="F263" s="32">
        <v>100</v>
      </c>
      <c r="G263" s="32">
        <f>F263</f>
        <v>100</v>
      </c>
      <c r="H263" s="54"/>
      <c r="I263" s="14">
        <v>0</v>
      </c>
      <c r="J263" s="14">
        <f>I263</f>
        <v>0</v>
      </c>
      <c r="K263" s="40"/>
      <c r="L263" s="14">
        <f t="shared" ref="L263" si="95">I263-F263</f>
        <v>-100</v>
      </c>
      <c r="M263" s="14">
        <f t="shared" ref="M263" si="96">L263</f>
        <v>-100</v>
      </c>
    </row>
    <row r="264" spans="1:13">
      <c r="A264" s="55" t="s">
        <v>58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7"/>
    </row>
    <row r="265" spans="1:13">
      <c r="A265" s="55" t="s">
        <v>60</v>
      </c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7"/>
    </row>
    <row r="266" spans="1:13" ht="15.75" customHeight="1">
      <c r="A266" s="54"/>
      <c r="B266" s="61" t="s">
        <v>168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3"/>
    </row>
    <row r="267" spans="1:13">
      <c r="A267" s="54"/>
      <c r="B267" s="29" t="s">
        <v>41</v>
      </c>
      <c r="C267" s="33"/>
      <c r="D267" s="33"/>
      <c r="E267" s="49"/>
      <c r="F267" s="32"/>
      <c r="G267" s="32"/>
      <c r="H267" s="54"/>
      <c r="I267" s="54"/>
      <c r="J267" s="54"/>
      <c r="K267" s="54"/>
      <c r="L267" s="54"/>
      <c r="M267" s="40"/>
    </row>
    <row r="268" spans="1:13" ht="76.5">
      <c r="A268" s="54"/>
      <c r="B268" s="51" t="s">
        <v>169</v>
      </c>
      <c r="C268" s="33" t="s">
        <v>45</v>
      </c>
      <c r="D268" s="33" t="s">
        <v>101</v>
      </c>
      <c r="E268" s="49"/>
      <c r="F268" s="32">
        <f>90000+30000</f>
        <v>120000</v>
      </c>
      <c r="G268" s="32">
        <f>F268</f>
        <v>120000</v>
      </c>
      <c r="H268" s="54"/>
      <c r="I268" s="14">
        <v>0</v>
      </c>
      <c r="J268" s="14">
        <f>I268</f>
        <v>0</v>
      </c>
      <c r="K268" s="40"/>
      <c r="L268" s="14">
        <f t="shared" ref="L268" si="97">I268-F268</f>
        <v>-120000</v>
      </c>
      <c r="M268" s="14">
        <f t="shared" ref="M268" si="98">L268</f>
        <v>-120000</v>
      </c>
    </row>
    <row r="269" spans="1:13">
      <c r="A269" s="55" t="s">
        <v>58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7"/>
    </row>
    <row r="270" spans="1:13">
      <c r="A270" s="54"/>
      <c r="B270" s="29" t="s">
        <v>43</v>
      </c>
      <c r="C270" s="33"/>
      <c r="D270" s="33"/>
      <c r="E270" s="49"/>
      <c r="F270" s="32"/>
      <c r="G270" s="32"/>
      <c r="H270" s="54"/>
      <c r="I270" s="54"/>
      <c r="J270" s="54"/>
      <c r="K270" s="54"/>
      <c r="L270" s="54"/>
      <c r="M270" s="40"/>
    </row>
    <row r="271" spans="1:13" ht="51">
      <c r="A271" s="54"/>
      <c r="B271" s="51" t="s">
        <v>170</v>
      </c>
      <c r="C271" s="33" t="s">
        <v>48</v>
      </c>
      <c r="D271" s="48" t="s">
        <v>50</v>
      </c>
      <c r="E271" s="49"/>
      <c r="F271" s="32">
        <v>140</v>
      </c>
      <c r="G271" s="32">
        <f>F271</f>
        <v>140</v>
      </c>
      <c r="H271" s="54"/>
      <c r="I271" s="14">
        <v>0</v>
      </c>
      <c r="J271" s="14">
        <f>I271</f>
        <v>0</v>
      </c>
      <c r="K271" s="40"/>
      <c r="L271" s="14">
        <f t="shared" ref="L271" si="99">I271-F271</f>
        <v>-140</v>
      </c>
      <c r="M271" s="14">
        <f t="shared" ref="M271" si="100">L271</f>
        <v>-140</v>
      </c>
    </row>
    <row r="272" spans="1:13">
      <c r="A272" s="55" t="s">
        <v>58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7"/>
    </row>
    <row r="273" spans="1:13">
      <c r="A273" s="54"/>
      <c r="B273" s="29" t="s">
        <v>44</v>
      </c>
      <c r="C273" s="33"/>
      <c r="D273" s="33"/>
      <c r="E273" s="49"/>
      <c r="F273" s="32"/>
      <c r="G273" s="32"/>
      <c r="H273" s="54"/>
      <c r="I273" s="54"/>
      <c r="J273" s="54"/>
      <c r="K273" s="54"/>
      <c r="L273" s="54"/>
      <c r="M273" s="40"/>
    </row>
    <row r="274" spans="1:13" ht="38.25">
      <c r="A274" s="54"/>
      <c r="B274" s="51" t="s">
        <v>171</v>
      </c>
      <c r="C274" s="33" t="s">
        <v>45</v>
      </c>
      <c r="D274" s="33" t="s">
        <v>52</v>
      </c>
      <c r="E274" s="49"/>
      <c r="F274" s="32">
        <f>F268/F271</f>
        <v>857.14285714285711</v>
      </c>
      <c r="G274" s="32">
        <f>F274</f>
        <v>857.14285714285711</v>
      </c>
      <c r="H274" s="54"/>
      <c r="I274" s="14">
        <v>0</v>
      </c>
      <c r="J274" s="14">
        <f>I274</f>
        <v>0</v>
      </c>
      <c r="K274" s="40"/>
      <c r="L274" s="14">
        <f t="shared" ref="L274" si="101">I274-F274</f>
        <v>-857.14285714285711</v>
      </c>
      <c r="M274" s="14">
        <f t="shared" ref="M274" si="102">L274</f>
        <v>-857.14285714285711</v>
      </c>
    </row>
    <row r="275" spans="1:13">
      <c r="A275" s="55" t="s">
        <v>58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7"/>
    </row>
    <row r="276" spans="1:13">
      <c r="A276" s="54"/>
      <c r="B276" s="29" t="s">
        <v>47</v>
      </c>
      <c r="C276" s="33"/>
      <c r="D276" s="33"/>
      <c r="E276" s="49"/>
      <c r="F276" s="32"/>
      <c r="G276" s="32"/>
      <c r="H276" s="54"/>
      <c r="I276" s="54"/>
      <c r="J276" s="54"/>
      <c r="K276" s="54"/>
      <c r="L276" s="54"/>
      <c r="M276" s="40"/>
    </row>
    <row r="277" spans="1:13" ht="51">
      <c r="A277" s="54"/>
      <c r="B277" s="51" t="s">
        <v>172</v>
      </c>
      <c r="C277" s="33" t="s">
        <v>53</v>
      </c>
      <c r="D277" s="33" t="s">
        <v>52</v>
      </c>
      <c r="E277" s="49"/>
      <c r="F277" s="32">
        <v>100</v>
      </c>
      <c r="G277" s="32">
        <f>F277</f>
        <v>100</v>
      </c>
      <c r="H277" s="54"/>
      <c r="I277" s="14">
        <v>0</v>
      </c>
      <c r="J277" s="14">
        <f>I277</f>
        <v>0</v>
      </c>
      <c r="K277" s="40"/>
      <c r="L277" s="14">
        <f t="shared" ref="L277" si="103">I277-F277</f>
        <v>-100</v>
      </c>
      <c r="M277" s="14">
        <f t="shared" ref="M277" si="104">L277</f>
        <v>-100</v>
      </c>
    </row>
    <row r="278" spans="1:13">
      <c r="A278" s="55" t="s">
        <v>58</v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7"/>
    </row>
    <row r="279" spans="1:13">
      <c r="A279" s="55" t="s">
        <v>60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7"/>
    </row>
    <row r="280" spans="1:13" ht="15.75" customHeight="1">
      <c r="A280" s="54"/>
      <c r="B280" s="61" t="s">
        <v>173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3"/>
    </row>
    <row r="281" spans="1:13">
      <c r="A281" s="54"/>
      <c r="B281" s="29" t="s">
        <v>41</v>
      </c>
      <c r="C281" s="33"/>
      <c r="D281" s="33"/>
      <c r="E281" s="49"/>
      <c r="F281" s="32"/>
      <c r="G281" s="32"/>
      <c r="H281" s="54"/>
      <c r="I281" s="54"/>
      <c r="J281" s="54"/>
      <c r="K281" s="54"/>
      <c r="L281" s="54"/>
      <c r="M281" s="40"/>
    </row>
    <row r="282" spans="1:13" ht="76.5">
      <c r="A282" s="54"/>
      <c r="B282" s="51" t="s">
        <v>174</v>
      </c>
      <c r="C282" s="33" t="s">
        <v>45</v>
      </c>
      <c r="D282" s="33" t="s">
        <v>101</v>
      </c>
      <c r="E282" s="49"/>
      <c r="F282" s="32">
        <f>50000+30000</f>
        <v>80000</v>
      </c>
      <c r="G282" s="32">
        <f>F282</f>
        <v>80000</v>
      </c>
      <c r="H282" s="54"/>
      <c r="I282" s="14">
        <v>0</v>
      </c>
      <c r="J282" s="14">
        <f>I282</f>
        <v>0</v>
      </c>
      <c r="K282" s="40"/>
      <c r="L282" s="14">
        <f t="shared" ref="L282" si="105">I282-F282</f>
        <v>-80000</v>
      </c>
      <c r="M282" s="14">
        <f t="shared" ref="M282" si="106">L282</f>
        <v>-80000</v>
      </c>
    </row>
    <row r="283" spans="1:13">
      <c r="A283" s="55" t="s">
        <v>58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7"/>
    </row>
    <row r="284" spans="1:13">
      <c r="A284" s="54"/>
      <c r="B284" s="29" t="s">
        <v>43</v>
      </c>
      <c r="C284" s="33"/>
      <c r="D284" s="33"/>
      <c r="E284" s="49"/>
      <c r="F284" s="32"/>
      <c r="G284" s="32"/>
      <c r="H284" s="54"/>
      <c r="I284" s="54"/>
      <c r="J284" s="54"/>
      <c r="K284" s="54"/>
      <c r="L284" s="54"/>
      <c r="M284" s="40"/>
    </row>
    <row r="285" spans="1:13" ht="51">
      <c r="A285" s="54"/>
      <c r="B285" s="51" t="s">
        <v>175</v>
      </c>
      <c r="C285" s="33" t="s">
        <v>48</v>
      </c>
      <c r="D285" s="48" t="s">
        <v>50</v>
      </c>
      <c r="E285" s="49"/>
      <c r="F285" s="32">
        <v>60</v>
      </c>
      <c r="G285" s="32">
        <f>F285</f>
        <v>60</v>
      </c>
      <c r="H285" s="54"/>
      <c r="I285" s="14">
        <v>0</v>
      </c>
      <c r="J285" s="14">
        <f>I285</f>
        <v>0</v>
      </c>
      <c r="K285" s="40"/>
      <c r="L285" s="14">
        <f t="shared" ref="L285" si="107">I285-F285</f>
        <v>-60</v>
      </c>
      <c r="M285" s="14">
        <f t="shared" ref="M285" si="108">L285</f>
        <v>-60</v>
      </c>
    </row>
    <row r="286" spans="1:13">
      <c r="A286" s="55" t="s">
        <v>58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7"/>
    </row>
    <row r="287" spans="1:13">
      <c r="A287" s="54"/>
      <c r="B287" s="29" t="s">
        <v>44</v>
      </c>
      <c r="C287" s="33"/>
      <c r="D287" s="33"/>
      <c r="E287" s="49"/>
      <c r="F287" s="32"/>
      <c r="G287" s="32"/>
      <c r="H287" s="54"/>
      <c r="I287" s="54"/>
      <c r="J287" s="54"/>
      <c r="K287" s="54"/>
      <c r="L287" s="54"/>
      <c r="M287" s="40"/>
    </row>
    <row r="288" spans="1:13" ht="38.25">
      <c r="A288" s="54"/>
      <c r="B288" s="51" t="s">
        <v>176</v>
      </c>
      <c r="C288" s="33" t="s">
        <v>45</v>
      </c>
      <c r="D288" s="33" t="s">
        <v>52</v>
      </c>
      <c r="E288" s="49"/>
      <c r="F288" s="32">
        <f>F282/F285</f>
        <v>1333.3333333333333</v>
      </c>
      <c r="G288" s="32">
        <f>F288</f>
        <v>1333.3333333333333</v>
      </c>
      <c r="H288" s="54"/>
      <c r="I288" s="14">
        <v>0</v>
      </c>
      <c r="J288" s="14">
        <f>I288</f>
        <v>0</v>
      </c>
      <c r="K288" s="40"/>
      <c r="L288" s="14">
        <f t="shared" ref="L288" si="109">I288-F288</f>
        <v>-1333.3333333333333</v>
      </c>
      <c r="M288" s="14">
        <f t="shared" ref="M288" si="110">L288</f>
        <v>-1333.3333333333333</v>
      </c>
    </row>
    <row r="289" spans="1:13">
      <c r="A289" s="55" t="s">
        <v>58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7"/>
    </row>
    <row r="290" spans="1:13">
      <c r="A290" s="54"/>
      <c r="B290" s="29" t="s">
        <v>47</v>
      </c>
      <c r="C290" s="33"/>
      <c r="D290" s="33"/>
      <c r="E290" s="49"/>
      <c r="F290" s="32"/>
      <c r="G290" s="32"/>
      <c r="H290" s="54"/>
      <c r="I290" s="54"/>
      <c r="J290" s="54"/>
      <c r="K290" s="54"/>
      <c r="L290" s="54"/>
      <c r="M290" s="40"/>
    </row>
    <row r="291" spans="1:13" ht="51">
      <c r="A291" s="54"/>
      <c r="B291" s="51" t="s">
        <v>177</v>
      </c>
      <c r="C291" s="33" t="s">
        <v>53</v>
      </c>
      <c r="D291" s="33" t="s">
        <v>52</v>
      </c>
      <c r="E291" s="49"/>
      <c r="F291" s="32">
        <v>100</v>
      </c>
      <c r="G291" s="32">
        <f>F291</f>
        <v>100</v>
      </c>
      <c r="H291" s="54"/>
      <c r="I291" s="14">
        <v>0</v>
      </c>
      <c r="J291" s="14">
        <f>I291</f>
        <v>0</v>
      </c>
      <c r="K291" s="40"/>
      <c r="L291" s="14">
        <f t="shared" ref="L291" si="111">I291-F291</f>
        <v>-100</v>
      </c>
      <c r="M291" s="14">
        <f t="shared" ref="M291" si="112">L291</f>
        <v>-100</v>
      </c>
    </row>
    <row r="292" spans="1:13">
      <c r="A292" s="55" t="s">
        <v>58</v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7"/>
    </row>
    <row r="293" spans="1:13">
      <c r="A293" s="55" t="s">
        <v>60</v>
      </c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7"/>
    </row>
    <row r="294" spans="1:13" ht="15.75" customHeight="1">
      <c r="A294" s="54"/>
      <c r="B294" s="61" t="s">
        <v>178</v>
      </c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3"/>
    </row>
    <row r="295" spans="1:13">
      <c r="A295" s="54"/>
      <c r="B295" s="29" t="s">
        <v>41</v>
      </c>
      <c r="C295" s="33"/>
      <c r="D295" s="33"/>
      <c r="E295" s="49"/>
      <c r="F295" s="32"/>
      <c r="G295" s="32"/>
      <c r="H295" s="54"/>
      <c r="I295" s="54"/>
      <c r="J295" s="54"/>
      <c r="K295" s="54"/>
      <c r="L295" s="54"/>
      <c r="M295" s="40"/>
    </row>
    <row r="296" spans="1:13" ht="76.5">
      <c r="A296" s="54"/>
      <c r="B296" s="51" t="s">
        <v>179</v>
      </c>
      <c r="C296" s="33" t="s">
        <v>45</v>
      </c>
      <c r="D296" s="33" t="s">
        <v>101</v>
      </c>
      <c r="E296" s="49"/>
      <c r="F296" s="32">
        <f>145000+143661.28</f>
        <v>288661.28000000003</v>
      </c>
      <c r="G296" s="32">
        <f>F296</f>
        <v>288661.28000000003</v>
      </c>
      <c r="H296" s="54"/>
      <c r="I296" s="14">
        <v>0</v>
      </c>
      <c r="J296" s="14">
        <f>I296</f>
        <v>0</v>
      </c>
      <c r="K296" s="40"/>
      <c r="L296" s="14">
        <f t="shared" ref="L296" si="113">I296-F296</f>
        <v>-288661.28000000003</v>
      </c>
      <c r="M296" s="14">
        <f t="shared" ref="M296" si="114">L296</f>
        <v>-288661.28000000003</v>
      </c>
    </row>
    <row r="297" spans="1:13">
      <c r="A297" s="55" t="s">
        <v>58</v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7"/>
    </row>
    <row r="298" spans="1:13">
      <c r="A298" s="54"/>
      <c r="B298" s="29" t="s">
        <v>43</v>
      </c>
      <c r="C298" s="33"/>
      <c r="D298" s="33"/>
      <c r="E298" s="49"/>
      <c r="F298" s="32"/>
      <c r="G298" s="32"/>
      <c r="H298" s="54"/>
      <c r="I298" s="54"/>
      <c r="J298" s="54"/>
      <c r="K298" s="54"/>
      <c r="L298" s="54"/>
      <c r="M298" s="40"/>
    </row>
    <row r="299" spans="1:13" ht="51">
      <c r="A299" s="54"/>
      <c r="B299" s="51" t="s">
        <v>180</v>
      </c>
      <c r="C299" s="33" t="s">
        <v>48</v>
      </c>
      <c r="D299" s="48" t="s">
        <v>50</v>
      </c>
      <c r="E299" s="49"/>
      <c r="F299" s="32">
        <v>138</v>
      </c>
      <c r="G299" s="32">
        <f>F299</f>
        <v>138</v>
      </c>
      <c r="H299" s="54"/>
      <c r="I299" s="14">
        <v>0</v>
      </c>
      <c r="J299" s="14">
        <f>I299</f>
        <v>0</v>
      </c>
      <c r="K299" s="40"/>
      <c r="L299" s="14">
        <f t="shared" ref="L299" si="115">I299-F299</f>
        <v>-138</v>
      </c>
      <c r="M299" s="14">
        <f t="shared" ref="M299" si="116">L299</f>
        <v>-138</v>
      </c>
    </row>
    <row r="300" spans="1:13">
      <c r="A300" s="55" t="s">
        <v>58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7"/>
    </row>
    <row r="301" spans="1:13">
      <c r="A301" s="54"/>
      <c r="B301" s="29" t="s">
        <v>44</v>
      </c>
      <c r="C301" s="33"/>
      <c r="D301" s="33"/>
      <c r="E301" s="49"/>
      <c r="F301" s="32"/>
      <c r="G301" s="32"/>
      <c r="H301" s="54"/>
      <c r="I301" s="54"/>
      <c r="J301" s="54"/>
      <c r="K301" s="54"/>
      <c r="L301" s="54"/>
      <c r="M301" s="40"/>
    </row>
    <row r="302" spans="1:13" ht="51">
      <c r="A302" s="54"/>
      <c r="B302" s="51" t="s">
        <v>181</v>
      </c>
      <c r="C302" s="33" t="s">
        <v>45</v>
      </c>
      <c r="D302" s="33" t="s">
        <v>52</v>
      </c>
      <c r="E302" s="49"/>
      <c r="F302" s="32">
        <f>F296/F299</f>
        <v>2091.7484057971014</v>
      </c>
      <c r="G302" s="32">
        <f>F302</f>
        <v>2091.7484057971014</v>
      </c>
      <c r="H302" s="54"/>
      <c r="I302" s="14">
        <v>0</v>
      </c>
      <c r="J302" s="14">
        <f>I302</f>
        <v>0</v>
      </c>
      <c r="K302" s="40"/>
      <c r="L302" s="14">
        <f t="shared" ref="L302" si="117">I302-F302</f>
        <v>-2091.7484057971014</v>
      </c>
      <c r="M302" s="14">
        <f t="shared" ref="M302" si="118">L302</f>
        <v>-2091.7484057971014</v>
      </c>
    </row>
    <row r="303" spans="1:13">
      <c r="A303" s="55" t="s">
        <v>58</v>
      </c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7"/>
    </row>
    <row r="304" spans="1:13">
      <c r="A304" s="54"/>
      <c r="B304" s="29" t="s">
        <v>47</v>
      </c>
      <c r="C304" s="33"/>
      <c r="D304" s="33"/>
      <c r="E304" s="49"/>
      <c r="F304" s="32"/>
      <c r="G304" s="32"/>
      <c r="H304" s="54"/>
      <c r="I304" s="54"/>
      <c r="J304" s="54"/>
      <c r="K304" s="54"/>
      <c r="L304" s="54"/>
      <c r="M304" s="40"/>
    </row>
    <row r="305" spans="1:13" ht="51">
      <c r="A305" s="54"/>
      <c r="B305" s="51" t="s">
        <v>182</v>
      </c>
      <c r="C305" s="33" t="s">
        <v>53</v>
      </c>
      <c r="D305" s="33" t="s">
        <v>52</v>
      </c>
      <c r="E305" s="49"/>
      <c r="F305" s="32">
        <v>100</v>
      </c>
      <c r="G305" s="32">
        <f>F305</f>
        <v>100</v>
      </c>
      <c r="H305" s="54"/>
      <c r="I305" s="14">
        <v>0</v>
      </c>
      <c r="J305" s="14">
        <f>I305</f>
        <v>0</v>
      </c>
      <c r="K305" s="40"/>
      <c r="L305" s="14">
        <f t="shared" ref="L305" si="119">I305-F305</f>
        <v>-100</v>
      </c>
      <c r="M305" s="14">
        <f t="shared" ref="M305" si="120">L305</f>
        <v>-100</v>
      </c>
    </row>
    <row r="306" spans="1:13">
      <c r="A306" s="55" t="s">
        <v>58</v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7"/>
    </row>
    <row r="307" spans="1:13">
      <c r="A307" s="55" t="s">
        <v>60</v>
      </c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7"/>
    </row>
    <row r="308" spans="1:13" ht="15.75" customHeight="1">
      <c r="A308" s="54"/>
      <c r="B308" s="61" t="s">
        <v>183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3"/>
    </row>
    <row r="309" spans="1:13">
      <c r="A309" s="54"/>
      <c r="B309" s="29" t="s">
        <v>41</v>
      </c>
      <c r="C309" s="33"/>
      <c r="D309" s="33"/>
      <c r="E309" s="49"/>
      <c r="F309" s="32"/>
      <c r="G309" s="32"/>
      <c r="H309" s="54"/>
      <c r="I309" s="54"/>
      <c r="J309" s="54"/>
      <c r="K309" s="54"/>
      <c r="L309" s="54"/>
      <c r="M309" s="40"/>
    </row>
    <row r="310" spans="1:13" ht="89.25">
      <c r="A310" s="54"/>
      <c r="B310" s="51" t="s">
        <v>184</v>
      </c>
      <c r="C310" s="33" t="s">
        <v>45</v>
      </c>
      <c r="D310" s="33" t="s">
        <v>101</v>
      </c>
      <c r="E310" s="49"/>
      <c r="F310" s="32">
        <f>200000</f>
        <v>200000</v>
      </c>
      <c r="G310" s="32">
        <f>F310</f>
        <v>200000</v>
      </c>
      <c r="H310" s="54"/>
      <c r="I310" s="14">
        <v>0</v>
      </c>
      <c r="J310" s="14">
        <f>I310</f>
        <v>0</v>
      </c>
      <c r="K310" s="40"/>
      <c r="L310" s="14">
        <f t="shared" ref="L310" si="121">I310-F310</f>
        <v>-200000</v>
      </c>
      <c r="M310" s="14">
        <f t="shared" ref="M310" si="122">L310</f>
        <v>-200000</v>
      </c>
    </row>
    <row r="311" spans="1:13">
      <c r="A311" s="55" t="s">
        <v>58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7"/>
    </row>
    <row r="312" spans="1:13">
      <c r="A312" s="54"/>
      <c r="B312" s="29" t="s">
        <v>43</v>
      </c>
      <c r="C312" s="33"/>
      <c r="D312" s="33"/>
      <c r="E312" s="49"/>
      <c r="F312" s="32"/>
      <c r="G312" s="32"/>
      <c r="H312" s="54"/>
      <c r="I312" s="54"/>
      <c r="J312" s="54"/>
      <c r="K312" s="54"/>
      <c r="L312" s="54"/>
      <c r="M312" s="40"/>
    </row>
    <row r="313" spans="1:13" ht="63.75">
      <c r="A313" s="54"/>
      <c r="B313" s="51" t="s">
        <v>185</v>
      </c>
      <c r="C313" s="33" t="s">
        <v>48</v>
      </c>
      <c r="D313" s="48" t="s">
        <v>50</v>
      </c>
      <c r="E313" s="49"/>
      <c r="F313" s="32">
        <v>100</v>
      </c>
      <c r="G313" s="32">
        <f>F313</f>
        <v>100</v>
      </c>
      <c r="H313" s="54"/>
      <c r="I313" s="14">
        <v>0</v>
      </c>
      <c r="J313" s="14">
        <f>I313</f>
        <v>0</v>
      </c>
      <c r="K313" s="40"/>
      <c r="L313" s="14">
        <f t="shared" ref="L313" si="123">I313-F313</f>
        <v>-100</v>
      </c>
      <c r="M313" s="14">
        <f t="shared" ref="M313" si="124">L313</f>
        <v>-100</v>
      </c>
    </row>
    <row r="314" spans="1:13">
      <c r="A314" s="55" t="s">
        <v>58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7"/>
    </row>
    <row r="315" spans="1:13">
      <c r="A315" s="54"/>
      <c r="B315" s="29" t="s">
        <v>44</v>
      </c>
      <c r="C315" s="33"/>
      <c r="D315" s="33"/>
      <c r="E315" s="49"/>
      <c r="F315" s="32"/>
      <c r="G315" s="32"/>
      <c r="H315" s="54"/>
      <c r="I315" s="54"/>
      <c r="J315" s="54"/>
      <c r="K315" s="54"/>
      <c r="L315" s="54"/>
      <c r="M315" s="40"/>
    </row>
    <row r="316" spans="1:13" ht="63.75">
      <c r="A316" s="54"/>
      <c r="B316" s="51" t="s">
        <v>186</v>
      </c>
      <c r="C316" s="33" t="s">
        <v>45</v>
      </c>
      <c r="D316" s="33" t="s">
        <v>52</v>
      </c>
      <c r="E316" s="49"/>
      <c r="F316" s="32">
        <f>F310/F313</f>
        <v>2000</v>
      </c>
      <c r="G316" s="32">
        <f>F316</f>
        <v>2000</v>
      </c>
      <c r="H316" s="54"/>
      <c r="I316" s="14">
        <v>0</v>
      </c>
      <c r="J316" s="14">
        <f>I316</f>
        <v>0</v>
      </c>
      <c r="K316" s="40"/>
      <c r="L316" s="14">
        <f t="shared" ref="L316" si="125">I316-F316</f>
        <v>-2000</v>
      </c>
      <c r="M316" s="14">
        <f t="shared" ref="M316" si="126">L316</f>
        <v>-2000</v>
      </c>
    </row>
    <row r="317" spans="1:13">
      <c r="A317" s="55" t="s">
        <v>58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7"/>
    </row>
    <row r="318" spans="1:13">
      <c r="A318" s="54"/>
      <c r="B318" s="29" t="s">
        <v>47</v>
      </c>
      <c r="C318" s="33"/>
      <c r="D318" s="33"/>
      <c r="E318" s="49"/>
      <c r="F318" s="32"/>
      <c r="G318" s="32"/>
      <c r="H318" s="54"/>
      <c r="I318" s="54"/>
      <c r="J318" s="54"/>
      <c r="K318" s="54"/>
      <c r="L318" s="54"/>
      <c r="M318" s="40"/>
    </row>
    <row r="319" spans="1:13" ht="63.75">
      <c r="A319" s="54"/>
      <c r="B319" s="51" t="s">
        <v>187</v>
      </c>
      <c r="C319" s="33" t="s">
        <v>53</v>
      </c>
      <c r="D319" s="33" t="s">
        <v>52</v>
      </c>
      <c r="E319" s="49"/>
      <c r="F319" s="32">
        <v>100</v>
      </c>
      <c r="G319" s="32">
        <f>F319</f>
        <v>100</v>
      </c>
      <c r="H319" s="54"/>
      <c r="I319" s="14">
        <v>0</v>
      </c>
      <c r="J319" s="14">
        <f>I319</f>
        <v>0</v>
      </c>
      <c r="K319" s="40"/>
      <c r="L319" s="14">
        <f t="shared" ref="L319" si="127">I319-F319</f>
        <v>-100</v>
      </c>
      <c r="M319" s="14">
        <f t="shared" ref="M319" si="128">L319</f>
        <v>-100</v>
      </c>
    </row>
    <row r="320" spans="1:13">
      <c r="A320" s="55" t="s">
        <v>58</v>
      </c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7"/>
    </row>
    <row r="321" spans="1:13">
      <c r="A321" s="55" t="s">
        <v>60</v>
      </c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7"/>
    </row>
    <row r="322" spans="1:13" ht="15.75" customHeight="1">
      <c r="A322" s="54"/>
      <c r="B322" s="61" t="s">
        <v>188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3"/>
    </row>
    <row r="323" spans="1:13">
      <c r="A323" s="54"/>
      <c r="B323" s="29" t="s">
        <v>41</v>
      </c>
      <c r="C323" s="33"/>
      <c r="D323" s="33"/>
      <c r="E323" s="49"/>
      <c r="F323" s="32"/>
      <c r="G323" s="32"/>
      <c r="H323" s="54"/>
      <c r="I323" s="54"/>
      <c r="J323" s="54"/>
      <c r="K323" s="54"/>
      <c r="L323" s="54"/>
      <c r="M323" s="40"/>
    </row>
    <row r="324" spans="1:13" ht="76.5">
      <c r="A324" s="54"/>
      <c r="B324" s="51" t="s">
        <v>189</v>
      </c>
      <c r="C324" s="33" t="s">
        <v>45</v>
      </c>
      <c r="D324" s="33" t="s">
        <v>101</v>
      </c>
      <c r="E324" s="49"/>
      <c r="F324" s="32">
        <f>83034</f>
        <v>83034</v>
      </c>
      <c r="G324" s="32">
        <f>F324</f>
        <v>83034</v>
      </c>
      <c r="H324" s="54"/>
      <c r="I324" s="14">
        <v>0</v>
      </c>
      <c r="J324" s="14">
        <f>I324</f>
        <v>0</v>
      </c>
      <c r="K324" s="40"/>
      <c r="L324" s="14">
        <f t="shared" ref="L324" si="129">I324-F324</f>
        <v>-83034</v>
      </c>
      <c r="M324" s="14">
        <f t="shared" ref="M324" si="130">L324</f>
        <v>-83034</v>
      </c>
    </row>
    <row r="325" spans="1:13">
      <c r="A325" s="55" t="s">
        <v>58</v>
      </c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7"/>
    </row>
    <row r="326" spans="1:13">
      <c r="A326" s="54"/>
      <c r="B326" s="29" t="s">
        <v>43</v>
      </c>
      <c r="C326" s="33"/>
      <c r="D326" s="33"/>
      <c r="E326" s="49"/>
      <c r="F326" s="32"/>
      <c r="G326" s="32"/>
      <c r="H326" s="54"/>
      <c r="I326" s="54"/>
      <c r="J326" s="54"/>
      <c r="K326" s="54"/>
      <c r="L326" s="54"/>
      <c r="M326" s="40"/>
    </row>
    <row r="327" spans="1:13" ht="51">
      <c r="A327" s="54"/>
      <c r="B327" s="51" t="s">
        <v>190</v>
      </c>
      <c r="C327" s="33" t="s">
        <v>48</v>
      </c>
      <c r="D327" s="48" t="s">
        <v>50</v>
      </c>
      <c r="E327" s="49"/>
      <c r="F327" s="32">
        <v>96</v>
      </c>
      <c r="G327" s="32">
        <f>F327</f>
        <v>96</v>
      </c>
      <c r="H327" s="54"/>
      <c r="I327" s="14">
        <v>0</v>
      </c>
      <c r="J327" s="14">
        <f>I327</f>
        <v>0</v>
      </c>
      <c r="K327" s="40"/>
      <c r="L327" s="14">
        <f t="shared" ref="L327" si="131">I327-F327</f>
        <v>-96</v>
      </c>
      <c r="M327" s="14">
        <f t="shared" ref="M327" si="132">L327</f>
        <v>-96</v>
      </c>
    </row>
    <row r="328" spans="1:13">
      <c r="A328" s="55" t="s">
        <v>58</v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7"/>
    </row>
    <row r="329" spans="1:13">
      <c r="A329" s="54"/>
      <c r="B329" s="29" t="s">
        <v>44</v>
      </c>
      <c r="C329" s="33"/>
      <c r="D329" s="33"/>
      <c r="E329" s="49"/>
      <c r="F329" s="32"/>
      <c r="G329" s="32"/>
      <c r="H329" s="54"/>
      <c r="I329" s="54"/>
      <c r="J329" s="54"/>
      <c r="K329" s="54"/>
      <c r="L329" s="54"/>
      <c r="M329" s="40"/>
    </row>
    <row r="330" spans="1:13" ht="38.25">
      <c r="A330" s="54"/>
      <c r="B330" s="51" t="s">
        <v>191</v>
      </c>
      <c r="C330" s="33" t="s">
        <v>45</v>
      </c>
      <c r="D330" s="33" t="s">
        <v>52</v>
      </c>
      <c r="E330" s="49"/>
      <c r="F330" s="32">
        <f>F324/F327</f>
        <v>864.9375</v>
      </c>
      <c r="G330" s="32">
        <f>F330</f>
        <v>864.9375</v>
      </c>
      <c r="H330" s="54"/>
      <c r="I330" s="14">
        <v>0</v>
      </c>
      <c r="J330" s="14">
        <f>I330</f>
        <v>0</v>
      </c>
      <c r="K330" s="40"/>
      <c r="L330" s="14">
        <f t="shared" ref="L330" si="133">I330-F330</f>
        <v>-864.9375</v>
      </c>
      <c r="M330" s="14">
        <f t="shared" ref="M330" si="134">L330</f>
        <v>-864.9375</v>
      </c>
    </row>
    <row r="331" spans="1:13">
      <c r="A331" s="55" t="s">
        <v>58</v>
      </c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7"/>
    </row>
    <row r="332" spans="1:13">
      <c r="A332" s="54"/>
      <c r="B332" s="29" t="s">
        <v>47</v>
      </c>
      <c r="C332" s="33"/>
      <c r="D332" s="33"/>
      <c r="E332" s="49"/>
      <c r="F332" s="32"/>
      <c r="G332" s="32"/>
      <c r="H332" s="54"/>
      <c r="I332" s="54"/>
      <c r="J332" s="54"/>
      <c r="K332" s="54"/>
      <c r="L332" s="54"/>
      <c r="M332" s="40"/>
    </row>
    <row r="333" spans="1:13" ht="51">
      <c r="A333" s="54"/>
      <c r="B333" s="51" t="s">
        <v>192</v>
      </c>
      <c r="C333" s="33" t="s">
        <v>53</v>
      </c>
      <c r="D333" s="33" t="s">
        <v>52</v>
      </c>
      <c r="E333" s="49"/>
      <c r="F333" s="32">
        <v>100</v>
      </c>
      <c r="G333" s="32">
        <f>F333</f>
        <v>100</v>
      </c>
      <c r="H333" s="54"/>
      <c r="I333" s="14">
        <v>0</v>
      </c>
      <c r="J333" s="14">
        <f>I333</f>
        <v>0</v>
      </c>
      <c r="K333" s="40"/>
      <c r="L333" s="14">
        <f t="shared" ref="L333" si="135">I333-F333</f>
        <v>-100</v>
      </c>
      <c r="M333" s="14">
        <f t="shared" ref="M333" si="136">L333</f>
        <v>-100</v>
      </c>
    </row>
    <row r="334" spans="1:13">
      <c r="A334" s="55" t="s">
        <v>58</v>
      </c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7"/>
    </row>
    <row r="335" spans="1:13">
      <c r="A335" s="55" t="s">
        <v>60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7"/>
    </row>
    <row r="336" spans="1:13" ht="15.75" customHeight="1">
      <c r="A336" s="54"/>
      <c r="B336" s="61" t="s">
        <v>193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3"/>
    </row>
    <row r="337" spans="1:13">
      <c r="A337" s="54"/>
      <c r="B337" s="29" t="s">
        <v>41</v>
      </c>
      <c r="C337" s="33"/>
      <c r="D337" s="33"/>
      <c r="E337" s="49"/>
      <c r="F337" s="32"/>
      <c r="G337" s="32"/>
      <c r="H337" s="54"/>
      <c r="I337" s="54"/>
      <c r="J337" s="54"/>
      <c r="K337" s="54"/>
      <c r="L337" s="54"/>
      <c r="M337" s="40"/>
    </row>
    <row r="338" spans="1:13" ht="76.5">
      <c r="A338" s="54"/>
      <c r="B338" s="51" t="s">
        <v>194</v>
      </c>
      <c r="C338" s="33" t="s">
        <v>45</v>
      </c>
      <c r="D338" s="33" t="s">
        <v>101</v>
      </c>
      <c r="E338" s="49"/>
      <c r="F338" s="32">
        <f>40000</f>
        <v>40000</v>
      </c>
      <c r="G338" s="32">
        <f>F338</f>
        <v>40000</v>
      </c>
      <c r="H338" s="54"/>
      <c r="I338" s="14">
        <v>0</v>
      </c>
      <c r="J338" s="14">
        <f>I338</f>
        <v>0</v>
      </c>
      <c r="K338" s="40"/>
      <c r="L338" s="14">
        <f t="shared" ref="L338" si="137">I338-F338</f>
        <v>-40000</v>
      </c>
      <c r="M338" s="14">
        <f t="shared" ref="M338" si="138">L338</f>
        <v>-40000</v>
      </c>
    </row>
    <row r="339" spans="1:13">
      <c r="A339" s="55" t="s">
        <v>58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7"/>
    </row>
    <row r="340" spans="1:13">
      <c r="A340" s="54"/>
      <c r="B340" s="29" t="s">
        <v>43</v>
      </c>
      <c r="C340" s="33"/>
      <c r="D340" s="33"/>
      <c r="E340" s="49"/>
      <c r="F340" s="32"/>
      <c r="G340" s="32"/>
      <c r="H340" s="54"/>
      <c r="I340" s="54"/>
      <c r="J340" s="54"/>
      <c r="K340" s="54"/>
      <c r="L340" s="54"/>
      <c r="M340" s="40"/>
    </row>
    <row r="341" spans="1:13" ht="51">
      <c r="A341" s="54"/>
      <c r="B341" s="51" t="s">
        <v>195</v>
      </c>
      <c r="C341" s="33" t="s">
        <v>48</v>
      </c>
      <c r="D341" s="48" t="s">
        <v>50</v>
      </c>
      <c r="E341" s="49"/>
      <c r="F341" s="32">
        <v>30</v>
      </c>
      <c r="G341" s="32">
        <f>F341</f>
        <v>30</v>
      </c>
      <c r="H341" s="54"/>
      <c r="I341" s="14">
        <v>0</v>
      </c>
      <c r="J341" s="14">
        <f>I341</f>
        <v>0</v>
      </c>
      <c r="K341" s="40"/>
      <c r="L341" s="14">
        <f t="shared" ref="L341" si="139">I341-F341</f>
        <v>-30</v>
      </c>
      <c r="M341" s="14">
        <f t="shared" ref="M341" si="140">L341</f>
        <v>-30</v>
      </c>
    </row>
    <row r="342" spans="1:13">
      <c r="A342" s="55" t="s">
        <v>58</v>
      </c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7"/>
    </row>
    <row r="343" spans="1:13">
      <c r="A343" s="54"/>
      <c r="B343" s="29" t="s">
        <v>44</v>
      </c>
      <c r="C343" s="33"/>
      <c r="D343" s="33"/>
      <c r="E343" s="49"/>
      <c r="F343" s="32"/>
      <c r="G343" s="32"/>
      <c r="H343" s="54"/>
      <c r="I343" s="54"/>
      <c r="J343" s="54"/>
      <c r="K343" s="54"/>
      <c r="L343" s="54"/>
      <c r="M343" s="40"/>
    </row>
    <row r="344" spans="1:13" ht="38.25">
      <c r="A344" s="54"/>
      <c r="B344" s="51" t="s">
        <v>196</v>
      </c>
      <c r="C344" s="33" t="s">
        <v>45</v>
      </c>
      <c r="D344" s="33" t="s">
        <v>52</v>
      </c>
      <c r="E344" s="49"/>
      <c r="F344" s="32">
        <f>F338/F341</f>
        <v>1333.3333333333333</v>
      </c>
      <c r="G344" s="32">
        <f>F344</f>
        <v>1333.3333333333333</v>
      </c>
      <c r="H344" s="54"/>
      <c r="I344" s="14">
        <v>0</v>
      </c>
      <c r="J344" s="14">
        <f>I344</f>
        <v>0</v>
      </c>
      <c r="K344" s="40"/>
      <c r="L344" s="14">
        <f t="shared" ref="L344" si="141">I344-F344</f>
        <v>-1333.3333333333333</v>
      </c>
      <c r="M344" s="14">
        <f t="shared" ref="M344" si="142">L344</f>
        <v>-1333.3333333333333</v>
      </c>
    </row>
    <row r="345" spans="1:13">
      <c r="A345" s="55" t="s">
        <v>58</v>
      </c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7"/>
    </row>
    <row r="346" spans="1:13">
      <c r="A346" s="54"/>
      <c r="B346" s="29" t="s">
        <v>47</v>
      </c>
      <c r="C346" s="33"/>
      <c r="D346" s="33"/>
      <c r="E346" s="49"/>
      <c r="F346" s="32"/>
      <c r="G346" s="32"/>
      <c r="H346" s="54"/>
      <c r="I346" s="54"/>
      <c r="J346" s="54"/>
      <c r="K346" s="54"/>
      <c r="L346" s="54"/>
      <c r="M346" s="40"/>
    </row>
    <row r="347" spans="1:13" ht="51">
      <c r="A347" s="54"/>
      <c r="B347" s="51" t="s">
        <v>197</v>
      </c>
      <c r="C347" s="33" t="s">
        <v>53</v>
      </c>
      <c r="D347" s="33" t="s">
        <v>52</v>
      </c>
      <c r="E347" s="49"/>
      <c r="F347" s="32">
        <v>100</v>
      </c>
      <c r="G347" s="32">
        <f>F347</f>
        <v>100</v>
      </c>
      <c r="H347" s="54"/>
      <c r="I347" s="14">
        <v>0</v>
      </c>
      <c r="J347" s="14">
        <f>I347</f>
        <v>0</v>
      </c>
      <c r="K347" s="40"/>
      <c r="L347" s="14">
        <f t="shared" ref="L347" si="143">I347-F347</f>
        <v>-100</v>
      </c>
      <c r="M347" s="14">
        <f t="shared" ref="M347" si="144">L347</f>
        <v>-100</v>
      </c>
    </row>
    <row r="348" spans="1:13">
      <c r="A348" s="55" t="s">
        <v>58</v>
      </c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7"/>
    </row>
    <row r="349" spans="1:13">
      <c r="A349" s="55" t="s">
        <v>60</v>
      </c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7"/>
    </row>
    <row r="350" spans="1:13" ht="15.75" customHeight="1">
      <c r="A350" s="54"/>
      <c r="B350" s="61" t="s">
        <v>198</v>
      </c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3"/>
    </row>
    <row r="351" spans="1:13">
      <c r="A351" s="54"/>
      <c r="B351" s="29" t="s">
        <v>41</v>
      </c>
      <c r="C351" s="33"/>
      <c r="D351" s="33"/>
      <c r="E351" s="49"/>
      <c r="F351" s="32"/>
      <c r="G351" s="32"/>
      <c r="H351" s="54"/>
      <c r="I351" s="54"/>
      <c r="J351" s="54"/>
      <c r="K351" s="54"/>
      <c r="L351" s="54"/>
      <c r="M351" s="40"/>
    </row>
    <row r="352" spans="1:13" ht="76.5">
      <c r="A352" s="54"/>
      <c r="B352" s="51" t="s">
        <v>199</v>
      </c>
      <c r="C352" s="33" t="s">
        <v>45</v>
      </c>
      <c r="D352" s="33" t="s">
        <v>101</v>
      </c>
      <c r="E352" s="49"/>
      <c r="F352" s="32">
        <f>100000</f>
        <v>100000</v>
      </c>
      <c r="G352" s="32">
        <f>F352</f>
        <v>100000</v>
      </c>
      <c r="H352" s="54"/>
      <c r="I352" s="14">
        <v>0</v>
      </c>
      <c r="J352" s="14">
        <f>I352</f>
        <v>0</v>
      </c>
      <c r="K352" s="40"/>
      <c r="L352" s="14">
        <f t="shared" ref="L352" si="145">I352-F352</f>
        <v>-100000</v>
      </c>
      <c r="M352" s="14">
        <f t="shared" ref="M352" si="146">L352</f>
        <v>-100000</v>
      </c>
    </row>
    <row r="353" spans="1:13">
      <c r="A353" s="55" t="s">
        <v>58</v>
      </c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7"/>
    </row>
    <row r="354" spans="1:13">
      <c r="A354" s="54"/>
      <c r="B354" s="29" t="s">
        <v>43</v>
      </c>
      <c r="C354" s="33"/>
      <c r="D354" s="33"/>
      <c r="E354" s="49"/>
      <c r="F354" s="32"/>
      <c r="G354" s="32"/>
      <c r="H354" s="54"/>
      <c r="I354" s="54"/>
      <c r="J354" s="54"/>
      <c r="K354" s="54"/>
      <c r="L354" s="54"/>
      <c r="M354" s="40"/>
    </row>
    <row r="355" spans="1:13" ht="51">
      <c r="A355" s="54"/>
      <c r="B355" s="51" t="s">
        <v>200</v>
      </c>
      <c r="C355" s="33" t="s">
        <v>48</v>
      </c>
      <c r="D355" s="48" t="s">
        <v>50</v>
      </c>
      <c r="E355" s="49"/>
      <c r="F355" s="32">
        <v>90</v>
      </c>
      <c r="G355" s="32">
        <f>F355</f>
        <v>90</v>
      </c>
      <c r="H355" s="54"/>
      <c r="I355" s="14">
        <v>0</v>
      </c>
      <c r="J355" s="14">
        <f>I355</f>
        <v>0</v>
      </c>
      <c r="K355" s="40"/>
      <c r="L355" s="14">
        <f t="shared" ref="L355" si="147">I355-F355</f>
        <v>-90</v>
      </c>
      <c r="M355" s="14">
        <f t="shared" ref="M355" si="148">L355</f>
        <v>-90</v>
      </c>
    </row>
    <row r="356" spans="1:13">
      <c r="A356" s="55" t="s">
        <v>58</v>
      </c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7"/>
    </row>
    <row r="357" spans="1:13">
      <c r="A357" s="54"/>
      <c r="B357" s="29" t="s">
        <v>44</v>
      </c>
      <c r="C357" s="33"/>
      <c r="D357" s="33"/>
      <c r="E357" s="49"/>
      <c r="F357" s="32"/>
      <c r="G357" s="32"/>
      <c r="H357" s="54"/>
      <c r="I357" s="54"/>
      <c r="J357" s="54"/>
      <c r="K357" s="54"/>
      <c r="L357" s="54"/>
      <c r="M357" s="40"/>
    </row>
    <row r="358" spans="1:13" ht="38.25">
      <c r="A358" s="54"/>
      <c r="B358" s="51" t="s">
        <v>201</v>
      </c>
      <c r="C358" s="33" t="s">
        <v>45</v>
      </c>
      <c r="D358" s="33" t="s">
        <v>52</v>
      </c>
      <c r="E358" s="49"/>
      <c r="F358" s="32">
        <f>F352/F355</f>
        <v>1111.1111111111111</v>
      </c>
      <c r="G358" s="32">
        <f>F358</f>
        <v>1111.1111111111111</v>
      </c>
      <c r="H358" s="54"/>
      <c r="I358" s="14">
        <v>0</v>
      </c>
      <c r="J358" s="14">
        <f>I358</f>
        <v>0</v>
      </c>
      <c r="K358" s="40"/>
      <c r="L358" s="14">
        <f t="shared" ref="L358" si="149">I358-F358</f>
        <v>-1111.1111111111111</v>
      </c>
      <c r="M358" s="14">
        <f t="shared" ref="M358" si="150">L358</f>
        <v>-1111.1111111111111</v>
      </c>
    </row>
    <row r="359" spans="1:13">
      <c r="A359" s="55" t="s">
        <v>58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7"/>
    </row>
    <row r="360" spans="1:13">
      <c r="A360" s="54"/>
      <c r="B360" s="29" t="s">
        <v>47</v>
      </c>
      <c r="C360" s="33"/>
      <c r="D360" s="33"/>
      <c r="E360" s="49"/>
      <c r="F360" s="32"/>
      <c r="G360" s="32"/>
      <c r="H360" s="54"/>
      <c r="I360" s="54"/>
      <c r="J360" s="54"/>
      <c r="K360" s="54"/>
      <c r="L360" s="54"/>
      <c r="M360" s="40"/>
    </row>
    <row r="361" spans="1:13" ht="51">
      <c r="A361" s="54"/>
      <c r="B361" s="51" t="s">
        <v>202</v>
      </c>
      <c r="C361" s="33" t="s">
        <v>53</v>
      </c>
      <c r="D361" s="33" t="s">
        <v>52</v>
      </c>
      <c r="E361" s="49"/>
      <c r="F361" s="32">
        <v>100</v>
      </c>
      <c r="G361" s="32">
        <f>F361</f>
        <v>100</v>
      </c>
      <c r="H361" s="54"/>
      <c r="I361" s="14">
        <v>0</v>
      </c>
      <c r="J361" s="14">
        <f>I361</f>
        <v>0</v>
      </c>
      <c r="K361" s="40"/>
      <c r="L361" s="14">
        <f t="shared" ref="L361" si="151">I361-F361</f>
        <v>-100</v>
      </c>
      <c r="M361" s="14">
        <f t="shared" ref="M361" si="152">L361</f>
        <v>-100</v>
      </c>
    </row>
    <row r="362" spans="1:13">
      <c r="A362" s="55" t="s">
        <v>58</v>
      </c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7"/>
    </row>
    <row r="363" spans="1:13">
      <c r="A363" s="55" t="s">
        <v>60</v>
      </c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7"/>
    </row>
    <row r="364" spans="1:13" ht="15.75" customHeight="1">
      <c r="A364" s="54"/>
      <c r="B364" s="61" t="s">
        <v>203</v>
      </c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3"/>
    </row>
    <row r="365" spans="1:13">
      <c r="A365" s="54"/>
      <c r="B365" s="29" t="s">
        <v>41</v>
      </c>
      <c r="C365" s="33"/>
      <c r="D365" s="33"/>
      <c r="E365" s="49"/>
      <c r="F365" s="32"/>
      <c r="G365" s="32"/>
      <c r="H365" s="54"/>
      <c r="I365" s="54"/>
      <c r="J365" s="54"/>
      <c r="K365" s="54"/>
      <c r="L365" s="54"/>
      <c r="M365" s="40"/>
    </row>
    <row r="366" spans="1:13" ht="63.75">
      <c r="A366" s="54"/>
      <c r="B366" s="51" t="s">
        <v>204</v>
      </c>
      <c r="C366" s="33" t="s">
        <v>45</v>
      </c>
      <c r="D366" s="33" t="s">
        <v>101</v>
      </c>
      <c r="E366" s="49"/>
      <c r="F366" s="32">
        <f>30000</f>
        <v>30000</v>
      </c>
      <c r="G366" s="32">
        <f>F366</f>
        <v>30000</v>
      </c>
      <c r="H366" s="54"/>
      <c r="I366" s="14">
        <v>0</v>
      </c>
      <c r="J366" s="14">
        <f>I366</f>
        <v>0</v>
      </c>
      <c r="K366" s="40"/>
      <c r="L366" s="14">
        <f t="shared" ref="L366" si="153">I366-F366</f>
        <v>-30000</v>
      </c>
      <c r="M366" s="14">
        <f t="shared" ref="M366" si="154">L366</f>
        <v>-30000</v>
      </c>
    </row>
    <row r="367" spans="1:13">
      <c r="A367" s="55" t="s">
        <v>58</v>
      </c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7"/>
    </row>
    <row r="368" spans="1:13">
      <c r="A368" s="54"/>
      <c r="B368" s="29" t="s">
        <v>43</v>
      </c>
      <c r="C368" s="33"/>
      <c r="D368" s="33"/>
      <c r="E368" s="49"/>
      <c r="F368" s="32"/>
      <c r="G368" s="32"/>
      <c r="H368" s="54"/>
      <c r="I368" s="54"/>
      <c r="J368" s="54"/>
      <c r="K368" s="54"/>
      <c r="L368" s="54"/>
      <c r="M368" s="40"/>
    </row>
    <row r="369" spans="1:13" ht="38.25">
      <c r="A369" s="54"/>
      <c r="B369" s="51" t="s">
        <v>205</v>
      </c>
      <c r="C369" s="33" t="s">
        <v>48</v>
      </c>
      <c r="D369" s="48" t="s">
        <v>50</v>
      </c>
      <c r="E369" s="49"/>
      <c r="F369" s="32">
        <v>25</v>
      </c>
      <c r="G369" s="32">
        <f>F369</f>
        <v>25</v>
      </c>
      <c r="H369" s="54"/>
      <c r="I369" s="14">
        <v>0</v>
      </c>
      <c r="J369" s="14">
        <f>I369</f>
        <v>0</v>
      </c>
      <c r="K369" s="40"/>
      <c r="L369" s="14">
        <f t="shared" ref="L369" si="155">I369-F369</f>
        <v>-25</v>
      </c>
      <c r="M369" s="14">
        <f t="shared" ref="M369" si="156">L369</f>
        <v>-25</v>
      </c>
    </row>
    <row r="370" spans="1:13">
      <c r="A370" s="55" t="s">
        <v>58</v>
      </c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7"/>
    </row>
    <row r="371" spans="1:13">
      <c r="A371" s="54"/>
      <c r="B371" s="29" t="s">
        <v>44</v>
      </c>
      <c r="C371" s="33"/>
      <c r="D371" s="33"/>
      <c r="E371" s="49"/>
      <c r="F371" s="32"/>
      <c r="G371" s="32"/>
      <c r="H371" s="54"/>
      <c r="I371" s="54"/>
      <c r="J371" s="54"/>
      <c r="K371" s="54"/>
      <c r="L371" s="54"/>
      <c r="M371" s="40"/>
    </row>
    <row r="372" spans="1:13" ht="38.25">
      <c r="A372" s="54"/>
      <c r="B372" s="51" t="s">
        <v>206</v>
      </c>
      <c r="C372" s="33" t="s">
        <v>45</v>
      </c>
      <c r="D372" s="33" t="s">
        <v>52</v>
      </c>
      <c r="E372" s="49"/>
      <c r="F372" s="32">
        <f>F366/F369</f>
        <v>1200</v>
      </c>
      <c r="G372" s="32">
        <f>F372</f>
        <v>1200</v>
      </c>
      <c r="H372" s="54"/>
      <c r="I372" s="14">
        <v>0</v>
      </c>
      <c r="J372" s="14">
        <f>I372</f>
        <v>0</v>
      </c>
      <c r="K372" s="40"/>
      <c r="L372" s="14">
        <f t="shared" ref="L372" si="157">I372-F372</f>
        <v>-1200</v>
      </c>
      <c r="M372" s="14">
        <f t="shared" ref="M372" si="158">L372</f>
        <v>-1200</v>
      </c>
    </row>
    <row r="373" spans="1:13">
      <c r="A373" s="55" t="s">
        <v>58</v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7"/>
    </row>
    <row r="374" spans="1:13">
      <c r="A374" s="54"/>
      <c r="B374" s="29" t="s">
        <v>47</v>
      </c>
      <c r="C374" s="33"/>
      <c r="D374" s="33"/>
      <c r="E374" s="49"/>
      <c r="F374" s="32"/>
      <c r="G374" s="32"/>
      <c r="H374" s="54"/>
      <c r="I374" s="54"/>
      <c r="J374" s="54"/>
      <c r="K374" s="54"/>
      <c r="L374" s="54"/>
      <c r="M374" s="40"/>
    </row>
    <row r="375" spans="1:13" ht="38.25">
      <c r="A375" s="54"/>
      <c r="B375" s="51" t="s">
        <v>207</v>
      </c>
      <c r="C375" s="33" t="s">
        <v>53</v>
      </c>
      <c r="D375" s="33" t="s">
        <v>52</v>
      </c>
      <c r="E375" s="49"/>
      <c r="F375" s="32">
        <v>100</v>
      </c>
      <c r="G375" s="32">
        <f>F375</f>
        <v>100</v>
      </c>
      <c r="H375" s="54"/>
      <c r="I375" s="14">
        <v>0</v>
      </c>
      <c r="J375" s="14">
        <f>I375</f>
        <v>0</v>
      </c>
      <c r="K375" s="40"/>
      <c r="L375" s="14">
        <f t="shared" ref="L375" si="159">I375-F375</f>
        <v>-100</v>
      </c>
      <c r="M375" s="14">
        <f t="shared" ref="M375" si="160">L375</f>
        <v>-100</v>
      </c>
    </row>
    <row r="376" spans="1:13">
      <c r="A376" s="55" t="s">
        <v>58</v>
      </c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7"/>
    </row>
    <row r="377" spans="1:13">
      <c r="A377" s="55" t="s">
        <v>60</v>
      </c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7"/>
    </row>
    <row r="378" spans="1:13" ht="15.75" customHeight="1">
      <c r="A378" s="54"/>
      <c r="B378" s="61" t="s">
        <v>208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3"/>
    </row>
    <row r="379" spans="1:13">
      <c r="A379" s="54"/>
      <c r="B379" s="29" t="s">
        <v>41</v>
      </c>
      <c r="C379" s="33"/>
      <c r="D379" s="33"/>
      <c r="E379" s="49"/>
      <c r="F379" s="32"/>
      <c r="G379" s="32"/>
      <c r="H379" s="54"/>
      <c r="I379" s="54"/>
      <c r="J379" s="54"/>
      <c r="K379" s="54"/>
      <c r="L379" s="54"/>
      <c r="M379" s="40"/>
    </row>
    <row r="380" spans="1:13" ht="76.5">
      <c r="A380" s="54"/>
      <c r="B380" s="51" t="s">
        <v>209</v>
      </c>
      <c r="C380" s="33" t="s">
        <v>45</v>
      </c>
      <c r="D380" s="33" t="s">
        <v>101</v>
      </c>
      <c r="E380" s="49"/>
      <c r="F380" s="32">
        <f>169700.89</f>
        <v>169700.89</v>
      </c>
      <c r="G380" s="32">
        <f>F380</f>
        <v>169700.89</v>
      </c>
      <c r="H380" s="54"/>
      <c r="I380" s="14">
        <v>0</v>
      </c>
      <c r="J380" s="14">
        <f>I380</f>
        <v>0</v>
      </c>
      <c r="K380" s="40"/>
      <c r="L380" s="14">
        <f t="shared" ref="L380" si="161">I380-F380</f>
        <v>-169700.89</v>
      </c>
      <c r="M380" s="14">
        <f t="shared" ref="M380" si="162">L380</f>
        <v>-169700.89</v>
      </c>
    </row>
    <row r="381" spans="1:13">
      <c r="A381" s="55" t="s">
        <v>58</v>
      </c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7"/>
    </row>
    <row r="382" spans="1:13">
      <c r="A382" s="54"/>
      <c r="B382" s="29" t="s">
        <v>43</v>
      </c>
      <c r="C382" s="33"/>
      <c r="D382" s="33"/>
      <c r="E382" s="49"/>
      <c r="F382" s="32"/>
      <c r="G382" s="32"/>
      <c r="H382" s="54"/>
      <c r="I382" s="54"/>
      <c r="J382" s="54"/>
      <c r="K382" s="54"/>
      <c r="L382" s="54"/>
      <c r="M382" s="40"/>
    </row>
    <row r="383" spans="1:13" ht="51">
      <c r="A383" s="54"/>
      <c r="B383" s="51" t="s">
        <v>210</v>
      </c>
      <c r="C383" s="33" t="s">
        <v>48</v>
      </c>
      <c r="D383" s="48" t="s">
        <v>50</v>
      </c>
      <c r="E383" s="49"/>
      <c r="F383" s="32">
        <v>180</v>
      </c>
      <c r="G383" s="32">
        <f>F383</f>
        <v>180</v>
      </c>
      <c r="H383" s="54"/>
      <c r="I383" s="14">
        <v>0</v>
      </c>
      <c r="J383" s="14">
        <f>I383</f>
        <v>0</v>
      </c>
      <c r="K383" s="40"/>
      <c r="L383" s="14">
        <f t="shared" ref="L383" si="163">I383-F383</f>
        <v>-180</v>
      </c>
      <c r="M383" s="14">
        <f t="shared" ref="M383" si="164">L383</f>
        <v>-180</v>
      </c>
    </row>
    <row r="384" spans="1:13">
      <c r="A384" s="55" t="s">
        <v>58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7"/>
    </row>
    <row r="385" spans="1:13">
      <c r="A385" s="54"/>
      <c r="B385" s="29" t="s">
        <v>44</v>
      </c>
      <c r="C385" s="33"/>
      <c r="D385" s="33"/>
      <c r="E385" s="49"/>
      <c r="F385" s="32"/>
      <c r="G385" s="32"/>
      <c r="H385" s="54"/>
      <c r="I385" s="54"/>
      <c r="J385" s="54"/>
      <c r="K385" s="54"/>
      <c r="L385" s="54"/>
      <c r="M385" s="40"/>
    </row>
    <row r="386" spans="1:13" ht="38.25">
      <c r="A386" s="54"/>
      <c r="B386" s="51" t="s">
        <v>211</v>
      </c>
      <c r="C386" s="33" t="s">
        <v>45</v>
      </c>
      <c r="D386" s="33" t="s">
        <v>52</v>
      </c>
      <c r="E386" s="49"/>
      <c r="F386" s="32">
        <f>F380/F383</f>
        <v>942.78272222222233</v>
      </c>
      <c r="G386" s="32">
        <f>F386</f>
        <v>942.78272222222233</v>
      </c>
      <c r="H386" s="54"/>
      <c r="I386" s="14">
        <v>0</v>
      </c>
      <c r="J386" s="14">
        <f>I386</f>
        <v>0</v>
      </c>
      <c r="K386" s="40"/>
      <c r="L386" s="14">
        <f t="shared" ref="L386" si="165">I386-F386</f>
        <v>-942.78272222222233</v>
      </c>
      <c r="M386" s="14">
        <f t="shared" ref="M386" si="166">L386</f>
        <v>-942.78272222222233</v>
      </c>
    </row>
    <row r="387" spans="1:13">
      <c r="A387" s="55" t="s">
        <v>58</v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7"/>
    </row>
    <row r="388" spans="1:13">
      <c r="A388" s="54"/>
      <c r="B388" s="29" t="s">
        <v>47</v>
      </c>
      <c r="C388" s="33"/>
      <c r="D388" s="33"/>
      <c r="E388" s="49"/>
      <c r="F388" s="32"/>
      <c r="G388" s="32"/>
      <c r="H388" s="54"/>
      <c r="I388" s="54"/>
      <c r="J388" s="54"/>
      <c r="K388" s="54"/>
      <c r="L388" s="54"/>
      <c r="M388" s="40"/>
    </row>
    <row r="389" spans="1:13" ht="51">
      <c r="A389" s="54"/>
      <c r="B389" s="51" t="s">
        <v>212</v>
      </c>
      <c r="C389" s="33" t="s">
        <v>53</v>
      </c>
      <c r="D389" s="33" t="s">
        <v>52</v>
      </c>
      <c r="E389" s="49"/>
      <c r="F389" s="32">
        <v>100</v>
      </c>
      <c r="G389" s="32">
        <f>F389</f>
        <v>100</v>
      </c>
      <c r="H389" s="54"/>
      <c r="I389" s="14">
        <v>0</v>
      </c>
      <c r="J389" s="14">
        <f>I389</f>
        <v>0</v>
      </c>
      <c r="K389" s="40"/>
      <c r="L389" s="14">
        <f t="shared" ref="L389" si="167">I389-F389</f>
        <v>-100</v>
      </c>
      <c r="M389" s="14">
        <f t="shared" ref="M389" si="168">L389</f>
        <v>-100</v>
      </c>
    </row>
    <row r="390" spans="1:13">
      <c r="A390" s="55" t="s">
        <v>58</v>
      </c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7"/>
    </row>
    <row r="391" spans="1:13">
      <c r="A391" s="55" t="s">
        <v>60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7"/>
    </row>
    <row r="392" spans="1:13" ht="15.75" customHeight="1">
      <c r="A392" s="54"/>
      <c r="B392" s="61" t="s">
        <v>213</v>
      </c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3"/>
    </row>
    <row r="393" spans="1:13">
      <c r="A393" s="54"/>
      <c r="B393" s="29" t="s">
        <v>41</v>
      </c>
      <c r="C393" s="33"/>
      <c r="D393" s="33"/>
      <c r="E393" s="49"/>
      <c r="F393" s="32"/>
      <c r="G393" s="32"/>
      <c r="H393" s="54"/>
      <c r="I393" s="54"/>
      <c r="J393" s="54"/>
      <c r="K393" s="54"/>
      <c r="L393" s="54"/>
      <c r="M393" s="40"/>
    </row>
    <row r="394" spans="1:13" ht="76.5">
      <c r="A394" s="54"/>
      <c r="B394" s="51" t="s">
        <v>214</v>
      </c>
      <c r="C394" s="33" t="s">
        <v>45</v>
      </c>
      <c r="D394" s="33" t="s">
        <v>101</v>
      </c>
      <c r="E394" s="49"/>
      <c r="F394" s="32">
        <f>100000</f>
        <v>100000</v>
      </c>
      <c r="G394" s="32">
        <f>F394</f>
        <v>100000</v>
      </c>
      <c r="H394" s="54"/>
      <c r="I394" s="14">
        <v>0</v>
      </c>
      <c r="J394" s="14">
        <f>I394</f>
        <v>0</v>
      </c>
      <c r="K394" s="40"/>
      <c r="L394" s="14">
        <f t="shared" ref="L394" si="169">I394-F394</f>
        <v>-100000</v>
      </c>
      <c r="M394" s="14">
        <f t="shared" ref="M394" si="170">L394</f>
        <v>-100000</v>
      </c>
    </row>
    <row r="395" spans="1:13">
      <c r="A395" s="55" t="s">
        <v>58</v>
      </c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7"/>
    </row>
    <row r="396" spans="1:13">
      <c r="A396" s="54"/>
      <c r="B396" s="29" t="s">
        <v>43</v>
      </c>
      <c r="C396" s="33"/>
      <c r="D396" s="33"/>
      <c r="E396" s="49"/>
      <c r="F396" s="32"/>
      <c r="G396" s="32"/>
      <c r="H396" s="54"/>
      <c r="I396" s="54"/>
      <c r="J396" s="54"/>
      <c r="K396" s="54"/>
      <c r="L396" s="54"/>
      <c r="M396" s="40"/>
    </row>
    <row r="397" spans="1:13" ht="51">
      <c r="A397" s="54"/>
      <c r="B397" s="51" t="s">
        <v>215</v>
      </c>
      <c r="C397" s="33" t="s">
        <v>48</v>
      </c>
      <c r="D397" s="48" t="s">
        <v>50</v>
      </c>
      <c r="E397" s="49"/>
      <c r="F397" s="32">
        <v>60</v>
      </c>
      <c r="G397" s="32">
        <f>F397</f>
        <v>60</v>
      </c>
      <c r="H397" s="54"/>
      <c r="I397" s="14">
        <v>0</v>
      </c>
      <c r="J397" s="14">
        <f>I397</f>
        <v>0</v>
      </c>
      <c r="K397" s="40"/>
      <c r="L397" s="14">
        <f t="shared" ref="L397" si="171">I397-F397</f>
        <v>-60</v>
      </c>
      <c r="M397" s="14">
        <f t="shared" ref="M397" si="172">L397</f>
        <v>-60</v>
      </c>
    </row>
    <row r="398" spans="1:13">
      <c r="A398" s="55" t="s">
        <v>58</v>
      </c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7"/>
    </row>
    <row r="399" spans="1:13">
      <c r="A399" s="54"/>
      <c r="B399" s="29" t="s">
        <v>44</v>
      </c>
      <c r="C399" s="33"/>
      <c r="D399" s="33"/>
      <c r="E399" s="49"/>
      <c r="F399" s="32"/>
      <c r="G399" s="32"/>
      <c r="H399" s="54"/>
      <c r="I399" s="54"/>
      <c r="J399" s="54"/>
      <c r="K399" s="54"/>
      <c r="L399" s="54"/>
      <c r="M399" s="40"/>
    </row>
    <row r="400" spans="1:13" ht="51">
      <c r="A400" s="54"/>
      <c r="B400" s="51" t="s">
        <v>216</v>
      </c>
      <c r="C400" s="33" t="s">
        <v>45</v>
      </c>
      <c r="D400" s="33" t="s">
        <v>52</v>
      </c>
      <c r="E400" s="49"/>
      <c r="F400" s="32">
        <f>F394/F397</f>
        <v>1666.6666666666667</v>
      </c>
      <c r="G400" s="32">
        <f>F400</f>
        <v>1666.6666666666667</v>
      </c>
      <c r="H400" s="54"/>
      <c r="I400" s="14">
        <v>0</v>
      </c>
      <c r="J400" s="14">
        <f>I400</f>
        <v>0</v>
      </c>
      <c r="K400" s="40"/>
      <c r="L400" s="14">
        <f t="shared" ref="L400" si="173">I400-F400</f>
        <v>-1666.6666666666667</v>
      </c>
      <c r="M400" s="14">
        <f t="shared" ref="M400" si="174">L400</f>
        <v>-1666.6666666666667</v>
      </c>
    </row>
    <row r="401" spans="1:13">
      <c r="A401" s="55" t="s">
        <v>58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7"/>
    </row>
    <row r="402" spans="1:13">
      <c r="A402" s="54"/>
      <c r="B402" s="29" t="s">
        <v>47</v>
      </c>
      <c r="C402" s="33"/>
      <c r="D402" s="33"/>
      <c r="E402" s="49"/>
      <c r="F402" s="32"/>
      <c r="G402" s="32"/>
      <c r="H402" s="54"/>
      <c r="I402" s="54"/>
      <c r="J402" s="54"/>
      <c r="K402" s="54"/>
      <c r="L402" s="54"/>
      <c r="M402" s="40"/>
    </row>
    <row r="403" spans="1:13" ht="51">
      <c r="A403" s="54"/>
      <c r="B403" s="51" t="s">
        <v>217</v>
      </c>
      <c r="C403" s="33" t="s">
        <v>53</v>
      </c>
      <c r="D403" s="33" t="s">
        <v>52</v>
      </c>
      <c r="E403" s="49"/>
      <c r="F403" s="32">
        <v>100</v>
      </c>
      <c r="G403" s="32">
        <f>F403</f>
        <v>100</v>
      </c>
      <c r="H403" s="54"/>
      <c r="I403" s="14">
        <v>0</v>
      </c>
      <c r="J403" s="14">
        <f>I403</f>
        <v>0</v>
      </c>
      <c r="K403" s="40"/>
      <c r="L403" s="14">
        <f t="shared" ref="L403" si="175">I403-F403</f>
        <v>-100</v>
      </c>
      <c r="M403" s="14">
        <f t="shared" ref="M403" si="176">L403</f>
        <v>-100</v>
      </c>
    </row>
    <row r="404" spans="1:13">
      <c r="A404" s="55" t="s">
        <v>58</v>
      </c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7"/>
    </row>
    <row r="405" spans="1:13">
      <c r="A405" s="55" t="s">
        <v>60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7"/>
    </row>
    <row r="406" spans="1:13" ht="15.75" customHeight="1">
      <c r="A406" s="54"/>
      <c r="B406" s="61" t="s">
        <v>218</v>
      </c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3"/>
    </row>
    <row r="407" spans="1:13">
      <c r="A407" s="54"/>
      <c r="B407" s="29" t="s">
        <v>41</v>
      </c>
      <c r="C407" s="33"/>
      <c r="D407" s="33"/>
      <c r="E407" s="49"/>
      <c r="F407" s="32"/>
      <c r="G407" s="32"/>
      <c r="H407" s="54"/>
      <c r="I407" s="54"/>
      <c r="J407" s="54"/>
      <c r="K407" s="54"/>
      <c r="L407" s="54"/>
      <c r="M407" s="40"/>
    </row>
    <row r="408" spans="1:13" ht="76.5">
      <c r="A408" s="54"/>
      <c r="B408" s="51" t="s">
        <v>219</v>
      </c>
      <c r="C408" s="33" t="s">
        <v>45</v>
      </c>
      <c r="D408" s="33" t="s">
        <v>101</v>
      </c>
      <c r="E408" s="49"/>
      <c r="F408" s="32">
        <f>110000+40000</f>
        <v>150000</v>
      </c>
      <c r="G408" s="32">
        <f>F408</f>
        <v>150000</v>
      </c>
      <c r="H408" s="54"/>
      <c r="I408" s="14">
        <v>0</v>
      </c>
      <c r="J408" s="14">
        <f>I408</f>
        <v>0</v>
      </c>
      <c r="K408" s="40"/>
      <c r="L408" s="14">
        <f t="shared" ref="L408" si="177">I408-F408</f>
        <v>-150000</v>
      </c>
      <c r="M408" s="14">
        <f t="shared" ref="M408" si="178">L408</f>
        <v>-150000</v>
      </c>
    </row>
    <row r="409" spans="1:13">
      <c r="A409" s="55" t="s">
        <v>58</v>
      </c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7"/>
    </row>
    <row r="410" spans="1:13">
      <c r="A410" s="54"/>
      <c r="B410" s="29" t="s">
        <v>43</v>
      </c>
      <c r="C410" s="33"/>
      <c r="D410" s="33"/>
      <c r="E410" s="49"/>
      <c r="F410" s="32"/>
      <c r="G410" s="32"/>
      <c r="H410" s="54"/>
      <c r="I410" s="54"/>
      <c r="J410" s="54"/>
      <c r="K410" s="54"/>
      <c r="L410" s="54"/>
      <c r="M410" s="40"/>
    </row>
    <row r="411" spans="1:13" ht="51">
      <c r="A411" s="54"/>
      <c r="B411" s="51" t="s">
        <v>220</v>
      </c>
      <c r="C411" s="33" t="s">
        <v>48</v>
      </c>
      <c r="D411" s="48" t="s">
        <v>50</v>
      </c>
      <c r="E411" s="49"/>
      <c r="F411" s="32">
        <v>90</v>
      </c>
      <c r="G411" s="32">
        <f>F411</f>
        <v>90</v>
      </c>
      <c r="H411" s="54"/>
      <c r="I411" s="14">
        <v>0</v>
      </c>
      <c r="J411" s="14">
        <f>I411</f>
        <v>0</v>
      </c>
      <c r="K411" s="40"/>
      <c r="L411" s="14">
        <f t="shared" ref="L411" si="179">I411-F411</f>
        <v>-90</v>
      </c>
      <c r="M411" s="14">
        <f t="shared" ref="M411" si="180">L411</f>
        <v>-90</v>
      </c>
    </row>
    <row r="412" spans="1:13">
      <c r="A412" s="55" t="s">
        <v>58</v>
      </c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7"/>
    </row>
    <row r="413" spans="1:13">
      <c r="A413" s="54"/>
      <c r="B413" s="29" t="s">
        <v>44</v>
      </c>
      <c r="C413" s="33"/>
      <c r="D413" s="33"/>
      <c r="E413" s="49"/>
      <c r="F413" s="32"/>
      <c r="G413" s="32"/>
      <c r="H413" s="54"/>
      <c r="I413" s="54"/>
      <c r="J413" s="54"/>
      <c r="K413" s="54"/>
      <c r="L413" s="54"/>
      <c r="M413" s="40"/>
    </row>
    <row r="414" spans="1:13" ht="38.25">
      <c r="A414" s="54"/>
      <c r="B414" s="51" t="s">
        <v>221</v>
      </c>
      <c r="C414" s="33" t="s">
        <v>45</v>
      </c>
      <c r="D414" s="33" t="s">
        <v>52</v>
      </c>
      <c r="E414" s="49"/>
      <c r="F414" s="32">
        <f>F408/F411</f>
        <v>1666.6666666666667</v>
      </c>
      <c r="G414" s="32">
        <f>F414</f>
        <v>1666.6666666666667</v>
      </c>
      <c r="H414" s="54"/>
      <c r="I414" s="14">
        <v>0</v>
      </c>
      <c r="J414" s="14">
        <f>I414</f>
        <v>0</v>
      </c>
      <c r="K414" s="40"/>
      <c r="L414" s="14">
        <f t="shared" ref="L414" si="181">I414-F414</f>
        <v>-1666.6666666666667</v>
      </c>
      <c r="M414" s="14">
        <f t="shared" ref="M414" si="182">L414</f>
        <v>-1666.6666666666667</v>
      </c>
    </row>
    <row r="415" spans="1:13">
      <c r="A415" s="55" t="s">
        <v>58</v>
      </c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7"/>
    </row>
    <row r="416" spans="1:13">
      <c r="A416" s="54"/>
      <c r="B416" s="29" t="s">
        <v>47</v>
      </c>
      <c r="C416" s="33"/>
      <c r="D416" s="33"/>
      <c r="E416" s="49"/>
      <c r="F416" s="32"/>
      <c r="G416" s="32"/>
      <c r="H416" s="54"/>
      <c r="I416" s="54"/>
      <c r="J416" s="54"/>
      <c r="K416" s="54"/>
      <c r="L416" s="54"/>
      <c r="M416" s="40"/>
    </row>
    <row r="417" spans="1:13" ht="51">
      <c r="A417" s="54"/>
      <c r="B417" s="51" t="s">
        <v>222</v>
      </c>
      <c r="C417" s="33" t="s">
        <v>53</v>
      </c>
      <c r="D417" s="33" t="s">
        <v>52</v>
      </c>
      <c r="E417" s="49"/>
      <c r="F417" s="32">
        <v>100</v>
      </c>
      <c r="G417" s="32">
        <f>F417</f>
        <v>100</v>
      </c>
      <c r="H417" s="54"/>
      <c r="I417" s="14">
        <v>0</v>
      </c>
      <c r="J417" s="14">
        <f>I417</f>
        <v>0</v>
      </c>
      <c r="K417" s="40"/>
      <c r="L417" s="14">
        <f t="shared" ref="L417" si="183">I417-F417</f>
        <v>-100</v>
      </c>
      <c r="M417" s="14">
        <f t="shared" ref="M417" si="184">L417</f>
        <v>-100</v>
      </c>
    </row>
    <row r="418" spans="1:13">
      <c r="A418" s="55" t="s">
        <v>58</v>
      </c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7"/>
    </row>
    <row r="419" spans="1:13">
      <c r="A419" s="55" t="s">
        <v>60</v>
      </c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7"/>
    </row>
    <row r="420" spans="1:13" ht="15.75" customHeight="1">
      <c r="A420" s="54"/>
      <c r="B420" s="61" t="s">
        <v>223</v>
      </c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3"/>
    </row>
    <row r="421" spans="1:13">
      <c r="A421" s="54"/>
      <c r="B421" s="29" t="s">
        <v>41</v>
      </c>
      <c r="C421" s="33"/>
      <c r="D421" s="33"/>
      <c r="E421" s="49"/>
      <c r="F421" s="32"/>
      <c r="G421" s="32"/>
      <c r="H421" s="54"/>
      <c r="I421" s="54"/>
      <c r="J421" s="54"/>
      <c r="K421" s="54"/>
      <c r="L421" s="54"/>
      <c r="M421" s="40"/>
    </row>
    <row r="422" spans="1:13" ht="76.5">
      <c r="A422" s="54"/>
      <c r="B422" s="51" t="s">
        <v>224</v>
      </c>
      <c r="C422" s="33" t="s">
        <v>45</v>
      </c>
      <c r="D422" s="33" t="s">
        <v>101</v>
      </c>
      <c r="E422" s="49"/>
      <c r="F422" s="32">
        <f>70000+30000</f>
        <v>100000</v>
      </c>
      <c r="G422" s="32">
        <f>F422</f>
        <v>100000</v>
      </c>
      <c r="H422" s="54"/>
      <c r="I422" s="14">
        <v>0</v>
      </c>
      <c r="J422" s="14">
        <f>I422</f>
        <v>0</v>
      </c>
      <c r="K422" s="40"/>
      <c r="L422" s="14">
        <f t="shared" ref="L422" si="185">I422-F422</f>
        <v>-100000</v>
      </c>
      <c r="M422" s="14">
        <f t="shared" ref="M422" si="186">L422</f>
        <v>-100000</v>
      </c>
    </row>
    <row r="423" spans="1:13">
      <c r="A423" s="55" t="s">
        <v>58</v>
      </c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7"/>
    </row>
    <row r="424" spans="1:13">
      <c r="A424" s="54"/>
      <c r="B424" s="29" t="s">
        <v>43</v>
      </c>
      <c r="C424" s="33"/>
      <c r="D424" s="33"/>
      <c r="E424" s="49"/>
      <c r="F424" s="32"/>
      <c r="G424" s="32"/>
      <c r="H424" s="54"/>
      <c r="I424" s="54"/>
      <c r="J424" s="54"/>
      <c r="K424" s="54"/>
      <c r="L424" s="54"/>
      <c r="M424" s="40"/>
    </row>
    <row r="425" spans="1:13" ht="51">
      <c r="A425" s="54"/>
      <c r="B425" s="51" t="s">
        <v>225</v>
      </c>
      <c r="C425" s="33" t="s">
        <v>48</v>
      </c>
      <c r="D425" s="48" t="s">
        <v>50</v>
      </c>
      <c r="E425" s="49"/>
      <c r="F425" s="32">
        <v>60</v>
      </c>
      <c r="G425" s="32">
        <f>F425</f>
        <v>60</v>
      </c>
      <c r="H425" s="54"/>
      <c r="I425" s="14">
        <v>0</v>
      </c>
      <c r="J425" s="14">
        <f>I425</f>
        <v>0</v>
      </c>
      <c r="K425" s="40"/>
      <c r="L425" s="14">
        <f t="shared" ref="L425" si="187">I425-F425</f>
        <v>-60</v>
      </c>
      <c r="M425" s="14">
        <f t="shared" ref="M425" si="188">L425</f>
        <v>-60</v>
      </c>
    </row>
    <row r="426" spans="1:13">
      <c r="A426" s="55" t="s">
        <v>58</v>
      </c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7"/>
    </row>
    <row r="427" spans="1:13">
      <c r="A427" s="54"/>
      <c r="B427" s="29" t="s">
        <v>44</v>
      </c>
      <c r="C427" s="33"/>
      <c r="D427" s="33"/>
      <c r="E427" s="49"/>
      <c r="F427" s="32"/>
      <c r="G427" s="32"/>
      <c r="H427" s="54"/>
      <c r="I427" s="54"/>
      <c r="J427" s="54"/>
      <c r="K427" s="54"/>
      <c r="L427" s="54"/>
      <c r="M427" s="40"/>
    </row>
    <row r="428" spans="1:13" ht="38.25">
      <c r="A428" s="54"/>
      <c r="B428" s="51" t="s">
        <v>226</v>
      </c>
      <c r="C428" s="33" t="s">
        <v>45</v>
      </c>
      <c r="D428" s="33" t="s">
        <v>52</v>
      </c>
      <c r="E428" s="49"/>
      <c r="F428" s="32">
        <f>F422/F425</f>
        <v>1666.6666666666667</v>
      </c>
      <c r="G428" s="32">
        <f>F428</f>
        <v>1666.6666666666667</v>
      </c>
      <c r="H428" s="54"/>
      <c r="I428" s="14">
        <v>0</v>
      </c>
      <c r="J428" s="14">
        <f>I428</f>
        <v>0</v>
      </c>
      <c r="K428" s="40"/>
      <c r="L428" s="14">
        <f t="shared" ref="L428" si="189">I428-F428</f>
        <v>-1666.6666666666667</v>
      </c>
      <c r="M428" s="14">
        <f t="shared" ref="M428" si="190">L428</f>
        <v>-1666.6666666666667</v>
      </c>
    </row>
    <row r="429" spans="1:13">
      <c r="A429" s="55" t="s">
        <v>58</v>
      </c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7"/>
    </row>
    <row r="430" spans="1:13">
      <c r="A430" s="54"/>
      <c r="B430" s="29" t="s">
        <v>47</v>
      </c>
      <c r="C430" s="33"/>
      <c r="D430" s="33"/>
      <c r="E430" s="49"/>
      <c r="F430" s="32"/>
      <c r="G430" s="32"/>
      <c r="H430" s="54"/>
      <c r="I430" s="54"/>
      <c r="J430" s="54"/>
      <c r="K430" s="54"/>
      <c r="L430" s="54"/>
      <c r="M430" s="40"/>
    </row>
    <row r="431" spans="1:13" ht="51">
      <c r="A431" s="54"/>
      <c r="B431" s="51" t="s">
        <v>227</v>
      </c>
      <c r="C431" s="33" t="s">
        <v>53</v>
      </c>
      <c r="D431" s="33" t="s">
        <v>52</v>
      </c>
      <c r="E431" s="49"/>
      <c r="F431" s="32">
        <v>100</v>
      </c>
      <c r="G431" s="32">
        <f>F431</f>
        <v>100</v>
      </c>
      <c r="H431" s="54"/>
      <c r="I431" s="14">
        <v>0</v>
      </c>
      <c r="J431" s="14">
        <f>I431</f>
        <v>0</v>
      </c>
      <c r="K431" s="40"/>
      <c r="L431" s="14">
        <f t="shared" ref="L431" si="191">I431-F431</f>
        <v>-100</v>
      </c>
      <c r="M431" s="14">
        <f t="shared" ref="M431" si="192">L431</f>
        <v>-100</v>
      </c>
    </row>
    <row r="432" spans="1:13">
      <c r="A432" s="55" t="s">
        <v>58</v>
      </c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7"/>
    </row>
    <row r="433" spans="1:13">
      <c r="A433" s="55" t="s">
        <v>60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7"/>
    </row>
    <row r="434" spans="1:13" ht="15.75" customHeight="1">
      <c r="A434" s="54"/>
      <c r="B434" s="61" t="s">
        <v>228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3"/>
    </row>
    <row r="435" spans="1:13">
      <c r="A435" s="54"/>
      <c r="B435" s="29" t="s">
        <v>41</v>
      </c>
      <c r="C435" s="33"/>
      <c r="D435" s="33"/>
      <c r="E435" s="49"/>
      <c r="F435" s="32"/>
      <c r="G435" s="32"/>
      <c r="H435" s="54"/>
      <c r="I435" s="54"/>
      <c r="J435" s="54"/>
      <c r="K435" s="54"/>
      <c r="L435" s="54"/>
      <c r="M435" s="40"/>
    </row>
    <row r="436" spans="1:13" ht="76.5">
      <c r="A436" s="54"/>
      <c r="B436" s="51" t="s">
        <v>229</v>
      </c>
      <c r="C436" s="33" t="s">
        <v>45</v>
      </c>
      <c r="D436" s="33" t="s">
        <v>101</v>
      </c>
      <c r="E436" s="49"/>
      <c r="F436" s="32">
        <f>219964</f>
        <v>219964</v>
      </c>
      <c r="G436" s="32">
        <f>F436</f>
        <v>219964</v>
      </c>
      <c r="H436" s="54"/>
      <c r="I436" s="14">
        <v>0</v>
      </c>
      <c r="J436" s="14">
        <f>I436</f>
        <v>0</v>
      </c>
      <c r="K436" s="40"/>
      <c r="L436" s="14">
        <f t="shared" ref="L436" si="193">I436-F436</f>
        <v>-219964</v>
      </c>
      <c r="M436" s="14">
        <f t="shared" ref="M436" si="194">L436</f>
        <v>-219964</v>
      </c>
    </row>
    <row r="437" spans="1:13">
      <c r="A437" s="55" t="s">
        <v>58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7"/>
    </row>
    <row r="438" spans="1:13">
      <c r="A438" s="54"/>
      <c r="B438" s="29" t="s">
        <v>43</v>
      </c>
      <c r="C438" s="33"/>
      <c r="D438" s="33"/>
      <c r="E438" s="49"/>
      <c r="F438" s="32"/>
      <c r="G438" s="32"/>
      <c r="H438" s="54"/>
      <c r="I438" s="54"/>
      <c r="J438" s="54"/>
      <c r="K438" s="54"/>
      <c r="L438" s="54"/>
      <c r="M438" s="40"/>
    </row>
    <row r="439" spans="1:13" ht="51">
      <c r="A439" s="54"/>
      <c r="B439" s="51" t="s">
        <v>230</v>
      </c>
      <c r="C439" s="33" t="s">
        <v>48</v>
      </c>
      <c r="D439" s="48" t="s">
        <v>50</v>
      </c>
      <c r="E439" s="49"/>
      <c r="F439" s="32">
        <v>111</v>
      </c>
      <c r="G439" s="32">
        <f>F439</f>
        <v>111</v>
      </c>
      <c r="H439" s="54"/>
      <c r="I439" s="14">
        <v>0</v>
      </c>
      <c r="J439" s="14">
        <f>I439</f>
        <v>0</v>
      </c>
      <c r="K439" s="40"/>
      <c r="L439" s="14">
        <f t="shared" ref="L439" si="195">I439-F439</f>
        <v>-111</v>
      </c>
      <c r="M439" s="14">
        <f t="shared" ref="M439" si="196">L439</f>
        <v>-111</v>
      </c>
    </row>
    <row r="440" spans="1:13">
      <c r="A440" s="55" t="s">
        <v>58</v>
      </c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7"/>
    </row>
    <row r="441" spans="1:13">
      <c r="A441" s="54"/>
      <c r="B441" s="29" t="s">
        <v>44</v>
      </c>
      <c r="C441" s="33"/>
      <c r="D441" s="33"/>
      <c r="E441" s="49"/>
      <c r="F441" s="32"/>
      <c r="G441" s="32"/>
      <c r="H441" s="54"/>
      <c r="I441" s="54"/>
      <c r="J441" s="54"/>
      <c r="K441" s="54"/>
      <c r="L441" s="54"/>
      <c r="M441" s="40"/>
    </row>
    <row r="442" spans="1:13" ht="38.25">
      <c r="A442" s="54"/>
      <c r="B442" s="51" t="s">
        <v>231</v>
      </c>
      <c r="C442" s="33" t="s">
        <v>45</v>
      </c>
      <c r="D442" s="33" t="s">
        <v>52</v>
      </c>
      <c r="E442" s="49"/>
      <c r="F442" s="32">
        <f>F436/F439</f>
        <v>1981.6576576576576</v>
      </c>
      <c r="G442" s="32">
        <f>F442</f>
        <v>1981.6576576576576</v>
      </c>
      <c r="H442" s="54"/>
      <c r="I442" s="14">
        <v>0</v>
      </c>
      <c r="J442" s="14">
        <f>I442</f>
        <v>0</v>
      </c>
      <c r="K442" s="40"/>
      <c r="L442" s="14">
        <f t="shared" ref="L442" si="197">I442-F442</f>
        <v>-1981.6576576576576</v>
      </c>
      <c r="M442" s="14">
        <f t="shared" ref="M442" si="198">L442</f>
        <v>-1981.6576576576576</v>
      </c>
    </row>
    <row r="443" spans="1:13">
      <c r="A443" s="55" t="s">
        <v>58</v>
      </c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7"/>
    </row>
    <row r="444" spans="1:13">
      <c r="A444" s="54"/>
      <c r="B444" s="29" t="s">
        <v>47</v>
      </c>
      <c r="C444" s="33"/>
      <c r="D444" s="33"/>
      <c r="E444" s="49"/>
      <c r="F444" s="32"/>
      <c r="G444" s="32"/>
      <c r="H444" s="54"/>
      <c r="I444" s="54"/>
      <c r="J444" s="54"/>
      <c r="K444" s="54"/>
      <c r="L444" s="54"/>
      <c r="M444" s="40"/>
    </row>
    <row r="445" spans="1:13" ht="51">
      <c r="A445" s="54"/>
      <c r="B445" s="51" t="s">
        <v>232</v>
      </c>
      <c r="C445" s="33" t="s">
        <v>53</v>
      </c>
      <c r="D445" s="33" t="s">
        <v>52</v>
      </c>
      <c r="E445" s="49"/>
      <c r="F445" s="32">
        <v>100</v>
      </c>
      <c r="G445" s="32">
        <f>F445</f>
        <v>100</v>
      </c>
      <c r="H445" s="54"/>
      <c r="I445" s="14">
        <v>0</v>
      </c>
      <c r="J445" s="14">
        <f>I445</f>
        <v>0</v>
      </c>
      <c r="K445" s="40"/>
      <c r="L445" s="14">
        <f t="shared" ref="L445" si="199">I445-F445</f>
        <v>-100</v>
      </c>
      <c r="M445" s="14">
        <f t="shared" ref="M445" si="200">L445</f>
        <v>-100</v>
      </c>
    </row>
    <row r="446" spans="1:13">
      <c r="A446" s="55" t="s">
        <v>58</v>
      </c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7"/>
    </row>
    <row r="447" spans="1:13">
      <c r="A447" s="55" t="s">
        <v>60</v>
      </c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7"/>
    </row>
    <row r="448" spans="1:13" ht="15.75" customHeight="1">
      <c r="A448" s="54"/>
      <c r="B448" s="61" t="s">
        <v>233</v>
      </c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3"/>
    </row>
    <row r="449" spans="1:13">
      <c r="A449" s="54"/>
      <c r="B449" s="29" t="s">
        <v>41</v>
      </c>
      <c r="C449" s="33"/>
      <c r="D449" s="33"/>
      <c r="E449" s="49"/>
      <c r="F449" s="32"/>
      <c r="G449" s="32"/>
      <c r="H449" s="54"/>
      <c r="I449" s="54"/>
      <c r="J449" s="54"/>
      <c r="K449" s="54"/>
      <c r="L449" s="54"/>
      <c r="M449" s="40"/>
    </row>
    <row r="450" spans="1:13" ht="76.5">
      <c r="A450" s="54"/>
      <c r="B450" s="51" t="s">
        <v>234</v>
      </c>
      <c r="C450" s="33" t="s">
        <v>45</v>
      </c>
      <c r="D450" s="33" t="s">
        <v>101</v>
      </c>
      <c r="E450" s="49"/>
      <c r="F450" s="32">
        <f>133998</f>
        <v>133998</v>
      </c>
      <c r="G450" s="32">
        <f>F450</f>
        <v>133998</v>
      </c>
      <c r="H450" s="54"/>
      <c r="I450" s="14">
        <v>0</v>
      </c>
      <c r="J450" s="14">
        <f>I450</f>
        <v>0</v>
      </c>
      <c r="K450" s="40"/>
      <c r="L450" s="14">
        <f t="shared" ref="L450" si="201">I450-F450</f>
        <v>-133998</v>
      </c>
      <c r="M450" s="14">
        <f t="shared" ref="M450" si="202">L450</f>
        <v>-133998</v>
      </c>
    </row>
    <row r="451" spans="1:13">
      <c r="A451" s="55" t="s">
        <v>58</v>
      </c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7"/>
    </row>
    <row r="452" spans="1:13">
      <c r="A452" s="54"/>
      <c r="B452" s="29" t="s">
        <v>43</v>
      </c>
      <c r="C452" s="33"/>
      <c r="D452" s="33"/>
      <c r="E452" s="49"/>
      <c r="F452" s="32"/>
      <c r="G452" s="32"/>
      <c r="H452" s="54"/>
      <c r="I452" s="54"/>
      <c r="J452" s="54"/>
      <c r="K452" s="54"/>
      <c r="L452" s="54"/>
      <c r="M452" s="40"/>
    </row>
    <row r="453" spans="1:13" ht="51">
      <c r="A453" s="54"/>
      <c r="B453" s="51" t="s">
        <v>235</v>
      </c>
      <c r="C453" s="33" t="s">
        <v>48</v>
      </c>
      <c r="D453" s="48" t="s">
        <v>50</v>
      </c>
      <c r="E453" s="49"/>
      <c r="F453" s="32">
        <v>117</v>
      </c>
      <c r="G453" s="32">
        <f>F453</f>
        <v>117</v>
      </c>
      <c r="H453" s="54"/>
      <c r="I453" s="14">
        <v>0</v>
      </c>
      <c r="J453" s="14">
        <f>I453</f>
        <v>0</v>
      </c>
      <c r="K453" s="40"/>
      <c r="L453" s="14">
        <f t="shared" ref="L453" si="203">I453-F453</f>
        <v>-117</v>
      </c>
      <c r="M453" s="14">
        <f t="shared" ref="M453" si="204">L453</f>
        <v>-117</v>
      </c>
    </row>
    <row r="454" spans="1:13">
      <c r="A454" s="55" t="s">
        <v>58</v>
      </c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7"/>
    </row>
    <row r="455" spans="1:13">
      <c r="A455" s="54"/>
      <c r="B455" s="29" t="s">
        <v>44</v>
      </c>
      <c r="C455" s="33"/>
      <c r="D455" s="33"/>
      <c r="E455" s="49"/>
      <c r="F455" s="32"/>
      <c r="G455" s="32"/>
      <c r="H455" s="54"/>
      <c r="I455" s="54"/>
      <c r="J455" s="54"/>
      <c r="K455" s="54"/>
      <c r="L455" s="54"/>
      <c r="M455" s="40"/>
    </row>
    <row r="456" spans="1:13" ht="51">
      <c r="A456" s="54"/>
      <c r="B456" s="51" t="s">
        <v>236</v>
      </c>
      <c r="C456" s="33" t="s">
        <v>45</v>
      </c>
      <c r="D456" s="33" t="s">
        <v>52</v>
      </c>
      <c r="E456" s="49"/>
      <c r="F456" s="32">
        <f>F450/F453</f>
        <v>1145.2820512820513</v>
      </c>
      <c r="G456" s="32">
        <f>F456</f>
        <v>1145.2820512820513</v>
      </c>
      <c r="H456" s="54"/>
      <c r="I456" s="14">
        <v>0</v>
      </c>
      <c r="J456" s="14">
        <f>I456</f>
        <v>0</v>
      </c>
      <c r="K456" s="40"/>
      <c r="L456" s="14">
        <f t="shared" ref="L456" si="205">I456-F456</f>
        <v>-1145.2820512820513</v>
      </c>
      <c r="M456" s="14">
        <f t="shared" ref="M456" si="206">L456</f>
        <v>-1145.2820512820513</v>
      </c>
    </row>
    <row r="457" spans="1:13">
      <c r="A457" s="55" t="s">
        <v>58</v>
      </c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7"/>
    </row>
    <row r="458" spans="1:13">
      <c r="A458" s="54"/>
      <c r="B458" s="29" t="s">
        <v>47</v>
      </c>
      <c r="C458" s="33"/>
      <c r="D458" s="33"/>
      <c r="E458" s="49"/>
      <c r="F458" s="32"/>
      <c r="G458" s="32"/>
      <c r="H458" s="54"/>
      <c r="I458" s="54"/>
      <c r="J458" s="54"/>
      <c r="K458" s="54"/>
      <c r="L458" s="54"/>
      <c r="M458" s="40"/>
    </row>
    <row r="459" spans="1:13" ht="51">
      <c r="A459" s="54"/>
      <c r="B459" s="51" t="s">
        <v>237</v>
      </c>
      <c r="C459" s="33" t="s">
        <v>53</v>
      </c>
      <c r="D459" s="33" t="s">
        <v>52</v>
      </c>
      <c r="E459" s="49"/>
      <c r="F459" s="32">
        <v>100</v>
      </c>
      <c r="G459" s="32">
        <f>F459</f>
        <v>100</v>
      </c>
      <c r="H459" s="54"/>
      <c r="I459" s="14">
        <v>0</v>
      </c>
      <c r="J459" s="14">
        <f>I459</f>
        <v>0</v>
      </c>
      <c r="K459" s="40"/>
      <c r="L459" s="14">
        <f t="shared" ref="L459" si="207">I459-F459</f>
        <v>-100</v>
      </c>
      <c r="M459" s="14">
        <f t="shared" ref="M459" si="208">L459</f>
        <v>-100</v>
      </c>
    </row>
    <row r="460" spans="1:13">
      <c r="A460" s="55" t="s">
        <v>58</v>
      </c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7"/>
    </row>
    <row r="461" spans="1:13">
      <c r="A461" s="55" t="s">
        <v>60</v>
      </c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7"/>
    </row>
    <row r="462" spans="1:13" ht="15" customHeight="1">
      <c r="A462" s="54"/>
      <c r="B462" s="61" t="s">
        <v>238</v>
      </c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3"/>
    </row>
    <row r="463" spans="1:13">
      <c r="A463" s="54"/>
      <c r="B463" s="29" t="s">
        <v>41</v>
      </c>
      <c r="C463" s="33"/>
      <c r="D463" s="33"/>
      <c r="E463" s="49"/>
      <c r="F463" s="32"/>
      <c r="G463" s="32"/>
      <c r="H463" s="54"/>
      <c r="I463" s="54"/>
      <c r="J463" s="54"/>
      <c r="K463" s="54"/>
      <c r="L463" s="54"/>
      <c r="M463" s="40"/>
    </row>
    <row r="464" spans="1:13" ht="76.5">
      <c r="A464" s="54"/>
      <c r="B464" s="51" t="s">
        <v>239</v>
      </c>
      <c r="C464" s="33" t="s">
        <v>45</v>
      </c>
      <c r="D464" s="33" t="s">
        <v>101</v>
      </c>
      <c r="E464" s="49"/>
      <c r="F464" s="32">
        <f>125999.21</f>
        <v>125999.21</v>
      </c>
      <c r="G464" s="32">
        <f>F464</f>
        <v>125999.21</v>
      </c>
      <c r="H464" s="54"/>
      <c r="I464" s="14">
        <v>0</v>
      </c>
      <c r="J464" s="14">
        <f>I464</f>
        <v>0</v>
      </c>
      <c r="K464" s="40"/>
      <c r="L464" s="14">
        <f t="shared" ref="L464" si="209">I464-F464</f>
        <v>-125999.21</v>
      </c>
      <c r="M464" s="14">
        <f t="shared" ref="M464" si="210">L464</f>
        <v>-125999.21</v>
      </c>
    </row>
    <row r="465" spans="1:13">
      <c r="A465" s="55" t="s">
        <v>58</v>
      </c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7"/>
    </row>
    <row r="466" spans="1:13">
      <c r="A466" s="54"/>
      <c r="B466" s="29" t="s">
        <v>43</v>
      </c>
      <c r="C466" s="33"/>
      <c r="D466" s="33"/>
      <c r="E466" s="49"/>
      <c r="F466" s="32"/>
      <c r="G466" s="32"/>
      <c r="H466" s="54"/>
      <c r="I466" s="54"/>
      <c r="J466" s="54"/>
      <c r="K466" s="54"/>
      <c r="L466" s="54"/>
      <c r="M466" s="40"/>
    </row>
    <row r="467" spans="1:13" ht="51">
      <c r="A467" s="54"/>
      <c r="B467" s="51" t="s">
        <v>240</v>
      </c>
      <c r="C467" s="33" t="s">
        <v>48</v>
      </c>
      <c r="D467" s="48" t="s">
        <v>50</v>
      </c>
      <c r="E467" s="49"/>
      <c r="F467" s="32">
        <v>76</v>
      </c>
      <c r="G467" s="32">
        <f>F467</f>
        <v>76</v>
      </c>
      <c r="H467" s="54"/>
      <c r="I467" s="14">
        <v>0</v>
      </c>
      <c r="J467" s="14">
        <f>I467</f>
        <v>0</v>
      </c>
      <c r="K467" s="40"/>
      <c r="L467" s="14">
        <f t="shared" ref="L467" si="211">I467-F467</f>
        <v>-76</v>
      </c>
      <c r="M467" s="14">
        <f t="shared" ref="M467" si="212">L467</f>
        <v>-76</v>
      </c>
    </row>
    <row r="468" spans="1:13">
      <c r="A468" s="55" t="s">
        <v>58</v>
      </c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7"/>
    </row>
    <row r="469" spans="1:13">
      <c r="A469" s="54"/>
      <c r="B469" s="29" t="s">
        <v>44</v>
      </c>
      <c r="C469" s="33"/>
      <c r="D469" s="33"/>
      <c r="E469" s="49"/>
      <c r="F469" s="32"/>
      <c r="G469" s="32"/>
      <c r="H469" s="54"/>
      <c r="I469" s="54"/>
      <c r="J469" s="54"/>
      <c r="K469" s="54"/>
      <c r="L469" s="54"/>
      <c r="M469" s="40"/>
    </row>
    <row r="470" spans="1:13" ht="38.25">
      <c r="A470" s="54"/>
      <c r="B470" s="51" t="s">
        <v>241</v>
      </c>
      <c r="C470" s="33" t="s">
        <v>45</v>
      </c>
      <c r="D470" s="33" t="s">
        <v>52</v>
      </c>
      <c r="E470" s="49"/>
      <c r="F470" s="32">
        <f>F464/F467</f>
        <v>1657.8843421052632</v>
      </c>
      <c r="G470" s="32">
        <f>F470</f>
        <v>1657.8843421052632</v>
      </c>
      <c r="H470" s="54"/>
      <c r="I470" s="14">
        <v>0</v>
      </c>
      <c r="J470" s="14">
        <f>I470</f>
        <v>0</v>
      </c>
      <c r="K470" s="40"/>
      <c r="L470" s="14">
        <f t="shared" ref="L470" si="213">I470-F470</f>
        <v>-1657.8843421052632</v>
      </c>
      <c r="M470" s="14">
        <f t="shared" ref="M470" si="214">L470</f>
        <v>-1657.8843421052632</v>
      </c>
    </row>
    <row r="471" spans="1:13">
      <c r="A471" s="55" t="s">
        <v>58</v>
      </c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7"/>
    </row>
    <row r="472" spans="1:13">
      <c r="A472" s="54"/>
      <c r="B472" s="29" t="s">
        <v>47</v>
      </c>
      <c r="C472" s="33"/>
      <c r="D472" s="33"/>
      <c r="E472" s="49"/>
      <c r="F472" s="32"/>
      <c r="G472" s="32"/>
      <c r="H472" s="54"/>
      <c r="I472" s="54"/>
      <c r="J472" s="54"/>
      <c r="K472" s="54"/>
      <c r="L472" s="54"/>
      <c r="M472" s="40"/>
    </row>
    <row r="473" spans="1:13" ht="51">
      <c r="A473" s="54"/>
      <c r="B473" s="51" t="s">
        <v>242</v>
      </c>
      <c r="C473" s="33" t="s">
        <v>53</v>
      </c>
      <c r="D473" s="33" t="s">
        <v>52</v>
      </c>
      <c r="E473" s="49"/>
      <c r="F473" s="32">
        <v>100</v>
      </c>
      <c r="G473" s="32">
        <f>F473</f>
        <v>100</v>
      </c>
      <c r="H473" s="54"/>
      <c r="I473" s="14">
        <v>0</v>
      </c>
      <c r="J473" s="14">
        <f>I473</f>
        <v>0</v>
      </c>
      <c r="K473" s="40"/>
      <c r="L473" s="14">
        <f t="shared" ref="L473" si="215">I473-F473</f>
        <v>-100</v>
      </c>
      <c r="M473" s="14">
        <f t="shared" ref="M473" si="216">L473</f>
        <v>-100</v>
      </c>
    </row>
    <row r="474" spans="1:13">
      <c r="A474" s="55" t="s">
        <v>58</v>
      </c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7"/>
    </row>
    <row r="475" spans="1:13">
      <c r="A475" s="55" t="s">
        <v>60</v>
      </c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7"/>
    </row>
    <row r="476" spans="1:13" ht="15.75" customHeight="1">
      <c r="A476" s="54"/>
      <c r="B476" s="61" t="s">
        <v>97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3"/>
    </row>
    <row r="477" spans="1:13" ht="15.75" customHeight="1">
      <c r="A477" s="54"/>
      <c r="B477" s="61" t="s">
        <v>243</v>
      </c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3"/>
    </row>
    <row r="478" spans="1:13">
      <c r="A478" s="54"/>
      <c r="B478" s="29" t="s">
        <v>41</v>
      </c>
      <c r="C478" s="53"/>
      <c r="D478" s="53"/>
      <c r="E478" s="49"/>
      <c r="F478" s="32"/>
      <c r="G478" s="32"/>
      <c r="H478" s="54"/>
      <c r="I478" s="54"/>
      <c r="J478" s="54"/>
      <c r="K478" s="54"/>
      <c r="L478" s="54"/>
      <c r="M478" s="40"/>
    </row>
    <row r="479" spans="1:13" ht="51">
      <c r="A479" s="54"/>
      <c r="B479" s="51" t="s">
        <v>244</v>
      </c>
      <c r="C479" s="33" t="s">
        <v>45</v>
      </c>
      <c r="D479" s="33" t="s">
        <v>132</v>
      </c>
      <c r="E479" s="49"/>
      <c r="F479" s="32">
        <f>571000+227000</f>
        <v>798000</v>
      </c>
      <c r="G479" s="32">
        <f>F479</f>
        <v>798000</v>
      </c>
      <c r="H479" s="54"/>
      <c r="I479" s="14">
        <v>798000</v>
      </c>
      <c r="J479" s="14">
        <f>I479</f>
        <v>798000</v>
      </c>
      <c r="K479" s="40"/>
      <c r="L479" s="14">
        <f t="shared" ref="L479" si="217">I479-F479</f>
        <v>0</v>
      </c>
      <c r="M479" s="14">
        <f t="shared" ref="M479" si="218">L479</f>
        <v>0</v>
      </c>
    </row>
    <row r="480" spans="1:13" ht="15.75" customHeight="1">
      <c r="A480" s="58" t="s">
        <v>260</v>
      </c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60"/>
    </row>
    <row r="481" spans="1:13">
      <c r="A481" s="54"/>
      <c r="B481" s="29" t="s">
        <v>43</v>
      </c>
      <c r="C481" s="33"/>
      <c r="D481" s="33"/>
      <c r="E481" s="49"/>
      <c r="F481" s="32"/>
      <c r="G481" s="32"/>
      <c r="H481" s="54"/>
      <c r="I481" s="54"/>
      <c r="J481" s="54"/>
      <c r="K481" s="54"/>
      <c r="L481" s="54"/>
      <c r="M481" s="40"/>
    </row>
    <row r="482" spans="1:13" ht="38.25">
      <c r="A482" s="54"/>
      <c r="B482" s="51" t="s">
        <v>245</v>
      </c>
      <c r="C482" s="33" t="s">
        <v>51</v>
      </c>
      <c r="D482" s="48" t="s">
        <v>50</v>
      </c>
      <c r="E482" s="49"/>
      <c r="F482" s="32">
        <v>1</v>
      </c>
      <c r="G482" s="32">
        <f>F482</f>
        <v>1</v>
      </c>
      <c r="H482" s="54"/>
      <c r="I482" s="14">
        <v>1</v>
      </c>
      <c r="J482" s="14">
        <f>I482</f>
        <v>1</v>
      </c>
      <c r="K482" s="40"/>
      <c r="L482" s="14">
        <f t="shared" ref="L482" si="219">I482-F482</f>
        <v>0</v>
      </c>
      <c r="M482" s="14">
        <f t="shared" ref="M482" si="220">L482</f>
        <v>0</v>
      </c>
    </row>
    <row r="483" spans="1:13" ht="15.75" customHeight="1">
      <c r="A483" s="58" t="s">
        <v>260</v>
      </c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60"/>
    </row>
    <row r="484" spans="1:13">
      <c r="A484" s="54"/>
      <c r="B484" s="29" t="s">
        <v>44</v>
      </c>
      <c r="C484" s="33"/>
      <c r="D484" s="33"/>
      <c r="E484" s="49"/>
      <c r="F484" s="32"/>
      <c r="G484" s="32"/>
      <c r="H484" s="54"/>
      <c r="I484" s="54"/>
      <c r="J484" s="54"/>
      <c r="K484" s="54"/>
      <c r="L484" s="54"/>
      <c r="M484" s="40"/>
    </row>
    <row r="485" spans="1:13" ht="25.5">
      <c r="A485" s="54"/>
      <c r="B485" s="51" t="s">
        <v>246</v>
      </c>
      <c r="C485" s="33" t="s">
        <v>45</v>
      </c>
      <c r="D485" s="48" t="s">
        <v>50</v>
      </c>
      <c r="E485" s="49"/>
      <c r="F485" s="32">
        <v>798000</v>
      </c>
      <c r="G485" s="32">
        <f>F485</f>
        <v>798000</v>
      </c>
      <c r="H485" s="54"/>
      <c r="I485" s="14">
        <v>798000</v>
      </c>
      <c r="J485" s="14">
        <f>I485</f>
        <v>798000</v>
      </c>
      <c r="K485" s="40"/>
      <c r="L485" s="14">
        <f t="shared" ref="L485" si="221">I485-F485</f>
        <v>0</v>
      </c>
      <c r="M485" s="14">
        <f t="shared" ref="M485" si="222">L485</f>
        <v>0</v>
      </c>
    </row>
    <row r="486" spans="1:13" ht="15.75" customHeight="1">
      <c r="A486" s="58" t="s">
        <v>260</v>
      </c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60"/>
    </row>
    <row r="487" spans="1:13">
      <c r="A487" s="54"/>
      <c r="B487" s="29" t="s">
        <v>47</v>
      </c>
      <c r="C487" s="33"/>
      <c r="D487" s="33"/>
      <c r="E487" s="49"/>
      <c r="F487" s="32"/>
      <c r="G487" s="32"/>
      <c r="H487" s="54"/>
      <c r="I487" s="54"/>
      <c r="J487" s="54"/>
      <c r="K487" s="54"/>
      <c r="L487" s="54"/>
      <c r="M487" s="40"/>
    </row>
    <row r="488" spans="1:13" ht="38.25">
      <c r="A488" s="54"/>
      <c r="B488" s="51" t="s">
        <v>247</v>
      </c>
      <c r="C488" s="33" t="s">
        <v>53</v>
      </c>
      <c r="D488" s="33" t="s">
        <v>46</v>
      </c>
      <c r="E488" s="49"/>
      <c r="F488" s="32">
        <v>100</v>
      </c>
      <c r="G488" s="32">
        <f>F488</f>
        <v>100</v>
      </c>
      <c r="H488" s="54"/>
      <c r="I488" s="14">
        <v>0</v>
      </c>
      <c r="J488" s="14">
        <f>I488</f>
        <v>0</v>
      </c>
      <c r="K488" s="40"/>
      <c r="L488" s="14">
        <f t="shared" ref="L488" si="223">I488-F488</f>
        <v>-100</v>
      </c>
      <c r="M488" s="14">
        <f t="shared" ref="M488" si="224">L488</f>
        <v>-100</v>
      </c>
    </row>
    <row r="489" spans="1:13">
      <c r="A489" s="58" t="s">
        <v>260</v>
      </c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60"/>
    </row>
    <row r="490" spans="1:13">
      <c r="A490" s="58" t="s">
        <v>259</v>
      </c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60"/>
    </row>
    <row r="491" spans="1:13" ht="15.75" customHeight="1">
      <c r="A491" s="54"/>
      <c r="B491" s="61" t="s">
        <v>248</v>
      </c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3"/>
    </row>
    <row r="492" spans="1:13">
      <c r="A492" s="54"/>
      <c r="B492" s="29" t="s">
        <v>41</v>
      </c>
      <c r="C492" s="53"/>
      <c r="D492" s="53"/>
      <c r="E492" s="49"/>
      <c r="F492" s="32"/>
      <c r="G492" s="32"/>
      <c r="H492" s="54"/>
      <c r="I492" s="54"/>
      <c r="J492" s="54"/>
      <c r="K492" s="54"/>
      <c r="L492" s="54"/>
      <c r="M492" s="40"/>
    </row>
    <row r="493" spans="1:13" ht="51">
      <c r="A493" s="54"/>
      <c r="B493" s="51" t="s">
        <v>249</v>
      </c>
      <c r="C493" s="33" t="s">
        <v>45</v>
      </c>
      <c r="D493" s="33" t="s">
        <v>132</v>
      </c>
      <c r="E493" s="49"/>
      <c r="F493" s="32">
        <f>609615.7</f>
        <v>609615.69999999995</v>
      </c>
      <c r="G493" s="32">
        <f>F493</f>
        <v>609615.69999999995</v>
      </c>
      <c r="H493" s="54"/>
      <c r="I493" s="14">
        <v>212916</v>
      </c>
      <c r="J493" s="14">
        <f>I493</f>
        <v>212916</v>
      </c>
      <c r="K493" s="40"/>
      <c r="L493" s="14">
        <f t="shared" ref="L493" si="225">I493-F493</f>
        <v>-396699.69999999995</v>
      </c>
      <c r="M493" s="14">
        <f t="shared" ref="M493" si="226">L493</f>
        <v>-396699.69999999995</v>
      </c>
    </row>
    <row r="494" spans="1:13">
      <c r="A494" s="55" t="s">
        <v>58</v>
      </c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7"/>
    </row>
    <row r="495" spans="1:13">
      <c r="A495" s="54"/>
      <c r="B495" s="29" t="s">
        <v>43</v>
      </c>
      <c r="C495" s="33"/>
      <c r="D495" s="33"/>
      <c r="E495" s="49"/>
      <c r="F495" s="32"/>
      <c r="G495" s="32"/>
      <c r="H495" s="54"/>
      <c r="I495" s="54"/>
      <c r="J495" s="54"/>
      <c r="K495" s="54"/>
      <c r="L495" s="54"/>
      <c r="M495" s="40"/>
    </row>
    <row r="496" spans="1:13" ht="38.25">
      <c r="A496" s="54"/>
      <c r="B496" s="51" t="s">
        <v>250</v>
      </c>
      <c r="C496" s="33" t="s">
        <v>51</v>
      </c>
      <c r="D496" s="48" t="s">
        <v>50</v>
      </c>
      <c r="E496" s="49"/>
      <c r="F496" s="32">
        <v>143</v>
      </c>
      <c r="G496" s="32">
        <f>F496</f>
        <v>143</v>
      </c>
      <c r="H496" s="54"/>
      <c r="I496" s="14">
        <v>50</v>
      </c>
      <c r="J496" s="14">
        <f>I496</f>
        <v>50</v>
      </c>
      <c r="K496" s="40"/>
      <c r="L496" s="14">
        <f t="shared" ref="L496" si="227">I496-F496</f>
        <v>-93</v>
      </c>
      <c r="M496" s="14">
        <f t="shared" ref="M496" si="228">L496</f>
        <v>-93</v>
      </c>
    </row>
    <row r="497" spans="1:13">
      <c r="A497" s="55" t="s">
        <v>58</v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7"/>
    </row>
    <row r="498" spans="1:13">
      <c r="A498" s="54"/>
      <c r="B498" s="29" t="s">
        <v>44</v>
      </c>
      <c r="C498" s="33"/>
      <c r="D498" s="48"/>
      <c r="E498" s="49"/>
      <c r="F498" s="32"/>
      <c r="G498" s="32"/>
      <c r="H498" s="54"/>
      <c r="I498" s="54"/>
      <c r="J498" s="54"/>
      <c r="K498" s="54"/>
      <c r="L498" s="54"/>
      <c r="M498" s="40"/>
    </row>
    <row r="499" spans="1:13" ht="38.25">
      <c r="A499" s="54"/>
      <c r="B499" s="51" t="s">
        <v>251</v>
      </c>
      <c r="C499" s="33" t="s">
        <v>45</v>
      </c>
      <c r="D499" s="48" t="s">
        <v>50</v>
      </c>
      <c r="E499" s="49"/>
      <c r="F499" s="32">
        <f>F493/F496</f>
        <v>4263.0468531468532</v>
      </c>
      <c r="G499" s="32">
        <f>F499</f>
        <v>4263.0468531468532</v>
      </c>
      <c r="H499" s="54"/>
      <c r="I499" s="14">
        <f>I493/I496</f>
        <v>4258.32</v>
      </c>
      <c r="J499" s="14">
        <f>I499</f>
        <v>4258.32</v>
      </c>
      <c r="K499" s="40"/>
      <c r="L499" s="14">
        <f t="shared" ref="L499" si="229">I499-F499</f>
        <v>-4.7268531468535002</v>
      </c>
      <c r="M499" s="14">
        <f t="shared" ref="M499" si="230">L499</f>
        <v>-4.7268531468535002</v>
      </c>
    </row>
    <row r="500" spans="1:13">
      <c r="A500" s="55" t="s">
        <v>261</v>
      </c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7"/>
    </row>
    <row r="501" spans="1:13">
      <c r="A501" s="54"/>
      <c r="B501" s="29" t="s">
        <v>47</v>
      </c>
      <c r="C501" s="33"/>
      <c r="D501" s="48"/>
      <c r="E501" s="49"/>
      <c r="F501" s="32"/>
      <c r="G501" s="32"/>
      <c r="H501" s="54"/>
      <c r="I501" s="54"/>
      <c r="J501" s="54"/>
      <c r="K501" s="54"/>
      <c r="L501" s="54"/>
      <c r="M501" s="40"/>
    </row>
    <row r="502" spans="1:13" ht="38.25">
      <c r="A502" s="54"/>
      <c r="B502" s="51" t="s">
        <v>252</v>
      </c>
      <c r="C502" s="33" t="s">
        <v>53</v>
      </c>
      <c r="D502" s="33" t="s">
        <v>46</v>
      </c>
      <c r="E502" s="49"/>
      <c r="F502" s="32">
        <v>100</v>
      </c>
      <c r="G502" s="32">
        <f>F502</f>
        <v>100</v>
      </c>
      <c r="H502" s="54"/>
      <c r="I502" s="37">
        <v>34.93</v>
      </c>
      <c r="J502" s="37">
        <f>I502</f>
        <v>34.93</v>
      </c>
      <c r="K502" s="40"/>
      <c r="L502" s="37">
        <f t="shared" ref="L502" si="231">I502-F502</f>
        <v>-65.069999999999993</v>
      </c>
      <c r="M502" s="37">
        <f t="shared" ref="M502" si="232">L502</f>
        <v>-65.069999999999993</v>
      </c>
    </row>
    <row r="503" spans="1:13">
      <c r="A503" s="55" t="s">
        <v>58</v>
      </c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7"/>
    </row>
    <row r="504" spans="1:13">
      <c r="A504" s="58" t="s">
        <v>59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60"/>
    </row>
    <row r="505" spans="1:13" ht="15.75" customHeight="1">
      <c r="A505" s="54"/>
      <c r="B505" s="61" t="s">
        <v>253</v>
      </c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3"/>
    </row>
    <row r="506" spans="1:13">
      <c r="A506" s="54"/>
      <c r="B506" s="29" t="s">
        <v>41</v>
      </c>
      <c r="C506" s="53"/>
      <c r="D506" s="53"/>
      <c r="E506" s="49"/>
      <c r="F506" s="32"/>
      <c r="G506" s="32"/>
      <c r="H506" s="54"/>
      <c r="I506" s="54"/>
      <c r="J506" s="54"/>
      <c r="K506" s="54"/>
      <c r="L506" s="54"/>
      <c r="M506" s="40"/>
    </row>
    <row r="507" spans="1:13" ht="51">
      <c r="A507" s="54"/>
      <c r="B507" s="51" t="s">
        <v>254</v>
      </c>
      <c r="C507" s="33" t="s">
        <v>45</v>
      </c>
      <c r="D507" s="33" t="s">
        <v>132</v>
      </c>
      <c r="E507" s="49"/>
      <c r="F507" s="32">
        <v>413384.3</v>
      </c>
      <c r="G507" s="32">
        <f>F507</f>
        <v>413384.3</v>
      </c>
      <c r="H507" s="54"/>
      <c r="I507" s="14">
        <v>0</v>
      </c>
      <c r="J507" s="14">
        <f>I507</f>
        <v>0</v>
      </c>
      <c r="K507" s="40"/>
      <c r="L507" s="14">
        <f t="shared" ref="L507" si="233">I507-F507</f>
        <v>-413384.3</v>
      </c>
      <c r="M507" s="14">
        <f t="shared" ref="M507" si="234">L507</f>
        <v>-413384.3</v>
      </c>
    </row>
    <row r="508" spans="1:13">
      <c r="A508" s="55" t="s">
        <v>58</v>
      </c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7"/>
    </row>
    <row r="509" spans="1:13">
      <c r="A509" s="54"/>
      <c r="B509" s="29" t="s">
        <v>43</v>
      </c>
      <c r="C509" s="33"/>
      <c r="D509" s="33"/>
      <c r="E509" s="49"/>
      <c r="F509" s="32"/>
      <c r="G509" s="32"/>
      <c r="H509" s="54"/>
      <c r="I509" s="54"/>
      <c r="J509" s="54"/>
      <c r="K509" s="54"/>
      <c r="L509" s="54"/>
      <c r="M509" s="40"/>
    </row>
    <row r="510" spans="1:13" ht="38.25">
      <c r="A510" s="54"/>
      <c r="B510" s="51" t="s">
        <v>255</v>
      </c>
      <c r="C510" s="33" t="s">
        <v>51</v>
      </c>
      <c r="D510" s="48" t="s">
        <v>50</v>
      </c>
      <c r="E510" s="49"/>
      <c r="F510" s="32">
        <v>1</v>
      </c>
      <c r="G510" s="32">
        <f>F510</f>
        <v>1</v>
      </c>
      <c r="H510" s="54"/>
      <c r="I510" s="14">
        <v>0</v>
      </c>
      <c r="J510" s="14">
        <f>I510</f>
        <v>0</v>
      </c>
      <c r="K510" s="40"/>
      <c r="L510" s="14">
        <f t="shared" ref="L510" si="235">I510-F510</f>
        <v>-1</v>
      </c>
      <c r="M510" s="14">
        <f t="shared" ref="M510" si="236">L510</f>
        <v>-1</v>
      </c>
    </row>
    <row r="511" spans="1:13">
      <c r="A511" s="55" t="s">
        <v>58</v>
      </c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7"/>
    </row>
    <row r="512" spans="1:13">
      <c r="A512" s="54"/>
      <c r="B512" s="29" t="s">
        <v>44</v>
      </c>
      <c r="C512" s="33"/>
      <c r="D512" s="33"/>
      <c r="E512" s="49"/>
      <c r="F512" s="32"/>
      <c r="G512" s="32"/>
      <c r="H512" s="54"/>
      <c r="I512" s="54"/>
      <c r="J512" s="54"/>
      <c r="K512" s="54"/>
      <c r="L512" s="54"/>
      <c r="M512" s="40"/>
    </row>
    <row r="513" spans="1:13" ht="25.5">
      <c r="A513" s="54"/>
      <c r="B513" s="51" t="s">
        <v>256</v>
      </c>
      <c r="C513" s="33" t="s">
        <v>45</v>
      </c>
      <c r="D513" s="48" t="s">
        <v>50</v>
      </c>
      <c r="E513" s="49"/>
      <c r="F513" s="32">
        <f>F507/F510</f>
        <v>413384.3</v>
      </c>
      <c r="G513" s="32">
        <f>F513</f>
        <v>413384.3</v>
      </c>
      <c r="H513" s="54"/>
      <c r="I513" s="14">
        <v>0</v>
      </c>
      <c r="J513" s="14">
        <f>I513</f>
        <v>0</v>
      </c>
      <c r="K513" s="40"/>
      <c r="L513" s="14">
        <f t="shared" ref="L513" si="237">I513-F513</f>
        <v>-413384.3</v>
      </c>
      <c r="M513" s="14">
        <f t="shared" ref="M513" si="238">L513</f>
        <v>-413384.3</v>
      </c>
    </row>
    <row r="514" spans="1:13">
      <c r="A514" s="55" t="s">
        <v>58</v>
      </c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7"/>
    </row>
    <row r="515" spans="1:13">
      <c r="A515" s="54"/>
      <c r="B515" s="29" t="s">
        <v>47</v>
      </c>
      <c r="C515" s="33"/>
      <c r="D515" s="33"/>
      <c r="E515" s="49"/>
      <c r="F515" s="32"/>
      <c r="G515" s="32"/>
      <c r="H515" s="54"/>
      <c r="I515" s="54"/>
      <c r="J515" s="54"/>
      <c r="K515" s="54"/>
      <c r="L515" s="54"/>
      <c r="M515" s="40"/>
    </row>
    <row r="516" spans="1:13" ht="38.25">
      <c r="A516" s="54"/>
      <c r="B516" s="51" t="s">
        <v>257</v>
      </c>
      <c r="C516" s="33" t="s">
        <v>53</v>
      </c>
      <c r="D516" s="33" t="s">
        <v>46</v>
      </c>
      <c r="E516" s="49"/>
      <c r="F516" s="32">
        <v>100</v>
      </c>
      <c r="G516" s="32">
        <f>F516</f>
        <v>100</v>
      </c>
      <c r="H516" s="54"/>
      <c r="I516" s="14">
        <v>0</v>
      </c>
      <c r="J516" s="14">
        <f>I516</f>
        <v>0</v>
      </c>
      <c r="K516" s="40"/>
      <c r="L516" s="14">
        <f t="shared" ref="L516" si="239">I516-F516</f>
        <v>-100</v>
      </c>
      <c r="M516" s="14">
        <f t="shared" ref="M516" si="240">L516</f>
        <v>-100</v>
      </c>
    </row>
    <row r="517" spans="1:13">
      <c r="A517" s="55" t="s">
        <v>58</v>
      </c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7"/>
    </row>
    <row r="518" spans="1:13">
      <c r="A518" s="55" t="s">
        <v>60</v>
      </c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7"/>
    </row>
    <row r="519" spans="1:13">
      <c r="A519" s="9"/>
    </row>
    <row r="520" spans="1:13" ht="19.5" customHeight="1">
      <c r="A520" s="11" t="s">
        <v>54</v>
      </c>
      <c r="B520" s="11"/>
      <c r="C520" s="11"/>
      <c r="D520" s="11"/>
    </row>
    <row r="521" spans="1:13" ht="59.25" customHeight="1">
      <c r="A521" s="81" t="s">
        <v>263</v>
      </c>
      <c r="B521" s="81"/>
      <c r="C521" s="81"/>
      <c r="D521" s="81"/>
      <c r="E521" s="94"/>
      <c r="F521" s="94"/>
      <c r="G521" s="94"/>
      <c r="H521" s="94"/>
      <c r="I521" s="94"/>
      <c r="J521" s="94"/>
      <c r="K521" s="94"/>
      <c r="L521" s="94"/>
      <c r="M521" s="94"/>
    </row>
    <row r="522" spans="1:13" ht="19.5" customHeight="1">
      <c r="A522" s="39" t="s">
        <v>55</v>
      </c>
      <c r="B522" s="39"/>
      <c r="C522" s="39"/>
      <c r="D522" s="39"/>
    </row>
    <row r="523" spans="1:13" ht="19.5" customHeight="1">
      <c r="A523" s="39"/>
      <c r="B523" s="39"/>
      <c r="C523" s="39"/>
      <c r="D523" s="39"/>
    </row>
    <row r="524" spans="1:13" s="42" customFormat="1">
      <c r="A524" s="95" t="s">
        <v>61</v>
      </c>
      <c r="B524" s="95"/>
      <c r="C524" s="95"/>
      <c r="D524" s="95"/>
      <c r="E524" s="95"/>
    </row>
    <row r="525" spans="1:13" s="42" customFormat="1" ht="18.75">
      <c r="A525" s="95"/>
      <c r="B525" s="95"/>
      <c r="C525" s="95"/>
      <c r="D525" s="95"/>
      <c r="E525" s="95"/>
      <c r="G525" s="96"/>
      <c r="H525" s="96"/>
      <c r="J525" s="97" t="s">
        <v>62</v>
      </c>
      <c r="K525" s="97"/>
      <c r="L525" s="97"/>
      <c r="M525" s="97"/>
    </row>
    <row r="526" spans="1:13" s="42" customFormat="1" ht="15.75" customHeight="1">
      <c r="A526" s="43"/>
      <c r="B526" s="43"/>
      <c r="C526" s="43"/>
      <c r="D526" s="43"/>
      <c r="E526" s="43"/>
      <c r="G526" s="98" t="s">
        <v>56</v>
      </c>
      <c r="H526" s="98"/>
      <c r="J526" s="99" t="s">
        <v>57</v>
      </c>
      <c r="K526" s="99"/>
      <c r="L526" s="99"/>
      <c r="M526" s="99"/>
    </row>
    <row r="527" spans="1:13" s="42" customFormat="1" ht="43.5" customHeight="1">
      <c r="A527" s="95" t="s">
        <v>63</v>
      </c>
      <c r="B527" s="95"/>
      <c r="C527" s="95"/>
      <c r="D527" s="95"/>
      <c r="E527" s="95"/>
      <c r="G527" s="96"/>
      <c r="H527" s="96"/>
      <c r="J527" s="97" t="s">
        <v>64</v>
      </c>
      <c r="K527" s="97"/>
      <c r="L527" s="97"/>
      <c r="M527" s="97"/>
    </row>
    <row r="528" spans="1:13" s="42" customFormat="1" ht="15.75" customHeight="1">
      <c r="A528" s="95"/>
      <c r="B528" s="95"/>
      <c r="C528" s="95"/>
      <c r="D528" s="95"/>
      <c r="E528" s="95"/>
      <c r="G528" s="98" t="s">
        <v>56</v>
      </c>
      <c r="H528" s="98"/>
      <c r="J528" s="99" t="s">
        <v>57</v>
      </c>
      <c r="K528" s="99"/>
      <c r="L528" s="99"/>
      <c r="M528" s="99"/>
    </row>
  </sheetData>
  <mergeCells count="278">
    <mergeCell ref="A524:E525"/>
    <mergeCell ref="G525:H525"/>
    <mergeCell ref="J525:M525"/>
    <mergeCell ref="G526:H526"/>
    <mergeCell ref="J526:M526"/>
    <mergeCell ref="A527:E528"/>
    <mergeCell ref="G527:H527"/>
    <mergeCell ref="J527:M527"/>
    <mergeCell ref="G528:H528"/>
    <mergeCell ref="J528:M528"/>
    <mergeCell ref="A521:M521"/>
    <mergeCell ref="A93:M93"/>
    <mergeCell ref="B98:M98"/>
    <mergeCell ref="B112:M112"/>
    <mergeCell ref="B126:M126"/>
    <mergeCell ref="A138:M138"/>
    <mergeCell ref="A118:M118"/>
    <mergeCell ref="A121:M121"/>
    <mergeCell ref="A124:M124"/>
    <mergeCell ref="A125:M125"/>
    <mergeCell ref="A129:M129"/>
    <mergeCell ref="A132:M132"/>
    <mergeCell ref="A135:M135"/>
    <mergeCell ref="A139:M139"/>
    <mergeCell ref="A107:M107"/>
    <mergeCell ref="A110:M110"/>
    <mergeCell ref="A111:M111"/>
    <mergeCell ref="A115:M115"/>
    <mergeCell ref="B75:D75"/>
    <mergeCell ref="A79:A80"/>
    <mergeCell ref="B79:B80"/>
    <mergeCell ref="C79:C80"/>
    <mergeCell ref="D79:D80"/>
    <mergeCell ref="A90:M90"/>
    <mergeCell ref="E79:G79"/>
    <mergeCell ref="A96:M96"/>
    <mergeCell ref="A97:M97"/>
    <mergeCell ref="A104:M104"/>
    <mergeCell ref="A101:M101"/>
    <mergeCell ref="H79:J79"/>
    <mergeCell ref="K79:M79"/>
    <mergeCell ref="B82:M82"/>
    <mergeCell ref="B83:M83"/>
    <mergeCell ref="A86:M86"/>
    <mergeCell ref="R30:T30"/>
    <mergeCell ref="U30:W30"/>
    <mergeCell ref="X30:Z30"/>
    <mergeCell ref="B32:D32"/>
    <mergeCell ref="B33:D33"/>
    <mergeCell ref="B74:D74"/>
    <mergeCell ref="B35:D35"/>
    <mergeCell ref="B66:D66"/>
    <mergeCell ref="A67:M67"/>
    <mergeCell ref="A69:M69"/>
    <mergeCell ref="A72:A73"/>
    <mergeCell ref="B72:D73"/>
    <mergeCell ref="E72:G72"/>
    <mergeCell ref="H72:J72"/>
    <mergeCell ref="K72:M72"/>
    <mergeCell ref="D19:L19"/>
    <mergeCell ref="B34:D34"/>
    <mergeCell ref="B24:M24"/>
    <mergeCell ref="B25:M25"/>
    <mergeCell ref="A30:A31"/>
    <mergeCell ref="B30:D31"/>
    <mergeCell ref="E30:G30"/>
    <mergeCell ref="H30:J30"/>
    <mergeCell ref="K30:M30"/>
    <mergeCell ref="B56:D56"/>
    <mergeCell ref="B57:D57"/>
    <mergeCell ref="B58:D58"/>
    <mergeCell ref="B50:D50"/>
    <mergeCell ref="B51:D51"/>
    <mergeCell ref="B52:D52"/>
    <mergeCell ref="B53:D53"/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66:M166"/>
    <mergeCell ref="B65:D6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9:D59"/>
    <mergeCell ref="B60:D60"/>
    <mergeCell ref="B61:D61"/>
    <mergeCell ref="B63:D63"/>
    <mergeCell ref="B62:D62"/>
    <mergeCell ref="B64:D64"/>
    <mergeCell ref="B54:D54"/>
    <mergeCell ref="B55:D55"/>
    <mergeCell ref="B308:M308"/>
    <mergeCell ref="A311:M311"/>
    <mergeCell ref="A216:M216"/>
    <mergeCell ref="A219:M219"/>
    <mergeCell ref="A223:M223"/>
    <mergeCell ref="A227:M227"/>
    <mergeCell ref="A230:M230"/>
    <mergeCell ref="A233:M233"/>
    <mergeCell ref="A237:M237"/>
    <mergeCell ref="A241:M241"/>
    <mergeCell ref="A244:M244"/>
    <mergeCell ref="A247:M247"/>
    <mergeCell ref="A251:M251"/>
    <mergeCell ref="A283:M283"/>
    <mergeCell ref="A286:M286"/>
    <mergeCell ref="A289:M289"/>
    <mergeCell ref="A293:M293"/>
    <mergeCell ref="B294:M294"/>
    <mergeCell ref="A297:M297"/>
    <mergeCell ref="A300:M300"/>
    <mergeCell ref="A303:M303"/>
    <mergeCell ref="A307:M307"/>
    <mergeCell ref="A454:M454"/>
    <mergeCell ref="A457:M457"/>
    <mergeCell ref="A356:M356"/>
    <mergeCell ref="A359:M359"/>
    <mergeCell ref="A363:M363"/>
    <mergeCell ref="B364:M364"/>
    <mergeCell ref="A367:M367"/>
    <mergeCell ref="A370:M370"/>
    <mergeCell ref="A373:M373"/>
    <mergeCell ref="A377:M377"/>
    <mergeCell ref="B378:M378"/>
    <mergeCell ref="A381:M381"/>
    <mergeCell ref="A384:M384"/>
    <mergeCell ref="A429:M429"/>
    <mergeCell ref="A433:M433"/>
    <mergeCell ref="B434:M434"/>
    <mergeCell ref="A437:M437"/>
    <mergeCell ref="A440:M440"/>
    <mergeCell ref="A443:M443"/>
    <mergeCell ref="A447:M447"/>
    <mergeCell ref="B448:M448"/>
    <mergeCell ref="A451:M451"/>
    <mergeCell ref="A199:M199"/>
    <mergeCell ref="A202:M202"/>
    <mergeCell ref="A205:M205"/>
    <mergeCell ref="A209:M209"/>
    <mergeCell ref="A213:M213"/>
    <mergeCell ref="B140:M140"/>
    <mergeCell ref="A143:M143"/>
    <mergeCell ref="A146:M146"/>
    <mergeCell ref="A149:M149"/>
    <mergeCell ref="B154:M154"/>
    <mergeCell ref="A152:M152"/>
    <mergeCell ref="A153:M153"/>
    <mergeCell ref="A157:M157"/>
    <mergeCell ref="A160:M160"/>
    <mergeCell ref="A163:M163"/>
    <mergeCell ref="A167:M167"/>
    <mergeCell ref="A171:M171"/>
    <mergeCell ref="A174:M174"/>
    <mergeCell ref="A177:M177"/>
    <mergeCell ref="A181:M181"/>
    <mergeCell ref="A185:M185"/>
    <mergeCell ref="A188:M188"/>
    <mergeCell ref="A191:M191"/>
    <mergeCell ref="A195:M195"/>
    <mergeCell ref="A272:M272"/>
    <mergeCell ref="A275:M275"/>
    <mergeCell ref="A279:M279"/>
    <mergeCell ref="B280:M280"/>
    <mergeCell ref="B266:M266"/>
    <mergeCell ref="A255:M255"/>
    <mergeCell ref="A258:M258"/>
    <mergeCell ref="A261:M261"/>
    <mergeCell ref="A265:M265"/>
    <mergeCell ref="A269:M269"/>
    <mergeCell ref="B350:M350"/>
    <mergeCell ref="A353:M353"/>
    <mergeCell ref="A328:M328"/>
    <mergeCell ref="A331:M331"/>
    <mergeCell ref="B336:M336"/>
    <mergeCell ref="A335:M335"/>
    <mergeCell ref="A339:M339"/>
    <mergeCell ref="A314:M314"/>
    <mergeCell ref="A317:M317"/>
    <mergeCell ref="A321:M321"/>
    <mergeCell ref="B322:M322"/>
    <mergeCell ref="A325:M325"/>
    <mergeCell ref="A517:M517"/>
    <mergeCell ref="A518:M518"/>
    <mergeCell ref="B252:M252"/>
    <mergeCell ref="B238:M238"/>
    <mergeCell ref="A306:M306"/>
    <mergeCell ref="A334:M334"/>
    <mergeCell ref="A320:M320"/>
    <mergeCell ref="A348:M348"/>
    <mergeCell ref="A362:M362"/>
    <mergeCell ref="A474:M474"/>
    <mergeCell ref="A460:M460"/>
    <mergeCell ref="A446:M446"/>
    <mergeCell ref="A432:M432"/>
    <mergeCell ref="A418:M418"/>
    <mergeCell ref="A404:M404"/>
    <mergeCell ref="A500:M500"/>
    <mergeCell ref="A504:M504"/>
    <mergeCell ref="B505:M505"/>
    <mergeCell ref="A508:M508"/>
    <mergeCell ref="A511:M511"/>
    <mergeCell ref="A486:M486"/>
    <mergeCell ref="A490:M490"/>
    <mergeCell ref="B491:M491"/>
    <mergeCell ref="A494:M494"/>
    <mergeCell ref="B210:M210"/>
    <mergeCell ref="B196:M196"/>
    <mergeCell ref="B182:M182"/>
    <mergeCell ref="B168:M168"/>
    <mergeCell ref="A180:M180"/>
    <mergeCell ref="A194:M194"/>
    <mergeCell ref="A208:M208"/>
    <mergeCell ref="A222:M222"/>
    <mergeCell ref="A514:M514"/>
    <mergeCell ref="A497:M497"/>
    <mergeCell ref="A475:M475"/>
    <mergeCell ref="B476:M476"/>
    <mergeCell ref="B477:M477"/>
    <mergeCell ref="A480:M480"/>
    <mergeCell ref="A483:M483"/>
    <mergeCell ref="A461:M461"/>
    <mergeCell ref="B462:M462"/>
    <mergeCell ref="A465:M465"/>
    <mergeCell ref="A468:M468"/>
    <mergeCell ref="A471:M471"/>
    <mergeCell ref="A415:M415"/>
    <mergeCell ref="A419:M419"/>
    <mergeCell ref="B420:M420"/>
    <mergeCell ref="A423:M423"/>
    <mergeCell ref="A376:M376"/>
    <mergeCell ref="A503:M503"/>
    <mergeCell ref="A489:M489"/>
    <mergeCell ref="A236:M236"/>
    <mergeCell ref="A250:M250"/>
    <mergeCell ref="A264:M264"/>
    <mergeCell ref="A278:M278"/>
    <mergeCell ref="A292:M292"/>
    <mergeCell ref="B224:M224"/>
    <mergeCell ref="A426:M426"/>
    <mergeCell ref="A401:M401"/>
    <mergeCell ref="A405:M405"/>
    <mergeCell ref="B406:M406"/>
    <mergeCell ref="A409:M409"/>
    <mergeCell ref="A412:M412"/>
    <mergeCell ref="A387:M387"/>
    <mergeCell ref="A391:M391"/>
    <mergeCell ref="B392:M392"/>
    <mergeCell ref="A395:M395"/>
    <mergeCell ref="A398:M398"/>
    <mergeCell ref="A390:M390"/>
    <mergeCell ref="A342:M342"/>
    <mergeCell ref="A345:M345"/>
    <mergeCell ref="A349:M349"/>
  </mergeCells>
  <pageMargins left="0.35433070866141736" right="0.35433070866141736" top="0.55118110236220474" bottom="0.51181102362204722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2022-01-24T15:58:01Z</cp:lastPrinted>
  <dcterms:created xsi:type="dcterms:W3CDTF">2021-02-08T12:03:55Z</dcterms:created>
  <dcterms:modified xsi:type="dcterms:W3CDTF">2022-01-24T15:58:58Z</dcterms:modified>
</cp:coreProperties>
</file>