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ownloads\"/>
    </mc:Choice>
  </mc:AlternateContent>
  <bookViews>
    <workbookView xWindow="0" yWindow="0" windowWidth="20490" windowHeight="7020"/>
  </bookViews>
  <sheets>
    <sheet name="КОЛОМИЯВОДОКАНАЛ" sheetId="1" r:id="rId1"/>
  </sheets>
  <externalReferences>
    <externalReference r:id="rId2"/>
    <externalReference r:id="rId3"/>
    <externalReference r:id="rId4"/>
  </externalReferences>
  <definedNames>
    <definedName name="_xlnm.Print_Area" localSheetId="0">КОЛОМИЯВОДОКАНАЛ!$B$1:$K$66</definedName>
  </definedNames>
  <calcPr calcId="162913"/>
</workbook>
</file>

<file path=xl/calcChain.xml><?xml version="1.0" encoding="utf-8"?>
<calcChain xmlns="http://schemas.openxmlformats.org/spreadsheetml/2006/main">
  <c r="J31" i="1" l="1"/>
  <c r="J30" i="1" s="1"/>
  <c r="K9" i="1"/>
  <c r="J9" i="1"/>
  <c r="I9" i="1"/>
  <c r="K7" i="1"/>
  <c r="J27" i="1" l="1"/>
  <c r="J26" i="1"/>
  <c r="J25" i="1"/>
  <c r="J28" i="1"/>
  <c r="I28" i="1"/>
  <c r="J24" i="1" l="1"/>
  <c r="J66" i="1"/>
  <c r="K66" i="1"/>
  <c r="J29" i="1"/>
  <c r="J19" i="1"/>
  <c r="J62" i="1" l="1"/>
  <c r="J56" i="1"/>
  <c r="J50" i="1"/>
  <c r="I50" i="1"/>
  <c r="J44" i="1"/>
  <c r="I44" i="1"/>
  <c r="K35" i="1"/>
  <c r="J35" i="1"/>
  <c r="K12" i="1"/>
  <c r="J13" i="1"/>
  <c r="J22" i="1" s="1"/>
  <c r="K63" i="1" l="1"/>
  <c r="I31" i="1" l="1"/>
  <c r="I30" i="1" s="1"/>
  <c r="H62" i="1" l="1"/>
  <c r="I62" i="1"/>
  <c r="H66" i="1"/>
  <c r="I56" i="1"/>
  <c r="K56" i="1" s="1"/>
  <c r="I57" i="1"/>
  <c r="I35" i="1"/>
  <c r="I27" i="1"/>
  <c r="I26" i="1"/>
  <c r="I25" i="1"/>
  <c r="I24" i="1" s="1"/>
  <c r="I29" i="1"/>
  <c r="K29" i="1" s="1"/>
  <c r="I21" i="1"/>
  <c r="H21" i="1"/>
  <c r="F21" i="1"/>
  <c r="E21" i="1"/>
  <c r="D21" i="1"/>
  <c r="H20" i="1"/>
  <c r="D20" i="1"/>
  <c r="H19" i="1"/>
  <c r="F19" i="1"/>
  <c r="E19" i="1"/>
  <c r="D19" i="1"/>
  <c r="H17" i="1"/>
  <c r="F17" i="1"/>
  <c r="E17" i="1"/>
  <c r="D17" i="1"/>
  <c r="G18" i="1"/>
  <c r="G16" i="1"/>
  <c r="K8" i="1"/>
  <c r="K10" i="1"/>
  <c r="K11" i="1"/>
  <c r="K32" i="1"/>
  <c r="K33" i="1"/>
  <c r="K3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4" i="1"/>
  <c r="K65" i="1"/>
  <c r="H15" i="1"/>
  <c r="F15" i="1"/>
  <c r="E15" i="1"/>
  <c r="D15" i="1"/>
  <c r="H14" i="1"/>
  <c r="F14" i="1"/>
  <c r="E14" i="1"/>
  <c r="D14" i="1"/>
  <c r="I20" i="1"/>
  <c r="I19" i="1"/>
  <c r="I16" i="1"/>
  <c r="I18" i="1"/>
  <c r="I17" i="1"/>
  <c r="I15" i="1"/>
  <c r="I14" i="1"/>
  <c r="I13" i="1" l="1"/>
  <c r="I22" i="1" s="1"/>
  <c r="K18" i="1"/>
  <c r="K16" i="1"/>
  <c r="H13" i="1"/>
  <c r="G15" i="1"/>
  <c r="K15" i="1" s="1"/>
  <c r="G21" i="1"/>
  <c r="K21" i="1" s="1"/>
  <c r="I66" i="1"/>
  <c r="K62" i="1"/>
  <c r="H31" i="1"/>
  <c r="H30" i="1" s="1"/>
  <c r="H9" i="1"/>
  <c r="H22" i="1" l="1"/>
  <c r="H29" i="1"/>
  <c r="H28" i="1"/>
  <c r="H27" i="1"/>
  <c r="H26" i="1"/>
  <c r="H25" i="1"/>
  <c r="H24" i="1" l="1"/>
  <c r="F66" i="1"/>
  <c r="G66" i="1"/>
  <c r="H56" i="1"/>
  <c r="H50" i="1"/>
  <c r="H44" i="1"/>
  <c r="H35" i="1"/>
  <c r="F35" i="1"/>
  <c r="G35" i="1"/>
  <c r="G12" i="1" l="1"/>
  <c r="G10" i="1"/>
  <c r="G11" i="1"/>
  <c r="G7" i="1"/>
  <c r="G8" i="1"/>
  <c r="G9" i="1"/>
  <c r="F9" i="1"/>
  <c r="F13" i="1" l="1"/>
  <c r="F22" i="1" s="1"/>
  <c r="G50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F31" i="1"/>
  <c r="F30" i="1" s="1"/>
  <c r="G29" i="1"/>
  <c r="F28" i="1"/>
  <c r="F27" i="1"/>
  <c r="F26" i="1"/>
  <c r="F25" i="1"/>
  <c r="F24" i="1" l="1"/>
  <c r="E66" i="1"/>
  <c r="D66" i="1"/>
  <c r="E62" i="1"/>
  <c r="F62" i="1"/>
  <c r="D62" i="1"/>
  <c r="F56" i="1"/>
  <c r="E56" i="1"/>
  <c r="D56" i="1"/>
  <c r="F50" i="1"/>
  <c r="F44" i="1"/>
  <c r="F29" i="1"/>
  <c r="D29" i="1" l="1"/>
  <c r="E13" i="1" l="1"/>
  <c r="E22" i="1" s="1"/>
  <c r="E57" i="1"/>
  <c r="E50" i="1"/>
  <c r="D50" i="1"/>
  <c r="E44" i="1"/>
  <c r="D44" i="1"/>
  <c r="E51" i="1"/>
  <c r="E35" i="1"/>
  <c r="D35" i="1"/>
  <c r="E31" i="1"/>
  <c r="E30" i="1" s="1"/>
  <c r="E28" i="1"/>
  <c r="E29" i="1" l="1"/>
  <c r="E27" i="1"/>
  <c r="E26" i="1"/>
  <c r="E25" i="1"/>
  <c r="E24" i="1" s="1"/>
  <c r="E9" i="1"/>
  <c r="D31" i="1" l="1"/>
  <c r="G31" i="1" s="1"/>
  <c r="K31" i="1" s="1"/>
  <c r="D28" i="1"/>
  <c r="G28" i="1" s="1"/>
  <c r="K28" i="1" s="1"/>
  <c r="D27" i="1"/>
  <c r="G27" i="1" s="1"/>
  <c r="K27" i="1" s="1"/>
  <c r="D26" i="1"/>
  <c r="G26" i="1" s="1"/>
  <c r="K26" i="1" s="1"/>
  <c r="D25" i="1"/>
  <c r="G25" i="1" s="1"/>
  <c r="K25" i="1" s="1"/>
  <c r="D24" i="1" l="1"/>
  <c r="G24" i="1" s="1"/>
  <c r="K24" i="1" s="1"/>
  <c r="G20" i="1"/>
  <c r="K20" i="1" s="1"/>
  <c r="G19" i="1"/>
  <c r="K19" i="1" s="1"/>
  <c r="G17" i="1"/>
  <c r="K17" i="1" s="1"/>
  <c r="G14" i="1"/>
  <c r="K14" i="1" s="1"/>
  <c r="D9" i="1"/>
  <c r="D13" i="1" l="1"/>
  <c r="G13" i="1" s="1"/>
  <c r="K13" i="1" s="1"/>
  <c r="D30" i="1"/>
  <c r="G30" i="1" s="1"/>
  <c r="K30" i="1" s="1"/>
  <c r="D22" i="1" l="1"/>
  <c r="G22" i="1" s="1"/>
  <c r="K22" i="1" s="1"/>
</calcChain>
</file>

<file path=xl/comments1.xml><?xml version="1.0" encoding="utf-8"?>
<comments xmlns="http://schemas.openxmlformats.org/spreadsheetml/2006/main">
  <authors>
    <author>Oleksandra</author>
  </authors>
  <commentList>
    <comment ref="Q19" authorId="0" shapeId="0">
      <text>
        <r>
          <rPr>
            <b/>
            <sz val="9"/>
            <color indexed="81"/>
            <rFont val="Tahoma"/>
            <family val="2"/>
            <charset val="204"/>
          </rPr>
          <t>62744-брухт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в т. ч. дрова - 
60 064,49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 т. ч. дрова - 33166,16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<sst xmlns="http://schemas.openxmlformats.org/spreadsheetml/2006/main" count="134" uniqueCount="134">
  <si>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>Електроенергія</t>
  </si>
  <si>
    <t>Охорона</t>
  </si>
  <si>
    <t>Січень</t>
  </si>
  <si>
    <t>Лютий</t>
  </si>
  <si>
    <t>Березень</t>
  </si>
  <si>
    <t>Квітень</t>
  </si>
  <si>
    <t>Травень</t>
  </si>
  <si>
    <t>Червень</t>
  </si>
  <si>
    <t>Заробітна плата</t>
  </si>
  <si>
    <t>ЄСВ</t>
  </si>
  <si>
    <t>1.1</t>
  </si>
  <si>
    <t>1.2</t>
  </si>
  <si>
    <t>2.1</t>
  </si>
  <si>
    <t>4.1</t>
  </si>
  <si>
    <t>4.2</t>
  </si>
  <si>
    <t>Природній газ</t>
  </si>
  <si>
    <t>Дрова</t>
  </si>
  <si>
    <t>4.3</t>
  </si>
  <si>
    <t>ПДВ</t>
  </si>
  <si>
    <t>Податок на прибуток</t>
  </si>
  <si>
    <t>Податок на нерухоме майно</t>
  </si>
  <si>
    <t>Екологічний податок</t>
  </si>
  <si>
    <t>Рентна плата за спеціальне використання води</t>
  </si>
  <si>
    <t>Інші</t>
  </si>
  <si>
    <t>Земельний податок</t>
  </si>
  <si>
    <t>Оплачено енергоносії</t>
  </si>
  <si>
    <t>4.4</t>
  </si>
  <si>
    <t>Придбано запчастини</t>
  </si>
  <si>
    <t>Капітальний ремонт</t>
  </si>
  <si>
    <t>Технічне обслуговування</t>
  </si>
  <si>
    <t>4.5</t>
  </si>
  <si>
    <t>Телекомунікаційні</t>
  </si>
  <si>
    <t>Послуги банку</t>
  </si>
  <si>
    <t>Оплачено інші послуги</t>
  </si>
  <si>
    <t>Інше</t>
  </si>
  <si>
    <t>Судовий збір</t>
  </si>
  <si>
    <t>автопослуги</t>
  </si>
  <si>
    <t>технічні умови</t>
  </si>
  <si>
    <t>врізки</t>
  </si>
  <si>
    <t>Паливо</t>
  </si>
  <si>
    <t>матеріали</t>
  </si>
  <si>
    <t>охорона праці</t>
  </si>
  <si>
    <t>Липень</t>
  </si>
  <si>
    <t>Серпень</t>
  </si>
  <si>
    <t>Вересень</t>
  </si>
  <si>
    <t>2</t>
  </si>
  <si>
    <t>Жовтень</t>
  </si>
  <si>
    <t>електрообладнання</t>
  </si>
  <si>
    <t>Листопад</t>
  </si>
  <si>
    <t>Показники діяльності/ Період</t>
  </si>
  <si>
    <t>ВСЬОГО ОПЛАЧЕНО</t>
  </si>
  <si>
    <t>ВСЬОГО ПОСТУПЛЕНЬ</t>
  </si>
  <si>
    <t>Грудень</t>
  </si>
  <si>
    <t xml:space="preserve">     </t>
  </si>
  <si>
    <t>в т. ч. ПДФО</t>
  </si>
  <si>
    <t>в т. ч. військовий збір</t>
  </si>
  <si>
    <t>2.2</t>
  </si>
  <si>
    <t>3</t>
  </si>
  <si>
    <t>4</t>
  </si>
  <si>
    <r>
      <t>Обсяг наданих послуг з основної діяльності,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, в тому числі:</t>
    </r>
  </si>
  <si>
    <t>хімдослідження</t>
  </si>
  <si>
    <t>4.6</t>
  </si>
  <si>
    <t>5</t>
  </si>
  <si>
    <t>ВИТРАТИ</t>
  </si>
  <si>
    <t>5.1</t>
  </si>
  <si>
    <t>Нараховано витрат з оплати праці:</t>
  </si>
  <si>
    <t>5.1.1</t>
  </si>
  <si>
    <t>5.1.2</t>
  </si>
  <si>
    <t>5.2</t>
  </si>
  <si>
    <t>5.2.1</t>
  </si>
  <si>
    <t>5.2.2</t>
  </si>
  <si>
    <t>5.2.3</t>
  </si>
  <si>
    <t>Оплачено заробітної плати + податки із зарплати + ЄСВ</t>
  </si>
  <si>
    <t>Нараховано витрат за енергоносії, без ПДВ:</t>
  </si>
  <si>
    <t>Дохід від основної діяльності, без ПДВ, грн, в тому числі:</t>
  </si>
  <si>
    <t>Обсяг оплачених послуг з основної діяльності, з ПДВ, грн</t>
  </si>
  <si>
    <t>Обсяг оплачених послуг по іншій діяльності, з ПДВ, грн, в тому числі: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</si>
  <si>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</si>
  <si>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</si>
  <si>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</si>
  <si>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</si>
  <si>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</si>
  <si>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</si>
  <si>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</si>
  <si>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</si>
  <si>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</si>
  <si>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5.4</t>
  </si>
  <si>
    <t>5.4.1</t>
  </si>
  <si>
    <t>5.4.2</t>
  </si>
  <si>
    <t>5.4.3</t>
  </si>
  <si>
    <t>5.4.4</t>
  </si>
  <si>
    <t>5.4.5</t>
  </si>
  <si>
    <t>Оплачено за утримання, ремонт і техобслуговування спецтехніки</t>
  </si>
  <si>
    <t>Оплачено за матеріали, канцтовари, спецодяг</t>
  </si>
  <si>
    <t>5.5</t>
  </si>
  <si>
    <t>5.5.1</t>
  </si>
  <si>
    <t>5.5.2</t>
  </si>
  <si>
    <t>5.5.3</t>
  </si>
  <si>
    <t>5.5.4</t>
  </si>
  <si>
    <t>5.5.5</t>
  </si>
  <si>
    <t>5.6.1</t>
  </si>
  <si>
    <t>5.6</t>
  </si>
  <si>
    <t>5.6.2</t>
  </si>
  <si>
    <t>5.6.3</t>
  </si>
  <si>
    <t>5.6.4</t>
  </si>
  <si>
    <t>Оплачено податки та збори</t>
  </si>
  <si>
    <t>І квартал</t>
  </si>
  <si>
    <t>І півріччя</t>
  </si>
  <si>
    <t>9 місяців</t>
  </si>
  <si>
    <t>2021 рік</t>
  </si>
  <si>
    <t>гіпохлорид</t>
  </si>
  <si>
    <t>5.6.5</t>
  </si>
  <si>
    <t>Профспілкові</t>
  </si>
  <si>
    <t>5.7</t>
  </si>
  <si>
    <t>Повернення залучених коштів:</t>
  </si>
  <si>
    <t>5.7.1</t>
  </si>
  <si>
    <t>кредит №1</t>
  </si>
  <si>
    <t>кредит №2</t>
  </si>
  <si>
    <t>поворотна фінансова допомога</t>
  </si>
  <si>
    <t>5.7.2</t>
  </si>
  <si>
    <t>5.7.3</t>
  </si>
  <si>
    <t>централізоване водопостачання (план в міс. - 115 000)</t>
  </si>
  <si>
    <t xml:space="preserve">централізоване водовідведення </t>
  </si>
  <si>
    <t>централізоване водовідведення (план в місяць - 124 000)</t>
  </si>
  <si>
    <t xml:space="preserve">централізоване водопостачання </t>
  </si>
  <si>
    <t>встановлення, заміна, опломбування лічильників</t>
  </si>
  <si>
    <t>технагляд за каналіз. випусками</t>
  </si>
  <si>
    <t>проектна документація</t>
  </si>
  <si>
    <t>4.7</t>
  </si>
  <si>
    <t>4.8</t>
  </si>
  <si>
    <t>інше (штрафи за понаднормативні скиди)</t>
  </si>
  <si>
    <t>Показники діяльності КП "Коломияводоканал" за січень-червень 2021 року</t>
  </si>
  <si>
    <t>утримання і поточний ремонт техніки</t>
  </si>
  <si>
    <t>канцтовари, госптовари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</si>
</sst>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indexed="3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0" fillId="0" borderId="0" xfId="0" applyNumberFormat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vertical="center"/>
    </xf>
    <xf numFmtId="0" fontId="11" fillId="0" borderId="0" xfId="0" applyFont="1"/>
    <xf numFmtId="4" fontId="1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ksandra/Desktop/&#1043;&#1040;&#1051;&#1071;/&#1055;&#1054;&#1058;&#1054;&#1063;&#1053;&#1045;%202021/&#1030;&#1085;&#1096;&#1072;%20&#1076;&#1110;&#1103;&#1083;&#1100;&#1085;&#1110;&#1089;&#1090;&#1100;%20&#1087;&#1086;%20377%20&#1088;&#1072;&#1093;&#1091;&#1085;&#1082;&#1091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ksandra/Desktop/&#1043;&#1040;&#1051;&#1071;/&#1055;&#1054;&#1058;&#1054;&#1063;&#1053;&#1045;%202021/&#1047;&#1072;&#1088;&#1087;&#1083;&#1072;&#1090;&#1072;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ksandra/Desktop/&#1043;&#1040;&#1051;&#1071;/&#1055;&#1054;&#1058;&#1054;&#1063;&#1053;&#1045;%202021/&#1045;&#1083;&#1077;&#1082;&#1090;&#1088;&#1086;&#1077;&#1085;&#1077;&#1088;&#1075;&#1110;&#1103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рік дохід інший"/>
      <sheetName val="2013р. дохід інший"/>
      <sheetName val="2014р. дохід інший"/>
      <sheetName val="2015р. "/>
      <sheetName val="2016р."/>
      <sheetName val="2017р."/>
      <sheetName val="2018"/>
      <sheetName val="2019 рік"/>
      <sheetName val="2020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B28">
            <v>29374</v>
          </cell>
          <cell r="D28">
            <v>16510</v>
          </cell>
          <cell r="F28">
            <v>72338</v>
          </cell>
          <cell r="H28">
            <v>70099</v>
          </cell>
          <cell r="J28">
            <v>85316</v>
          </cell>
        </row>
        <row r="29">
          <cell r="B29">
            <v>4406</v>
          </cell>
          <cell r="D29">
            <v>6403</v>
          </cell>
          <cell r="F29">
            <v>5795</v>
          </cell>
          <cell r="H29">
            <v>22955</v>
          </cell>
          <cell r="J29">
            <v>16500</v>
          </cell>
        </row>
        <row r="30">
          <cell r="J30">
            <v>12250</v>
          </cell>
        </row>
        <row r="31">
          <cell r="J31">
            <v>4500</v>
          </cell>
        </row>
        <row r="32">
          <cell r="B32">
            <v>5605</v>
          </cell>
          <cell r="D32">
            <v>7600</v>
          </cell>
          <cell r="F32">
            <v>12260</v>
          </cell>
          <cell r="H32">
            <v>14960</v>
          </cell>
          <cell r="J32">
            <v>11550</v>
          </cell>
        </row>
        <row r="33">
          <cell r="B33">
            <v>22670.729999999996</v>
          </cell>
          <cell r="D33">
            <v>21075</v>
          </cell>
          <cell r="F33">
            <v>39779.160000000003</v>
          </cell>
          <cell r="H33">
            <v>42359.479999999996</v>
          </cell>
          <cell r="J33">
            <v>44281.43</v>
          </cell>
        </row>
        <row r="35">
          <cell r="B35">
            <v>2270</v>
          </cell>
          <cell r="H35">
            <v>4740</v>
          </cell>
          <cell r="J35">
            <v>1965</v>
          </cell>
        </row>
        <row r="36">
          <cell r="B36">
            <v>6095.28</v>
          </cell>
          <cell r="H36">
            <v>1250</v>
          </cell>
          <cell r="J36">
            <v>3300</v>
          </cell>
        </row>
        <row r="37">
          <cell r="J37">
            <v>49500</v>
          </cell>
        </row>
        <row r="38">
          <cell r="J38">
            <v>1449.87</v>
          </cell>
        </row>
        <row r="39">
          <cell r="H39">
            <v>1550</v>
          </cell>
          <cell r="J39">
            <v>1775</v>
          </cell>
        </row>
        <row r="40">
          <cell r="D40">
            <v>1058</v>
          </cell>
          <cell r="H40">
            <v>560</v>
          </cell>
        </row>
        <row r="41">
          <cell r="B41">
            <v>100</v>
          </cell>
          <cell r="D41">
            <v>200</v>
          </cell>
          <cell r="F41">
            <v>200</v>
          </cell>
        </row>
        <row r="42">
          <cell r="B42">
            <v>50</v>
          </cell>
          <cell r="D42">
            <v>50</v>
          </cell>
          <cell r="F42">
            <v>50</v>
          </cell>
        </row>
        <row r="43">
          <cell r="B43">
            <v>8415</v>
          </cell>
          <cell r="F43">
            <v>2240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2007"/>
      <sheetName val="2009"/>
      <sheetName val="2010"/>
      <sheetName val="2011"/>
      <sheetName val="2012"/>
      <sheetName val="2013р"/>
      <sheetName val="2014рік"/>
      <sheetName val="2015рік"/>
      <sheetName val="2016рік"/>
      <sheetName val="2017рік"/>
      <sheetName val="2018рік"/>
      <sheetName val="2019 рік"/>
      <sheetName val="2020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">
          <cell r="E29">
            <v>1885445.67</v>
          </cell>
        </row>
        <row r="30">
          <cell r="B30">
            <v>1731163.24</v>
          </cell>
          <cell r="C30">
            <v>1690529.91</v>
          </cell>
          <cell r="D30">
            <v>1912280.72</v>
          </cell>
          <cell r="F30">
            <v>1666554.03</v>
          </cell>
          <cell r="G30">
            <v>1820119.79</v>
          </cell>
        </row>
        <row r="33">
          <cell r="B33">
            <v>312367.33</v>
          </cell>
          <cell r="C33">
            <v>301251.48</v>
          </cell>
          <cell r="D33">
            <v>343189.04</v>
          </cell>
          <cell r="E33">
            <v>337230.1</v>
          </cell>
          <cell r="F33">
            <v>297936.71999999997</v>
          </cell>
          <cell r="G33">
            <v>326096.65000000002</v>
          </cell>
        </row>
        <row r="34">
          <cell r="B34">
            <v>25967.5</v>
          </cell>
          <cell r="C34">
            <v>25308.65</v>
          </cell>
          <cell r="D34">
            <v>28684.25</v>
          </cell>
          <cell r="E34">
            <v>28221.71</v>
          </cell>
          <cell r="F34">
            <v>24998.32</v>
          </cell>
          <cell r="G34">
            <v>27301.89</v>
          </cell>
        </row>
        <row r="58">
          <cell r="B58">
            <v>362790.16</v>
          </cell>
          <cell r="C58">
            <v>360628.56</v>
          </cell>
          <cell r="D58">
            <v>401987.3</v>
          </cell>
          <cell r="E58">
            <v>392703.52</v>
          </cell>
          <cell r="F58">
            <v>348615.54</v>
          </cell>
          <cell r="G58">
            <v>381150.69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р."/>
      <sheetName val="2007р"/>
      <sheetName val="2008 р"/>
      <sheetName val="2009"/>
      <sheetName val="2010"/>
      <sheetName val="2011"/>
      <sheetName val="2012"/>
      <sheetName val="2013р."/>
      <sheetName val="2014рік"/>
      <sheetName val="2015рік"/>
      <sheetName val="2016рік"/>
      <sheetName val="2017рік"/>
      <sheetName val="2018 рік"/>
      <sheetName val="2019 рік"/>
      <sheetName val="2020"/>
      <sheetName val="2021"/>
      <sheetName val="Аркуш1"/>
      <sheetName val="Аркуш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F4">
            <v>608969.1</v>
          </cell>
        </row>
        <row r="5">
          <cell r="F5">
            <v>570049.4</v>
          </cell>
        </row>
        <row r="6">
          <cell r="F6">
            <v>507042.38</v>
          </cell>
        </row>
        <row r="8">
          <cell r="F8">
            <v>490688.77999999997</v>
          </cell>
        </row>
        <row r="9">
          <cell r="F9">
            <v>471067.78</v>
          </cell>
        </row>
        <row r="10">
          <cell r="F10">
            <v>447356.98</v>
          </cell>
        </row>
        <row r="26">
          <cell r="W26">
            <v>1632.79</v>
          </cell>
        </row>
        <row r="27">
          <cell r="W27">
            <v>1409.3</v>
          </cell>
        </row>
        <row r="28">
          <cell r="W28">
            <v>1530.04</v>
          </cell>
        </row>
        <row r="30">
          <cell r="W30">
            <v>1024.22</v>
          </cell>
        </row>
        <row r="31">
          <cell r="W31">
            <v>1011.92</v>
          </cell>
        </row>
        <row r="32">
          <cell r="W32">
            <v>3680.65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U68"/>
  <sheetViews>
    <sheetView tabSelected="1" view="pageBreakPreview" topLeftCell="A13" zoomScale="80" zoomScaleNormal="100" zoomScaleSheetLayoutView="80" workbookViewId="0">
      <selection activeCell="J22" sqref="J22"/>
    </sheetView>
  </sheetViews>
  <sheetFormatPr defaultRowHeight="12.75" x14ac:dyDescent="0.2"/>
  <cols>
    <col min="1" max="1" width="4.5703125" customWidth="1"/>
    <col min="2" max="2" width="7.140625" style="9" customWidth="1"/>
    <col min="3" max="3" width="54.7109375" customWidth="1"/>
    <col min="4" max="4" width="15.5703125" customWidth="1"/>
    <col min="5" max="5" width="15.42578125" customWidth="1"/>
    <col min="6" max="6" width="15" bestFit="1" customWidth="1"/>
    <col min="7" max="7" width="15" customWidth="1"/>
    <col min="8" max="8" width="15" bestFit="1" customWidth="1"/>
    <col min="9" max="9" width="15" customWidth="1"/>
    <col min="10" max="10" width="15" bestFit="1" customWidth="1"/>
    <col min="11" max="11" width="16.140625" customWidth="1"/>
    <col min="12" max="14" width="15" bestFit="1" customWidth="1"/>
    <col min="15" max="15" width="15.5703125" bestFit="1" customWidth="1"/>
    <col min="16" max="17" width="14.28515625" bestFit="1" customWidth="1"/>
    <col min="18" max="18" width="14.28515625" customWidth="1"/>
    <col min="19" max="20" width="17.140625" customWidth="1"/>
    <col min="21" max="21" width="11.7109375" bestFit="1" customWidth="1"/>
  </cols>
  <sheetData>
    <row r="2" spans="2:21" ht="18.75" x14ac:dyDescent="0.2">
      <c r="B2" s="34" t="s">
        <v>131</v>
      </c>
      <c r="C2" s="34"/>
      <c r="D2" s="34"/>
      <c r="E2" s="34"/>
      <c r="F2" s="34"/>
      <c r="G2" s="34"/>
      <c r="H2" s="34"/>
      <c r="I2" s="34"/>
      <c r="J2" s="34"/>
      <c r="K2" s="34"/>
      <c r="L2" s="31"/>
      <c r="M2" s="31"/>
    </row>
    <row r="3" spans="2:21" ht="12.7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P3" t="s">
        <v>53</v>
      </c>
    </row>
    <row r="5" spans="2:21" ht="78.75" customHeight="1" x14ac:dyDescent="0.2">
      <c r="B5" s="10"/>
      <c r="C5" s="4" t="s">
        <v>49</v>
      </c>
      <c r="D5" s="3" t="s">
        <v>2</v>
      </c>
      <c r="E5" s="3" t="s">
        <v>3</v>
      </c>
      <c r="F5" s="3" t="s">
        <v>4</v>
      </c>
      <c r="G5" s="3" t="s">
        <v>106</v>
      </c>
      <c r="H5" s="3" t="s">
        <v>5</v>
      </c>
      <c r="I5" s="3" t="s">
        <v>6</v>
      </c>
      <c r="J5" s="3" t="s">
        <v>7</v>
      </c>
      <c r="K5" s="3" t="s">
        <v>107</v>
      </c>
      <c r="L5" s="4" t="s">
        <v>42</v>
      </c>
      <c r="M5" s="4" t="s">
        <v>43</v>
      </c>
      <c r="N5" s="4" t="s">
        <v>44</v>
      </c>
      <c r="O5" s="4" t="s">
        <v>108</v>
      </c>
      <c r="P5" s="4" t="s">
        <v>46</v>
      </c>
      <c r="Q5" s="4" t="s">
        <v>48</v>
      </c>
      <c r="R5" s="3" t="s">
        <v>52</v>
      </c>
      <c r="S5" s="4" t="s">
        <v>109</v>
      </c>
      <c r="T5" s="17"/>
    </row>
    <row r="6" spans="2:21" ht="51" customHeight="1" x14ac:dyDescent="0.2">
      <c r="B6" s="10">
        <v>1</v>
      </c>
      <c r="C6" s="5" t="s">
        <v>59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8"/>
    </row>
    <row r="7" spans="2:21" ht="30" customHeight="1" x14ac:dyDescent="0.2">
      <c r="B7" s="22" t="s">
        <v>10</v>
      </c>
      <c r="C7" s="8" t="s">
        <v>121</v>
      </c>
      <c r="D7" s="12">
        <v>124169.14</v>
      </c>
      <c r="E7" s="32">
        <v>117596.22</v>
      </c>
      <c r="F7" s="32">
        <v>103199.42</v>
      </c>
      <c r="G7" s="33">
        <f t="shared" ref="G7:G12" si="0">SUM(D7:F7)</f>
        <v>344964.77999999997</v>
      </c>
      <c r="H7" s="32">
        <v>103412.18</v>
      </c>
      <c r="I7" s="32">
        <v>113268.81</v>
      </c>
      <c r="J7" s="32">
        <v>112692.46</v>
      </c>
      <c r="K7" s="7">
        <f>SUM(G7:J7)</f>
        <v>674338.23</v>
      </c>
      <c r="L7" s="14"/>
      <c r="M7" s="14"/>
      <c r="N7" s="14"/>
      <c r="O7" s="13"/>
      <c r="P7" s="14"/>
      <c r="Q7" s="14"/>
      <c r="R7" s="14"/>
      <c r="S7" s="13"/>
      <c r="T7" s="19"/>
    </row>
    <row r="8" spans="2:21" ht="28.5" customHeight="1" x14ac:dyDescent="0.2">
      <c r="B8" s="22" t="s">
        <v>11</v>
      </c>
      <c r="C8" s="8" t="s">
        <v>123</v>
      </c>
      <c r="D8" s="12">
        <v>130525.59</v>
      </c>
      <c r="E8" s="32">
        <v>123450.09</v>
      </c>
      <c r="F8" s="32">
        <v>112505.8</v>
      </c>
      <c r="G8" s="33">
        <f t="shared" si="0"/>
        <v>366481.48</v>
      </c>
      <c r="H8" s="32">
        <v>112646.7</v>
      </c>
      <c r="I8" s="32">
        <v>119235.02</v>
      </c>
      <c r="J8" s="32">
        <v>116481.37</v>
      </c>
      <c r="K8" s="7">
        <f t="shared" ref="K8:K65" si="1">SUM(G8:J8)</f>
        <v>714844.57</v>
      </c>
      <c r="L8" s="14"/>
      <c r="M8" s="14"/>
      <c r="N8" s="14"/>
      <c r="O8" s="13"/>
      <c r="P8" s="14"/>
      <c r="Q8" s="14"/>
      <c r="R8" s="14"/>
      <c r="S8" s="13"/>
      <c r="T8" s="19"/>
    </row>
    <row r="9" spans="2:21" s="30" customFormat="1" ht="44.25" customHeight="1" x14ac:dyDescent="0.2">
      <c r="B9" s="10" t="s">
        <v>45</v>
      </c>
      <c r="C9" s="5" t="s">
        <v>74</v>
      </c>
      <c r="D9" s="7">
        <f>SUM(D10:D11)</f>
        <v>2804770.071</v>
      </c>
      <c r="E9" s="7">
        <f>SUM(E10:E11)</f>
        <v>2650000.6349999998</v>
      </c>
      <c r="F9" s="7">
        <f>SUM(F10:F11)</f>
        <v>3393891.5300000003</v>
      </c>
      <c r="G9" s="7">
        <f>SUM(D9:F9)</f>
        <v>8848662.2360000014</v>
      </c>
      <c r="H9" s="7">
        <f>SUM(H10:H11)</f>
        <v>3398688.0929999999</v>
      </c>
      <c r="I9" s="7">
        <f>SUM(I10:I11)</f>
        <v>3679014.2640000004</v>
      </c>
      <c r="J9" s="7">
        <f>SUM(J10:J11)</f>
        <v>3637453.5359999998</v>
      </c>
      <c r="K9" s="7">
        <f>SUM(G9:J9)</f>
        <v>19563818.129000001</v>
      </c>
      <c r="L9" s="13"/>
      <c r="M9" s="13"/>
      <c r="N9" s="13"/>
      <c r="O9" s="13"/>
      <c r="P9" s="13"/>
      <c r="Q9" s="13"/>
      <c r="R9" s="13"/>
      <c r="S9" s="13"/>
      <c r="T9" s="18"/>
    </row>
    <row r="10" spans="2:21" ht="32.25" customHeight="1" x14ac:dyDescent="0.2">
      <c r="B10" s="22" t="s">
        <v>12</v>
      </c>
      <c r="C10" s="8" t="s">
        <v>124</v>
      </c>
      <c r="D10" s="12">
        <v>1697719.477</v>
      </c>
      <c r="E10" s="12">
        <v>1605207.3659999999</v>
      </c>
      <c r="F10" s="12">
        <v>2181621.66</v>
      </c>
      <c r="G10" s="7">
        <f t="shared" si="0"/>
        <v>5484548.5030000005</v>
      </c>
      <c r="H10" s="12">
        <v>2186133.4849999999</v>
      </c>
      <c r="I10" s="12">
        <v>2393746.4190000002</v>
      </c>
      <c r="J10" s="12">
        <v>2381566.1979999999</v>
      </c>
      <c r="K10" s="7">
        <f t="shared" si="1"/>
        <v>12445994.605</v>
      </c>
      <c r="L10" s="14"/>
      <c r="M10" s="14"/>
      <c r="N10" s="14"/>
      <c r="O10" s="13"/>
      <c r="P10" s="14"/>
      <c r="Q10" s="14"/>
      <c r="R10" s="14"/>
      <c r="S10" s="13"/>
      <c r="T10" s="19"/>
    </row>
    <row r="11" spans="2:21" ht="20.25" customHeight="1" x14ac:dyDescent="0.2">
      <c r="B11" s="22" t="s">
        <v>56</v>
      </c>
      <c r="C11" s="8" t="s">
        <v>122</v>
      </c>
      <c r="D11" s="12">
        <v>1107050.594</v>
      </c>
      <c r="E11" s="12">
        <v>1044793.269</v>
      </c>
      <c r="F11" s="12">
        <v>1212269.8700000001</v>
      </c>
      <c r="G11" s="7">
        <f t="shared" si="0"/>
        <v>3364113.733</v>
      </c>
      <c r="H11" s="12">
        <v>1212554.608</v>
      </c>
      <c r="I11" s="12">
        <v>1285267.845</v>
      </c>
      <c r="J11" s="12">
        <v>1255887.338</v>
      </c>
      <c r="K11" s="7">
        <f t="shared" si="1"/>
        <v>7117823.5240000002</v>
      </c>
      <c r="L11" s="14"/>
      <c r="M11" s="14"/>
      <c r="N11" s="14"/>
      <c r="O11" s="13"/>
      <c r="P11" s="14"/>
      <c r="Q11" s="14"/>
      <c r="R11" s="14"/>
      <c r="S11" s="13"/>
      <c r="T11" s="19"/>
    </row>
    <row r="12" spans="2:21" ht="42" customHeight="1" x14ac:dyDescent="0.2">
      <c r="B12" s="10" t="s">
        <v>57</v>
      </c>
      <c r="C12" s="5" t="s">
        <v>75</v>
      </c>
      <c r="D12" s="7">
        <v>2900502.79</v>
      </c>
      <c r="E12" s="7">
        <v>3029555.72</v>
      </c>
      <c r="F12" s="7">
        <v>3680876.55</v>
      </c>
      <c r="G12" s="7">
        <f t="shared" si="0"/>
        <v>9610935.0599999987</v>
      </c>
      <c r="H12" s="7">
        <v>3723339.08</v>
      </c>
      <c r="I12" s="7">
        <v>3917835.12</v>
      </c>
      <c r="J12" s="7">
        <v>4373241.07</v>
      </c>
      <c r="K12" s="7">
        <f>SUM(G12:J12)</f>
        <v>21625350.329999998</v>
      </c>
      <c r="L12" s="13"/>
      <c r="M12" s="13"/>
      <c r="N12" s="13"/>
      <c r="O12" s="13"/>
      <c r="P12" s="13"/>
      <c r="Q12" s="13"/>
      <c r="R12" s="13"/>
      <c r="S12" s="13"/>
      <c r="T12" s="18"/>
      <c r="U12" s="16"/>
    </row>
    <row r="13" spans="2:21" ht="45" customHeight="1" x14ac:dyDescent="0.2">
      <c r="B13" s="10" t="s">
        <v>58</v>
      </c>
      <c r="C13" s="5" t="s">
        <v>76</v>
      </c>
      <c r="D13" s="6">
        <f>SUM(D14:D21)</f>
        <v>78986.009999999995</v>
      </c>
      <c r="E13" s="6">
        <f>SUM(E14:E21)</f>
        <v>52896</v>
      </c>
      <c r="F13" s="6">
        <f>SUM(F14:F21)</f>
        <v>132662.16</v>
      </c>
      <c r="G13" s="7">
        <f>SUM(D13:F13)</f>
        <v>264544.17000000004</v>
      </c>
      <c r="H13" s="6">
        <f>SUM(H14:H21)</f>
        <v>158473.47999999998</v>
      </c>
      <c r="I13" s="6">
        <f>SUM(I14:I21)</f>
        <v>232387.3</v>
      </c>
      <c r="J13" s="6">
        <f>SUM(J14:J21)</f>
        <v>210948.78</v>
      </c>
      <c r="K13" s="7">
        <f>SUM(G13:J13)</f>
        <v>866353.73</v>
      </c>
      <c r="L13" s="13"/>
      <c r="M13" s="13"/>
      <c r="N13" s="13"/>
      <c r="O13" s="13"/>
      <c r="P13" s="13"/>
      <c r="Q13" s="13"/>
      <c r="R13" s="13"/>
      <c r="S13" s="13"/>
      <c r="T13" s="20"/>
    </row>
    <row r="14" spans="2:21" ht="19.5" customHeight="1" x14ac:dyDescent="0.2">
      <c r="B14" s="22" t="s">
        <v>13</v>
      </c>
      <c r="C14" s="8" t="s">
        <v>36</v>
      </c>
      <c r="D14" s="12">
        <f>SUM('[1]2021'!$B$33)</f>
        <v>22670.729999999996</v>
      </c>
      <c r="E14" s="12">
        <f>SUM('[1]2021'!$D$33)</f>
        <v>21075</v>
      </c>
      <c r="F14" s="12">
        <f>SUM('[1]2021'!$F$33)</f>
        <v>39779.160000000003</v>
      </c>
      <c r="G14" s="7">
        <f>SUM(D14:F14)</f>
        <v>83524.89</v>
      </c>
      <c r="H14" s="12">
        <f>SUM('[1]2021'!$H$33)</f>
        <v>42359.479999999996</v>
      </c>
      <c r="I14" s="12">
        <f>SUM('[1]2021'!$J$33)</f>
        <v>44281.43</v>
      </c>
      <c r="J14" s="12">
        <v>56605.29</v>
      </c>
      <c r="K14" s="7">
        <f t="shared" si="1"/>
        <v>226771.09</v>
      </c>
      <c r="L14" s="15"/>
      <c r="M14" s="15"/>
      <c r="N14" s="15"/>
      <c r="O14" s="13"/>
      <c r="P14" s="15"/>
      <c r="Q14" s="15"/>
      <c r="R14" s="15"/>
      <c r="S14" s="13"/>
      <c r="T14" s="20"/>
    </row>
    <row r="15" spans="2:21" ht="19.5" customHeight="1" x14ac:dyDescent="0.2">
      <c r="B15" s="22" t="s">
        <v>14</v>
      </c>
      <c r="C15" s="8" t="s">
        <v>37</v>
      </c>
      <c r="D15" s="12">
        <f>SUM('[1]2021'!$B$28)</f>
        <v>29374</v>
      </c>
      <c r="E15" s="12">
        <f>SUM('[1]2021'!$D$28)</f>
        <v>16510</v>
      </c>
      <c r="F15" s="12">
        <f>SUM('[1]2021'!$F$28)</f>
        <v>72338</v>
      </c>
      <c r="G15" s="7">
        <f>SUM(D15:F15)</f>
        <v>118222</v>
      </c>
      <c r="H15" s="12">
        <f>SUM('[1]2021'!$H$28)</f>
        <v>70099</v>
      </c>
      <c r="I15" s="12">
        <f>SUM('[1]2021'!$J$28)</f>
        <v>85316</v>
      </c>
      <c r="J15" s="12">
        <v>78955</v>
      </c>
      <c r="K15" s="7">
        <f t="shared" si="1"/>
        <v>352592</v>
      </c>
      <c r="L15" s="15"/>
      <c r="M15" s="15"/>
      <c r="N15" s="15"/>
      <c r="O15" s="13"/>
      <c r="P15" s="15"/>
      <c r="Q15" s="15"/>
      <c r="R15" s="15"/>
      <c r="S15" s="13"/>
      <c r="T15" s="20"/>
    </row>
    <row r="16" spans="2:21" ht="19.5" customHeight="1" x14ac:dyDescent="0.2">
      <c r="B16" s="22" t="s">
        <v>17</v>
      </c>
      <c r="C16" s="8" t="s">
        <v>127</v>
      </c>
      <c r="D16" s="12"/>
      <c r="E16" s="12"/>
      <c r="F16" s="12"/>
      <c r="G16" s="7">
        <f>SUM(D16:F16)</f>
        <v>0</v>
      </c>
      <c r="H16" s="12"/>
      <c r="I16" s="12">
        <f>SUM('[1]2021'!$J$31)</f>
        <v>4500</v>
      </c>
      <c r="J16" s="12">
        <v>15500</v>
      </c>
      <c r="K16" s="7">
        <f t="shared" si="1"/>
        <v>20000</v>
      </c>
      <c r="L16" s="15"/>
      <c r="M16" s="15"/>
      <c r="N16" s="15"/>
      <c r="O16" s="13"/>
      <c r="P16" s="15"/>
      <c r="Q16" s="15"/>
      <c r="R16" s="15"/>
      <c r="S16" s="13"/>
      <c r="T16" s="20"/>
    </row>
    <row r="17" spans="2:20" ht="19.5" customHeight="1" x14ac:dyDescent="0.2">
      <c r="B17" s="22" t="s">
        <v>26</v>
      </c>
      <c r="C17" s="8" t="s">
        <v>38</v>
      </c>
      <c r="D17" s="12">
        <f>SUM('[1]2021'!$B$29)</f>
        <v>4406</v>
      </c>
      <c r="E17" s="12">
        <f>SUM('[1]2021'!$D$29)</f>
        <v>6403</v>
      </c>
      <c r="F17" s="12">
        <f>SUM('[1]2021'!$F$29)</f>
        <v>5795</v>
      </c>
      <c r="G17" s="7">
        <f t="shared" ref="G17:G20" si="2">SUM(D17:F17)</f>
        <v>16604</v>
      </c>
      <c r="H17" s="12">
        <f>SUM('[1]2021'!$H$29)</f>
        <v>22955</v>
      </c>
      <c r="I17" s="12">
        <f>SUM('[1]2021'!$J$29)</f>
        <v>16500</v>
      </c>
      <c r="J17" s="12">
        <v>12490</v>
      </c>
      <c r="K17" s="7">
        <f t="shared" si="1"/>
        <v>68549</v>
      </c>
      <c r="L17" s="15"/>
      <c r="M17" s="15"/>
      <c r="N17" s="15"/>
      <c r="O17" s="13"/>
      <c r="P17" s="15"/>
      <c r="Q17" s="15"/>
      <c r="R17" s="15"/>
      <c r="S17" s="13"/>
      <c r="T17" s="20"/>
    </row>
    <row r="18" spans="2:20" ht="19.5" customHeight="1" x14ac:dyDescent="0.2">
      <c r="B18" s="22" t="s">
        <v>30</v>
      </c>
      <c r="C18" s="8" t="s">
        <v>126</v>
      </c>
      <c r="D18" s="12"/>
      <c r="E18" s="12"/>
      <c r="F18" s="12"/>
      <c r="G18" s="7">
        <f t="shared" si="2"/>
        <v>0</v>
      </c>
      <c r="H18" s="12"/>
      <c r="I18" s="12">
        <f>SUM('[1]2021'!$J$30)</f>
        <v>12250</v>
      </c>
      <c r="J18" s="12">
        <v>6650</v>
      </c>
      <c r="K18" s="7">
        <f t="shared" si="1"/>
        <v>18900</v>
      </c>
      <c r="L18" s="15"/>
      <c r="M18" s="15"/>
      <c r="N18" s="15"/>
      <c r="O18" s="13"/>
      <c r="P18" s="15"/>
      <c r="Q18" s="15"/>
      <c r="R18" s="15"/>
      <c r="S18" s="13"/>
      <c r="T18" s="20"/>
    </row>
    <row r="19" spans="2:20" ht="26.25" customHeight="1" x14ac:dyDescent="0.2">
      <c r="B19" s="22" t="s">
        <v>61</v>
      </c>
      <c r="C19" s="8" t="s">
        <v>125</v>
      </c>
      <c r="D19" s="12">
        <f>SUM('[1]2021'!$B$32)</f>
        <v>5605</v>
      </c>
      <c r="E19" s="12">
        <f>SUM('[1]2021'!$D$32)</f>
        <v>7600</v>
      </c>
      <c r="F19" s="12">
        <f>SUM('[1]2021'!$F$32)</f>
        <v>12260</v>
      </c>
      <c r="G19" s="7">
        <f t="shared" si="2"/>
        <v>25465</v>
      </c>
      <c r="H19" s="12">
        <f>SUM('[1]2021'!$H$32+'[1]2021'!$H$39)</f>
        <v>16510</v>
      </c>
      <c r="I19" s="12">
        <f>SUM('[1]2021'!$J$39+'[1]2021'!$J$32)</f>
        <v>13325</v>
      </c>
      <c r="J19" s="12">
        <f>12760+2860+2355</f>
        <v>17975</v>
      </c>
      <c r="K19" s="7">
        <f t="shared" si="1"/>
        <v>73275</v>
      </c>
      <c r="L19" s="15"/>
      <c r="M19" s="15"/>
      <c r="N19" s="15"/>
      <c r="O19" s="13"/>
      <c r="P19" s="15"/>
      <c r="Q19" s="15"/>
      <c r="R19" s="15"/>
      <c r="S19" s="13"/>
      <c r="T19" s="20"/>
    </row>
    <row r="20" spans="2:20" ht="24" customHeight="1" x14ac:dyDescent="0.2">
      <c r="B20" s="22" t="s">
        <v>128</v>
      </c>
      <c r="C20" s="8" t="s">
        <v>60</v>
      </c>
      <c r="D20" s="12">
        <f>SUM('[1]2021'!$B$36)</f>
        <v>6095.28</v>
      </c>
      <c r="E20" s="7"/>
      <c r="F20" s="7"/>
      <c r="G20" s="7">
        <f t="shared" si="2"/>
        <v>6095.28</v>
      </c>
      <c r="H20" s="12">
        <f>SUM('[1]2021'!$H$36)</f>
        <v>1250</v>
      </c>
      <c r="I20" s="12">
        <f>SUM('[1]2021'!$J$36)</f>
        <v>3300</v>
      </c>
      <c r="J20" s="12">
        <v>2625</v>
      </c>
      <c r="K20" s="7">
        <f t="shared" si="1"/>
        <v>13270.279999999999</v>
      </c>
      <c r="L20" s="13"/>
      <c r="M20" s="13"/>
      <c r="N20" s="13"/>
      <c r="O20" s="13"/>
      <c r="P20" s="13"/>
      <c r="Q20" s="13"/>
      <c r="R20" s="13"/>
      <c r="S20" s="13"/>
      <c r="T20" s="20"/>
    </row>
    <row r="21" spans="2:20" ht="31.5" customHeight="1" x14ac:dyDescent="0.2">
      <c r="B21" s="22" t="s">
        <v>129</v>
      </c>
      <c r="C21" s="23" t="s">
        <v>130</v>
      </c>
      <c r="D21" s="12">
        <f>SUM('[1]2021'!$B$35+'[1]2021'!$B$41+'[1]2021'!$B$42+'[1]2021'!$B$43)</f>
        <v>10835</v>
      </c>
      <c r="E21" s="12">
        <f>SUM('[1]2021'!$D$40+'[1]2021'!$D$41+'[1]2021'!$D$42)</f>
        <v>1308</v>
      </c>
      <c r="F21" s="12">
        <f>SUM('[1]2021'!$F$41+'[1]2021'!$F$42+'[1]2021'!$F$43)</f>
        <v>2490</v>
      </c>
      <c r="G21" s="7">
        <f>SUM(D21:F21)</f>
        <v>14633</v>
      </c>
      <c r="H21" s="12">
        <f>SUM('[1]2021'!$H$35+'[1]2021'!$H$40)</f>
        <v>5300</v>
      </c>
      <c r="I21" s="12">
        <f>SUM('[1]2021'!$J$35+'[1]2021'!$J$37+'[1]2021'!$J$38)</f>
        <v>52914.87</v>
      </c>
      <c r="J21" s="12">
        <v>20148.490000000002</v>
      </c>
      <c r="K21" s="7">
        <f>SUM(G21:J21)</f>
        <v>92996.36</v>
      </c>
      <c r="L21" s="13"/>
      <c r="M21" s="13"/>
      <c r="N21" s="13"/>
      <c r="O21" s="13"/>
      <c r="P21" s="13"/>
      <c r="Q21" s="13"/>
      <c r="R21" s="13"/>
      <c r="S21" s="13"/>
      <c r="T21" s="20"/>
    </row>
    <row r="22" spans="2:20" ht="22.5" customHeight="1" x14ac:dyDescent="0.2">
      <c r="B22" s="10"/>
      <c r="C22" s="5" t="s">
        <v>51</v>
      </c>
      <c r="D22" s="7">
        <f>SUM(D12+D13)</f>
        <v>2979488.8</v>
      </c>
      <c r="E22" s="7">
        <f>SUM(E12+E13)</f>
        <v>3082451.72</v>
      </c>
      <c r="F22" s="7">
        <f>SUM(F12+F13)</f>
        <v>3813538.71</v>
      </c>
      <c r="G22" s="7">
        <f>SUM(D22:F22)</f>
        <v>9875479.2300000004</v>
      </c>
      <c r="H22" s="7">
        <f>SUM(H12:H13)</f>
        <v>3881812.56</v>
      </c>
      <c r="I22" s="7">
        <f>SUM(I12:I13)</f>
        <v>4150222.42</v>
      </c>
      <c r="J22" s="7">
        <f>SUM(J12:J13)</f>
        <v>4584189.8500000006</v>
      </c>
      <c r="K22" s="7">
        <f>SUM(G22:J22)</f>
        <v>22491704.060000002</v>
      </c>
      <c r="L22" s="7"/>
      <c r="M22" s="7"/>
      <c r="N22" s="7"/>
      <c r="O22" s="7"/>
      <c r="P22" s="7"/>
      <c r="Q22" s="7"/>
      <c r="R22" s="7"/>
      <c r="S22" s="13"/>
      <c r="T22" s="20"/>
    </row>
    <row r="23" spans="2:20" ht="27" customHeight="1" x14ac:dyDescent="0.2">
      <c r="B23" s="10" t="s">
        <v>62</v>
      </c>
      <c r="C23" s="1" t="s">
        <v>63</v>
      </c>
      <c r="D23" s="6"/>
      <c r="E23" s="6"/>
      <c r="F23" s="6"/>
      <c r="G23" s="6"/>
      <c r="H23" s="6"/>
      <c r="I23" s="6"/>
      <c r="J23" s="6"/>
      <c r="K23" s="7"/>
      <c r="L23" s="13"/>
      <c r="M23" s="13"/>
      <c r="N23" s="13"/>
      <c r="O23" s="13"/>
      <c r="P23" s="13"/>
      <c r="Q23" s="13"/>
      <c r="R23" s="13"/>
      <c r="S23" s="13"/>
      <c r="T23" s="18"/>
    </row>
    <row r="24" spans="2:20" ht="17.25" customHeight="1" x14ac:dyDescent="0.2">
      <c r="B24" s="10" t="s">
        <v>64</v>
      </c>
      <c r="C24" s="1" t="s">
        <v>65</v>
      </c>
      <c r="D24" s="6">
        <f>SUM(D25+D28)</f>
        <v>2093953.4</v>
      </c>
      <c r="E24" s="6">
        <f>SUM(E25+E28)</f>
        <v>2051158.47</v>
      </c>
      <c r="F24" s="6">
        <f>SUM(F25+F28)</f>
        <v>2314268.02</v>
      </c>
      <c r="G24" s="6">
        <f>SUM(D24:F24)</f>
        <v>6459379.8900000006</v>
      </c>
      <c r="H24" s="6">
        <f>SUM(H25+H28)</f>
        <v>2278149.19</v>
      </c>
      <c r="I24" s="6">
        <f>SUM(I25+I28)</f>
        <v>2015169.57</v>
      </c>
      <c r="J24" s="6">
        <f>SUM(J25+J28)</f>
        <v>2201270.48</v>
      </c>
      <c r="K24" s="7">
        <f t="shared" si="1"/>
        <v>12953969.130000001</v>
      </c>
      <c r="L24" s="13"/>
      <c r="M24" s="13"/>
      <c r="N24" s="13"/>
      <c r="O24" s="13"/>
      <c r="P24" s="13"/>
      <c r="Q24" s="13"/>
      <c r="R24" s="13"/>
      <c r="S24" s="13"/>
      <c r="T24" s="18"/>
    </row>
    <row r="25" spans="2:20" s="27" customFormat="1" ht="35.25" customHeight="1" x14ac:dyDescent="0.2">
      <c r="B25" s="22" t="s">
        <v>66</v>
      </c>
      <c r="C25" s="24" t="s">
        <v>8</v>
      </c>
      <c r="D25" s="25">
        <f>SUM('[2]2021'!$B$30)</f>
        <v>1731163.24</v>
      </c>
      <c r="E25" s="25">
        <f>SUM('[2]2021'!$C$30)</f>
        <v>1690529.91</v>
      </c>
      <c r="F25" s="25">
        <f>SUM('[2]2021'!$D$30)</f>
        <v>1912280.72</v>
      </c>
      <c r="G25" s="6">
        <f t="shared" ref="G25:G65" si="3">SUM(D25:F25)</f>
        <v>5333973.87</v>
      </c>
      <c r="H25" s="25">
        <f>SUM('[2]2021'!$E$29)</f>
        <v>1885445.67</v>
      </c>
      <c r="I25" s="25">
        <f>SUM('[2]2021'!$F$30)</f>
        <v>1666554.03</v>
      </c>
      <c r="J25" s="25">
        <f>SUM('[2]2021'!$G$30)</f>
        <v>1820119.79</v>
      </c>
      <c r="K25" s="7">
        <f t="shared" si="1"/>
        <v>10706093.359999999</v>
      </c>
      <c r="L25" s="14"/>
      <c r="M25" s="14"/>
      <c r="N25" s="14"/>
      <c r="O25" s="14"/>
      <c r="P25" s="14"/>
      <c r="Q25" s="14"/>
      <c r="R25" s="14"/>
      <c r="S25" s="14"/>
      <c r="T25" s="19"/>
    </row>
    <row r="26" spans="2:20" s="27" customFormat="1" ht="17.25" customHeight="1" x14ac:dyDescent="0.2">
      <c r="B26" s="22"/>
      <c r="C26" s="24" t="s">
        <v>54</v>
      </c>
      <c r="D26" s="25">
        <f>SUM('[2]2021'!$B$33)</f>
        <v>312367.33</v>
      </c>
      <c r="E26" s="25">
        <f>SUM('[2]2021'!$C$33)</f>
        <v>301251.48</v>
      </c>
      <c r="F26" s="25">
        <f>SUM('[2]2021'!$D$33)</f>
        <v>343189.04</v>
      </c>
      <c r="G26" s="6">
        <f t="shared" si="3"/>
        <v>956807.85000000009</v>
      </c>
      <c r="H26" s="25">
        <f>SUM('[2]2021'!$E$33)</f>
        <v>337230.1</v>
      </c>
      <c r="I26" s="25">
        <f>SUM('[2]2021'!$F$33)</f>
        <v>297936.71999999997</v>
      </c>
      <c r="J26" s="25">
        <f>SUM('[2]2021'!$G$33)</f>
        <v>326096.65000000002</v>
      </c>
      <c r="K26" s="7">
        <f t="shared" si="1"/>
        <v>1918071.3200000003</v>
      </c>
      <c r="L26" s="14"/>
      <c r="M26" s="14"/>
      <c r="N26" s="14"/>
      <c r="O26" s="14"/>
      <c r="P26" s="14"/>
      <c r="Q26" s="14"/>
      <c r="R26" s="14"/>
      <c r="S26" s="14"/>
      <c r="T26" s="19"/>
    </row>
    <row r="27" spans="2:20" s="27" customFormat="1" ht="17.25" customHeight="1" x14ac:dyDescent="0.2">
      <c r="B27" s="22"/>
      <c r="C27" s="24" t="s">
        <v>55</v>
      </c>
      <c r="D27" s="25">
        <f>SUM('[2]2021'!$B$34)</f>
        <v>25967.5</v>
      </c>
      <c r="E27" s="25">
        <f>SUM('[2]2021'!$C$34)</f>
        <v>25308.65</v>
      </c>
      <c r="F27" s="25">
        <f>SUM('[2]2021'!$D$34)</f>
        <v>28684.25</v>
      </c>
      <c r="G27" s="6">
        <f t="shared" si="3"/>
        <v>79960.399999999994</v>
      </c>
      <c r="H27" s="25">
        <f>SUM('[2]2021'!$E$34)</f>
        <v>28221.71</v>
      </c>
      <c r="I27" s="25">
        <f>SUM('[2]2021'!$F$34)</f>
        <v>24998.32</v>
      </c>
      <c r="J27" s="25">
        <f>SUM('[2]2021'!$G$34)</f>
        <v>27301.89</v>
      </c>
      <c r="K27" s="7">
        <f t="shared" si="1"/>
        <v>160482.32</v>
      </c>
      <c r="L27" s="14"/>
      <c r="M27" s="14"/>
      <c r="N27" s="14"/>
      <c r="O27" s="14"/>
      <c r="P27" s="14"/>
      <c r="Q27" s="14"/>
      <c r="R27" s="14"/>
      <c r="S27" s="14"/>
      <c r="T27" s="19"/>
    </row>
    <row r="28" spans="2:20" s="27" customFormat="1" ht="17.25" customHeight="1" x14ac:dyDescent="0.2">
      <c r="B28" s="22" t="s">
        <v>67</v>
      </c>
      <c r="C28" s="24" t="s">
        <v>9</v>
      </c>
      <c r="D28" s="25">
        <f>SUM('[2]2021'!$B$58)</f>
        <v>362790.16</v>
      </c>
      <c r="E28" s="25">
        <f>SUM('[2]2021'!$C$58)</f>
        <v>360628.56</v>
      </c>
      <c r="F28" s="25">
        <f>SUM('[2]2021'!$D$58)</f>
        <v>401987.3</v>
      </c>
      <c r="G28" s="6">
        <f t="shared" si="3"/>
        <v>1125406.02</v>
      </c>
      <c r="H28" s="25">
        <f>SUM('[2]2021'!$E$58)</f>
        <v>392703.52</v>
      </c>
      <c r="I28" s="25">
        <f>SUM('[2]2021'!$F$58)</f>
        <v>348615.54</v>
      </c>
      <c r="J28" s="25">
        <f>SUM('[2]2021'!$G$58)</f>
        <v>381150.69</v>
      </c>
      <c r="K28" s="7">
        <f t="shared" si="1"/>
        <v>2247875.77</v>
      </c>
      <c r="L28" s="14"/>
      <c r="M28" s="14"/>
      <c r="N28" s="14"/>
      <c r="O28" s="14"/>
      <c r="P28" s="14"/>
      <c r="Q28" s="14"/>
      <c r="R28" s="14"/>
      <c r="S28" s="14"/>
      <c r="T28" s="19"/>
    </row>
    <row r="29" spans="2:20" ht="33.75" customHeight="1" x14ac:dyDescent="0.2">
      <c r="B29" s="10"/>
      <c r="C29" s="11" t="s">
        <v>72</v>
      </c>
      <c r="D29" s="6">
        <f>1273770.02+745737.47</f>
        <v>2019507.49</v>
      </c>
      <c r="E29" s="6">
        <f>1412683.14+792719.47</f>
        <v>2205402.61</v>
      </c>
      <c r="F29" s="6">
        <f>1236341.03+744107.59</f>
        <v>1980448.62</v>
      </c>
      <c r="G29" s="6">
        <f t="shared" si="3"/>
        <v>6205358.7199999997</v>
      </c>
      <c r="H29" s="6">
        <f>1427183.26+770454.59</f>
        <v>2197637.85</v>
      </c>
      <c r="I29" s="6">
        <f>1431703.83+820223.59</f>
        <v>2251927.42</v>
      </c>
      <c r="J29" s="6">
        <f>1345030.61+757594.59</f>
        <v>2102625.2000000002</v>
      </c>
      <c r="K29" s="7">
        <f t="shared" si="1"/>
        <v>12757549.190000001</v>
      </c>
      <c r="L29" s="13"/>
      <c r="M29" s="13"/>
      <c r="N29" s="13"/>
      <c r="O29" s="13"/>
      <c r="P29" s="13"/>
      <c r="Q29" s="13"/>
      <c r="R29" s="13"/>
      <c r="S29" s="13"/>
      <c r="T29" s="18"/>
    </row>
    <row r="30" spans="2:20" ht="19.5" customHeight="1" x14ac:dyDescent="0.2">
      <c r="B30" s="10" t="s">
        <v>68</v>
      </c>
      <c r="C30" s="11" t="s">
        <v>73</v>
      </c>
      <c r="D30" s="6">
        <f t="shared" ref="D30:F30" si="4">SUM(D31:D33)</f>
        <v>610601.89</v>
      </c>
      <c r="E30" s="6">
        <f t="shared" si="4"/>
        <v>571458.70000000007</v>
      </c>
      <c r="F30" s="6">
        <f t="shared" si="4"/>
        <v>508572.42</v>
      </c>
      <c r="G30" s="6">
        <f t="shared" si="3"/>
        <v>1690633.01</v>
      </c>
      <c r="H30" s="6">
        <f>SUM(H31:H33)</f>
        <v>491712.99999999994</v>
      </c>
      <c r="I30" s="6">
        <f>SUM(I31:I33)</f>
        <v>472079.7</v>
      </c>
      <c r="J30" s="6">
        <f>SUM(J31:J33)</f>
        <v>451037.63</v>
      </c>
      <c r="K30" s="7">
        <f>SUM(G30:J30)</f>
        <v>3105463.34</v>
      </c>
      <c r="L30" s="13"/>
      <c r="M30" s="13"/>
      <c r="N30" s="13"/>
      <c r="O30" s="13"/>
      <c r="P30" s="13"/>
      <c r="Q30" s="13"/>
      <c r="R30" s="13"/>
      <c r="S30" s="13"/>
      <c r="T30" s="18"/>
    </row>
    <row r="31" spans="2:20" s="27" customFormat="1" ht="17.25" customHeight="1" x14ac:dyDescent="0.2">
      <c r="B31" s="22" t="s">
        <v>69</v>
      </c>
      <c r="C31" s="24" t="s">
        <v>0</v>
      </c>
      <c r="D31" s="25">
        <f>SUM('[3]2021'!$F$4,'[3]2021'!$W$26)</f>
        <v>610601.89</v>
      </c>
      <c r="E31" s="25">
        <f>SUM('[3]2021'!$F$5+'[3]2021'!$W$27)</f>
        <v>571458.70000000007</v>
      </c>
      <c r="F31" s="25">
        <f>SUM('[3]2021'!$F$6,'[3]2021'!$W$28)</f>
        <v>508572.42</v>
      </c>
      <c r="G31" s="6">
        <f t="shared" si="3"/>
        <v>1690633.01</v>
      </c>
      <c r="H31" s="25">
        <f>SUM('[3]2021'!$F$8+'[3]2021'!$W$30)</f>
        <v>491712.99999999994</v>
      </c>
      <c r="I31" s="25">
        <f>SUM('[3]2021'!$F$9,'[3]2021'!$W$31)</f>
        <v>472079.7</v>
      </c>
      <c r="J31" s="25">
        <f>SUM('[3]2021'!$F$10,'[3]2021'!$W$32)</f>
        <v>451037.63</v>
      </c>
      <c r="K31" s="7">
        <f>SUM(G31:J31)</f>
        <v>3105463.34</v>
      </c>
      <c r="L31" s="14"/>
      <c r="M31" s="14"/>
      <c r="N31" s="14"/>
      <c r="O31" s="26"/>
      <c r="P31" s="14"/>
      <c r="Q31" s="14"/>
      <c r="R31" s="14"/>
      <c r="S31" s="26"/>
      <c r="T31" s="19"/>
    </row>
    <row r="32" spans="2:20" s="27" customFormat="1" ht="17.25" customHeight="1" x14ac:dyDescent="0.2">
      <c r="B32" s="22" t="s">
        <v>70</v>
      </c>
      <c r="C32" s="24" t="s">
        <v>15</v>
      </c>
      <c r="D32" s="25"/>
      <c r="E32" s="25"/>
      <c r="F32" s="25"/>
      <c r="G32" s="6">
        <f t="shared" si="3"/>
        <v>0</v>
      </c>
      <c r="H32" s="25"/>
      <c r="I32" s="25"/>
      <c r="J32" s="25"/>
      <c r="K32" s="7">
        <f t="shared" si="1"/>
        <v>0</v>
      </c>
      <c r="L32" s="14"/>
      <c r="M32" s="14"/>
      <c r="N32" s="14"/>
      <c r="O32" s="26"/>
      <c r="P32" s="26"/>
      <c r="Q32" s="26"/>
      <c r="R32" s="26"/>
      <c r="S32" s="26"/>
      <c r="T32" s="19"/>
    </row>
    <row r="33" spans="2:20" s="27" customFormat="1" ht="17.25" customHeight="1" x14ac:dyDescent="0.2">
      <c r="B33" s="22" t="s">
        <v>71</v>
      </c>
      <c r="C33" s="24" t="s">
        <v>16</v>
      </c>
      <c r="D33" s="25"/>
      <c r="E33" s="25"/>
      <c r="F33" s="25"/>
      <c r="G33" s="6">
        <f t="shared" si="3"/>
        <v>0</v>
      </c>
      <c r="H33" s="25"/>
      <c r="I33" s="25"/>
      <c r="J33" s="25"/>
      <c r="K33" s="7">
        <f t="shared" si="1"/>
        <v>0</v>
      </c>
      <c r="L33" s="14"/>
      <c r="M33" s="14"/>
      <c r="N33" s="14"/>
      <c r="O33" s="26"/>
      <c r="P33" s="26"/>
      <c r="Q33" s="26"/>
      <c r="R33" s="26"/>
      <c r="S33" s="26"/>
      <c r="T33" s="19"/>
    </row>
    <row r="34" spans="2:20" ht="17.25" customHeight="1" x14ac:dyDescent="0.2">
      <c r="B34" s="10"/>
      <c r="C34" s="11" t="s">
        <v>25</v>
      </c>
      <c r="D34" s="6">
        <v>575393.77</v>
      </c>
      <c r="E34" s="6">
        <v>732722.27</v>
      </c>
      <c r="F34" s="6">
        <v>685750.44</v>
      </c>
      <c r="G34" s="6">
        <f t="shared" si="3"/>
        <v>1993866.48</v>
      </c>
      <c r="H34" s="6">
        <v>610287.03</v>
      </c>
      <c r="I34" s="6">
        <v>590055.59</v>
      </c>
      <c r="J34" s="6">
        <v>566495.62</v>
      </c>
      <c r="K34" s="7">
        <f t="shared" si="1"/>
        <v>3760704.7199999997</v>
      </c>
      <c r="L34" s="13"/>
      <c r="M34" s="13"/>
      <c r="N34" s="13"/>
      <c r="O34" s="13"/>
      <c r="P34" s="13"/>
      <c r="Q34" s="13"/>
      <c r="R34" s="13"/>
      <c r="S34" s="13"/>
      <c r="T34" s="18"/>
    </row>
    <row r="35" spans="2:20" ht="18.75" customHeight="1" x14ac:dyDescent="0.2">
      <c r="B35" s="10" t="s">
        <v>77</v>
      </c>
      <c r="C35" s="11" t="s">
        <v>105</v>
      </c>
      <c r="D35" s="6">
        <f>SUM(D36:D43)</f>
        <v>520145.39</v>
      </c>
      <c r="E35" s="6">
        <f>SUM(E36:E43)</f>
        <v>164937.29999999999</v>
      </c>
      <c r="F35" s="6">
        <f>SUM(F36:F43)</f>
        <v>46697.7</v>
      </c>
      <c r="G35" s="6">
        <f>SUM(D35:F35)</f>
        <v>731780.3899999999</v>
      </c>
      <c r="H35" s="6">
        <f>SUM(H36:H43)</f>
        <v>459212.7</v>
      </c>
      <c r="I35" s="6">
        <f>SUM(I36:I43)</f>
        <v>690026.08</v>
      </c>
      <c r="J35" s="6">
        <f>SUM(J36:J43)</f>
        <v>561051.69999999995</v>
      </c>
      <c r="K35" s="7">
        <f>SUM(G35:J35)</f>
        <v>2442070.87</v>
      </c>
      <c r="L35" s="13"/>
      <c r="M35" s="13"/>
      <c r="N35" s="13"/>
      <c r="O35" s="13"/>
      <c r="P35" s="13"/>
      <c r="Q35" s="13"/>
      <c r="R35" s="13"/>
      <c r="S35" s="13"/>
      <c r="T35" s="18"/>
    </row>
    <row r="36" spans="2:20" s="27" customFormat="1" ht="17.25" customHeight="1" x14ac:dyDescent="0.2">
      <c r="B36" s="22" t="s">
        <v>78</v>
      </c>
      <c r="C36" s="24" t="s">
        <v>18</v>
      </c>
      <c r="D36" s="25">
        <v>512982</v>
      </c>
      <c r="E36" s="25"/>
      <c r="F36" s="25">
        <v>39784</v>
      </c>
      <c r="G36" s="6">
        <f t="shared" si="3"/>
        <v>552766</v>
      </c>
      <c r="H36" s="25">
        <v>452299</v>
      </c>
      <c r="I36" s="25">
        <v>535234</v>
      </c>
      <c r="J36" s="25">
        <v>554138</v>
      </c>
      <c r="K36" s="7">
        <f t="shared" si="1"/>
        <v>2094437</v>
      </c>
      <c r="L36" s="14"/>
      <c r="M36" s="14"/>
      <c r="N36" s="14"/>
      <c r="O36" s="14"/>
      <c r="P36" s="14"/>
      <c r="Q36" s="14"/>
      <c r="R36" s="14"/>
      <c r="S36" s="14"/>
      <c r="T36" s="19"/>
    </row>
    <row r="37" spans="2:20" s="27" customFormat="1" ht="17.25" customHeight="1" x14ac:dyDescent="0.2">
      <c r="B37" s="22" t="s">
        <v>79</v>
      </c>
      <c r="C37" s="24" t="s">
        <v>19</v>
      </c>
      <c r="D37" s="25"/>
      <c r="E37" s="25"/>
      <c r="F37" s="25"/>
      <c r="G37" s="6">
        <f t="shared" si="3"/>
        <v>0</v>
      </c>
      <c r="H37" s="25"/>
      <c r="I37" s="25"/>
      <c r="J37" s="25"/>
      <c r="K37" s="7">
        <f t="shared" si="1"/>
        <v>0</v>
      </c>
      <c r="L37" s="14"/>
      <c r="M37" s="14"/>
      <c r="N37" s="14"/>
      <c r="O37" s="14"/>
      <c r="P37" s="14"/>
      <c r="Q37" s="14"/>
      <c r="R37" s="14"/>
      <c r="S37" s="14"/>
      <c r="T37" s="19"/>
    </row>
    <row r="38" spans="2:20" s="27" customFormat="1" ht="17.25" customHeight="1" x14ac:dyDescent="0.2">
      <c r="B38" s="22" t="s">
        <v>80</v>
      </c>
      <c r="C38" s="24" t="s">
        <v>24</v>
      </c>
      <c r="D38" s="25">
        <v>7163.39</v>
      </c>
      <c r="E38" s="25">
        <v>6913.7</v>
      </c>
      <c r="F38" s="25">
        <v>6913.7</v>
      </c>
      <c r="G38" s="6">
        <f t="shared" si="3"/>
        <v>20990.79</v>
      </c>
      <c r="H38" s="25">
        <v>6913.7</v>
      </c>
      <c r="I38" s="25">
        <v>6913.7</v>
      </c>
      <c r="J38" s="25">
        <v>6913.7</v>
      </c>
      <c r="K38" s="7">
        <f t="shared" si="1"/>
        <v>41731.89</v>
      </c>
      <c r="L38" s="14"/>
      <c r="M38" s="14"/>
      <c r="N38" s="14"/>
      <c r="O38" s="14"/>
      <c r="P38" s="14"/>
      <c r="Q38" s="14"/>
      <c r="R38" s="14"/>
      <c r="S38" s="14"/>
      <c r="T38" s="19"/>
    </row>
    <row r="39" spans="2:20" s="27" customFormat="1" ht="17.25" customHeight="1" x14ac:dyDescent="0.2">
      <c r="B39" s="22" t="s">
        <v>81</v>
      </c>
      <c r="C39" s="24" t="s">
        <v>20</v>
      </c>
      <c r="D39" s="25"/>
      <c r="E39" s="25"/>
      <c r="F39" s="25"/>
      <c r="G39" s="6">
        <f t="shared" si="3"/>
        <v>0</v>
      </c>
      <c r="H39" s="25"/>
      <c r="I39" s="25"/>
      <c r="J39" s="25"/>
      <c r="K39" s="7">
        <f t="shared" si="1"/>
        <v>0</v>
      </c>
      <c r="L39" s="14"/>
      <c r="M39" s="14"/>
      <c r="N39" s="14"/>
      <c r="O39" s="14"/>
      <c r="P39" s="14"/>
      <c r="Q39" s="14"/>
      <c r="R39" s="14"/>
      <c r="S39" s="14"/>
      <c r="T39" s="19"/>
    </row>
    <row r="40" spans="2:20" s="27" customFormat="1" ht="15.75" x14ac:dyDescent="0.2">
      <c r="B40" s="22" t="s">
        <v>82</v>
      </c>
      <c r="C40" s="29" t="s">
        <v>21</v>
      </c>
      <c r="D40" s="25"/>
      <c r="E40" s="25">
        <v>111310.66</v>
      </c>
      <c r="F40" s="25"/>
      <c r="G40" s="6">
        <f t="shared" si="3"/>
        <v>111310.66</v>
      </c>
      <c r="H40" s="25"/>
      <c r="I40" s="25">
        <v>106392.12</v>
      </c>
      <c r="J40" s="25"/>
      <c r="K40" s="7">
        <f t="shared" si="1"/>
        <v>217702.78</v>
      </c>
      <c r="L40" s="14"/>
      <c r="M40" s="14"/>
      <c r="N40" s="14"/>
      <c r="O40" s="14"/>
      <c r="P40" s="14"/>
      <c r="Q40" s="14"/>
      <c r="R40" s="14"/>
      <c r="S40" s="14"/>
      <c r="T40" s="19"/>
    </row>
    <row r="41" spans="2:20" s="27" customFormat="1" ht="15.75" x14ac:dyDescent="0.2">
      <c r="B41" s="22" t="s">
        <v>83</v>
      </c>
      <c r="C41" s="23" t="s">
        <v>22</v>
      </c>
      <c r="D41" s="25"/>
      <c r="E41" s="25">
        <v>46712.94</v>
      </c>
      <c r="F41" s="25"/>
      <c r="G41" s="6">
        <f t="shared" si="3"/>
        <v>46712.94</v>
      </c>
      <c r="H41" s="25"/>
      <c r="I41" s="25">
        <v>41486.26</v>
      </c>
      <c r="J41" s="25"/>
      <c r="K41" s="7">
        <f t="shared" si="1"/>
        <v>88199.200000000012</v>
      </c>
      <c r="L41" s="14"/>
      <c r="M41" s="14"/>
      <c r="N41" s="14"/>
      <c r="O41" s="14"/>
      <c r="P41" s="14"/>
      <c r="Q41" s="14"/>
      <c r="R41" s="14"/>
      <c r="S41" s="14"/>
      <c r="T41" s="19"/>
    </row>
    <row r="42" spans="2:20" s="27" customFormat="1" ht="15.75" x14ac:dyDescent="0.2">
      <c r="B42" s="22" t="s">
        <v>84</v>
      </c>
      <c r="C42" s="23" t="s">
        <v>35</v>
      </c>
      <c r="D42" s="25"/>
      <c r="E42" s="25"/>
      <c r="F42" s="25"/>
      <c r="G42" s="6">
        <f t="shared" si="3"/>
        <v>0</v>
      </c>
      <c r="H42" s="25"/>
      <c r="I42" s="25"/>
      <c r="J42" s="25"/>
      <c r="K42" s="7">
        <f t="shared" si="1"/>
        <v>0</v>
      </c>
      <c r="L42" s="14"/>
      <c r="M42" s="14"/>
      <c r="N42" s="14"/>
      <c r="O42" s="14"/>
      <c r="P42" s="14"/>
      <c r="Q42" s="14"/>
      <c r="R42" s="14"/>
      <c r="S42" s="14"/>
      <c r="T42" s="19"/>
    </row>
    <row r="43" spans="2:20" s="27" customFormat="1" ht="15.75" x14ac:dyDescent="0.2">
      <c r="B43" s="22" t="s">
        <v>85</v>
      </c>
      <c r="C43" s="29" t="s">
        <v>23</v>
      </c>
      <c r="D43" s="25"/>
      <c r="E43" s="25"/>
      <c r="F43" s="25"/>
      <c r="G43" s="6">
        <f t="shared" si="3"/>
        <v>0</v>
      </c>
      <c r="H43" s="25"/>
      <c r="I43" s="25"/>
      <c r="J43" s="25"/>
      <c r="K43" s="7">
        <f t="shared" si="1"/>
        <v>0</v>
      </c>
      <c r="L43" s="14"/>
      <c r="M43" s="14"/>
      <c r="N43" s="14"/>
      <c r="O43" s="14"/>
      <c r="P43" s="14"/>
      <c r="Q43" s="14"/>
      <c r="R43" s="14"/>
      <c r="S43" s="14"/>
      <c r="T43" s="19"/>
    </row>
    <row r="44" spans="2:20" ht="31.5" x14ac:dyDescent="0.2">
      <c r="B44" s="10" t="s">
        <v>86</v>
      </c>
      <c r="C44" s="5" t="s">
        <v>92</v>
      </c>
      <c r="D44" s="6">
        <f>SUM(D45:D49)</f>
        <v>5667.53</v>
      </c>
      <c r="E44" s="6">
        <f>SUM(E45:E49)</f>
        <v>99723.82</v>
      </c>
      <c r="F44" s="6">
        <f>SUM(F45:F49)</f>
        <v>98433.48</v>
      </c>
      <c r="G44" s="6">
        <f t="shared" si="3"/>
        <v>203824.83000000002</v>
      </c>
      <c r="H44" s="6">
        <f>SUM(H45:H49)</f>
        <v>44924.68</v>
      </c>
      <c r="I44" s="6">
        <f>SUM(I45:I49)</f>
        <v>138275.17000000001</v>
      </c>
      <c r="J44" s="6">
        <f>SUM(J45:J49)</f>
        <v>127253.19</v>
      </c>
      <c r="K44" s="7">
        <f t="shared" si="1"/>
        <v>514277.87000000005</v>
      </c>
      <c r="L44" s="13"/>
      <c r="M44" s="13"/>
      <c r="N44" s="13"/>
      <c r="O44" s="13"/>
      <c r="P44" s="13"/>
      <c r="Q44" s="13"/>
      <c r="R44" s="13"/>
      <c r="S44" s="13"/>
      <c r="T44" s="18"/>
    </row>
    <row r="45" spans="2:20" s="27" customFormat="1" ht="15.75" x14ac:dyDescent="0.2">
      <c r="B45" s="22" t="s">
        <v>87</v>
      </c>
      <c r="C45" s="23" t="s">
        <v>39</v>
      </c>
      <c r="D45" s="25">
        <v>0</v>
      </c>
      <c r="E45" s="25">
        <v>92400</v>
      </c>
      <c r="F45" s="25">
        <v>79980</v>
      </c>
      <c r="G45" s="6">
        <f t="shared" si="3"/>
        <v>172380</v>
      </c>
      <c r="H45" s="25"/>
      <c r="I45" s="25">
        <v>121020</v>
      </c>
      <c r="J45" s="25">
        <v>63300</v>
      </c>
      <c r="K45" s="7">
        <f t="shared" si="1"/>
        <v>356700</v>
      </c>
      <c r="L45" s="14"/>
      <c r="M45" s="14"/>
      <c r="N45" s="14"/>
      <c r="O45" s="14"/>
      <c r="P45" s="14"/>
      <c r="Q45" s="14"/>
      <c r="R45" s="14"/>
      <c r="S45" s="14"/>
      <c r="T45" s="19"/>
    </row>
    <row r="46" spans="2:20" s="27" customFormat="1" ht="15.75" x14ac:dyDescent="0.2">
      <c r="B46" s="22" t="s">
        <v>88</v>
      </c>
      <c r="C46" s="24" t="s">
        <v>27</v>
      </c>
      <c r="D46" s="25">
        <v>0</v>
      </c>
      <c r="E46" s="25">
        <v>2111.36</v>
      </c>
      <c r="F46" s="25">
        <v>333.84</v>
      </c>
      <c r="G46" s="6">
        <f t="shared" si="3"/>
        <v>2445.2000000000003</v>
      </c>
      <c r="H46" s="25">
        <v>1315.56</v>
      </c>
      <c r="I46" s="25">
        <v>4656</v>
      </c>
      <c r="J46" s="25">
        <v>12856.42</v>
      </c>
      <c r="K46" s="7">
        <f t="shared" si="1"/>
        <v>21273.18</v>
      </c>
      <c r="L46" s="14"/>
      <c r="M46" s="14"/>
      <c r="N46" s="14"/>
      <c r="O46" s="14"/>
      <c r="P46" s="14"/>
      <c r="Q46" s="14"/>
      <c r="R46" s="14"/>
      <c r="S46" s="14"/>
      <c r="T46" s="19"/>
    </row>
    <row r="47" spans="2:20" s="27" customFormat="1" ht="15.75" x14ac:dyDescent="0.2">
      <c r="B47" s="22" t="s">
        <v>89</v>
      </c>
      <c r="C47" s="24" t="s">
        <v>132</v>
      </c>
      <c r="D47" s="25">
        <v>5667.53</v>
      </c>
      <c r="E47" s="25">
        <v>5212.46</v>
      </c>
      <c r="F47" s="25">
        <v>18119.64</v>
      </c>
      <c r="G47" s="6">
        <f t="shared" si="3"/>
        <v>28999.629999999997</v>
      </c>
      <c r="H47" s="25">
        <v>43609.120000000003</v>
      </c>
      <c r="I47" s="25">
        <v>12599.17</v>
      </c>
      <c r="J47" s="25">
        <v>51096.77</v>
      </c>
      <c r="K47" s="7">
        <f t="shared" si="1"/>
        <v>136304.69</v>
      </c>
      <c r="L47" s="14"/>
      <c r="M47" s="14"/>
      <c r="N47" s="14"/>
      <c r="O47" s="14"/>
      <c r="P47" s="14"/>
      <c r="Q47" s="14"/>
      <c r="R47" s="14"/>
      <c r="S47" s="14"/>
      <c r="T47" s="19"/>
    </row>
    <row r="48" spans="2:20" s="27" customFormat="1" ht="15.75" x14ac:dyDescent="0.2">
      <c r="B48" s="22" t="s">
        <v>90</v>
      </c>
      <c r="C48" s="24" t="s">
        <v>28</v>
      </c>
      <c r="D48" s="25"/>
      <c r="E48" s="25"/>
      <c r="F48" s="25"/>
      <c r="G48" s="6">
        <f t="shared" si="3"/>
        <v>0</v>
      </c>
      <c r="H48" s="25"/>
      <c r="I48" s="25"/>
      <c r="J48" s="25"/>
      <c r="K48" s="7">
        <f t="shared" si="1"/>
        <v>0</v>
      </c>
      <c r="L48" s="14"/>
      <c r="M48" s="14"/>
      <c r="N48" s="14"/>
      <c r="O48" s="14"/>
      <c r="P48" s="14"/>
      <c r="Q48" s="14"/>
      <c r="R48" s="14"/>
      <c r="S48" s="14"/>
      <c r="T48" s="19"/>
    </row>
    <row r="49" spans="2:20" s="27" customFormat="1" ht="15.75" x14ac:dyDescent="0.2">
      <c r="B49" s="22" t="s">
        <v>91</v>
      </c>
      <c r="C49" s="24" t="s">
        <v>29</v>
      </c>
      <c r="D49" s="25"/>
      <c r="E49" s="25"/>
      <c r="F49" s="25"/>
      <c r="G49" s="6">
        <f t="shared" si="3"/>
        <v>0</v>
      </c>
      <c r="H49" s="25"/>
      <c r="I49" s="25"/>
      <c r="J49" s="25"/>
      <c r="K49" s="7">
        <f t="shared" si="1"/>
        <v>0</v>
      </c>
      <c r="L49" s="14"/>
      <c r="M49" s="14"/>
      <c r="N49" s="14"/>
      <c r="O49" s="14"/>
      <c r="P49" s="14"/>
      <c r="Q49" s="14"/>
      <c r="R49" s="14"/>
      <c r="S49" s="14"/>
      <c r="T49" s="19"/>
    </row>
    <row r="50" spans="2:20" ht="18.75" customHeight="1" x14ac:dyDescent="0.2">
      <c r="B50" s="10" t="s">
        <v>94</v>
      </c>
      <c r="C50" s="11" t="s">
        <v>93</v>
      </c>
      <c r="D50" s="6">
        <f>SUM(D51:D55)</f>
        <v>58600.35</v>
      </c>
      <c r="E50" s="6">
        <f>SUM(E51:E55)</f>
        <v>79379.37999999999</v>
      </c>
      <c r="F50" s="6">
        <f>SUM(F51:F55)</f>
        <v>113953.12</v>
      </c>
      <c r="G50" s="6">
        <f>SUM(D50:F50)</f>
        <v>251932.84999999998</v>
      </c>
      <c r="H50" s="6">
        <f>SUM(H51:H55)</f>
        <v>84492.680000000008</v>
      </c>
      <c r="I50" s="6">
        <f>SUM(I51:I55)</f>
        <v>109534.5</v>
      </c>
      <c r="J50" s="6">
        <f>SUM(J51:J55)</f>
        <v>35657.79</v>
      </c>
      <c r="K50" s="7">
        <f t="shared" si="1"/>
        <v>481617.81999999995</v>
      </c>
      <c r="L50" s="13"/>
      <c r="M50" s="13"/>
      <c r="N50" s="13"/>
      <c r="O50" s="13"/>
      <c r="P50" s="13"/>
      <c r="Q50" s="13"/>
      <c r="R50" s="13"/>
      <c r="S50" s="13"/>
      <c r="T50" s="18"/>
    </row>
    <row r="51" spans="2:20" s="27" customFormat="1" ht="17.25" customHeight="1" x14ac:dyDescent="0.2">
      <c r="B51" s="22" t="s">
        <v>95</v>
      </c>
      <c r="C51" s="23" t="s">
        <v>40</v>
      </c>
      <c r="D51" s="25">
        <v>2110</v>
      </c>
      <c r="E51" s="25">
        <f>1500+9801</f>
        <v>11301</v>
      </c>
      <c r="F51" s="25">
        <v>69489.75</v>
      </c>
      <c r="G51" s="6">
        <f t="shared" si="3"/>
        <v>82900.75</v>
      </c>
      <c r="H51" s="25">
        <v>37102.15</v>
      </c>
      <c r="I51" s="25">
        <v>77895.89</v>
      </c>
      <c r="J51" s="25">
        <v>27309.43</v>
      </c>
      <c r="K51" s="7">
        <f t="shared" si="1"/>
        <v>225208.21999999997</v>
      </c>
      <c r="L51" s="14"/>
      <c r="M51" s="14"/>
      <c r="N51" s="14"/>
      <c r="O51" s="14"/>
      <c r="P51" s="14"/>
      <c r="Q51" s="14"/>
      <c r="R51" s="14"/>
      <c r="S51" s="14"/>
      <c r="T51" s="19"/>
    </row>
    <row r="52" spans="2:20" s="27" customFormat="1" ht="19.5" customHeight="1" x14ac:dyDescent="0.2">
      <c r="B52" s="22" t="s">
        <v>96</v>
      </c>
      <c r="C52" s="23" t="s">
        <v>110</v>
      </c>
      <c r="D52" s="25">
        <v>54972.24</v>
      </c>
      <c r="E52" s="25">
        <v>52200</v>
      </c>
      <c r="F52" s="25">
        <v>26100</v>
      </c>
      <c r="G52" s="6">
        <f t="shared" si="3"/>
        <v>133272.24</v>
      </c>
      <c r="H52" s="25">
        <v>26100</v>
      </c>
      <c r="I52" s="25">
        <v>26100</v>
      </c>
      <c r="J52" s="25"/>
      <c r="K52" s="7">
        <f t="shared" si="1"/>
        <v>185472.24</v>
      </c>
      <c r="L52" s="14"/>
      <c r="M52" s="14"/>
      <c r="N52" s="14"/>
      <c r="O52" s="14"/>
      <c r="P52" s="14"/>
      <c r="Q52" s="14"/>
      <c r="R52" s="14"/>
      <c r="S52" s="14"/>
      <c r="T52" s="19"/>
    </row>
    <row r="53" spans="2:20" s="27" customFormat="1" ht="20.25" customHeight="1" x14ac:dyDescent="0.2">
      <c r="B53" s="22" t="s">
        <v>97</v>
      </c>
      <c r="C53" s="23" t="s">
        <v>133</v>
      </c>
      <c r="D53" s="25">
        <v>515.99</v>
      </c>
      <c r="E53" s="25">
        <v>3031.9</v>
      </c>
      <c r="F53" s="25">
        <v>12202.69</v>
      </c>
      <c r="G53" s="6">
        <f t="shared" si="3"/>
        <v>15750.580000000002</v>
      </c>
      <c r="H53" s="25">
        <v>1990.69</v>
      </c>
      <c r="I53" s="25">
        <v>4620</v>
      </c>
      <c r="J53" s="25">
        <v>900</v>
      </c>
      <c r="K53" s="7">
        <f t="shared" si="1"/>
        <v>23261.27</v>
      </c>
      <c r="L53" s="14"/>
      <c r="M53" s="14"/>
      <c r="N53" s="14"/>
      <c r="O53" s="14"/>
      <c r="P53" s="14"/>
      <c r="Q53" s="14"/>
      <c r="R53" s="14"/>
      <c r="S53" s="14"/>
      <c r="T53" s="19"/>
    </row>
    <row r="54" spans="2:20" s="27" customFormat="1" ht="21" customHeight="1" x14ac:dyDescent="0.2">
      <c r="B54" s="22" t="s">
        <v>98</v>
      </c>
      <c r="C54" s="23" t="s">
        <v>41</v>
      </c>
      <c r="D54" s="25">
        <v>1002.12</v>
      </c>
      <c r="E54" s="25">
        <v>12846.48</v>
      </c>
      <c r="F54" s="25">
        <v>6160.68</v>
      </c>
      <c r="G54" s="6">
        <f t="shared" si="3"/>
        <v>20009.28</v>
      </c>
      <c r="H54" s="25">
        <v>6569.84</v>
      </c>
      <c r="I54" s="25">
        <v>918.61</v>
      </c>
      <c r="J54" s="25">
        <v>7448.36</v>
      </c>
      <c r="K54" s="7">
        <f t="shared" si="1"/>
        <v>34946.089999999997</v>
      </c>
      <c r="L54" s="14"/>
      <c r="M54" s="14"/>
      <c r="N54" s="14"/>
      <c r="O54" s="14"/>
      <c r="P54" s="14"/>
      <c r="Q54" s="14"/>
      <c r="R54" s="14"/>
      <c r="S54" s="14"/>
      <c r="T54" s="19"/>
    </row>
    <row r="55" spans="2:20" s="27" customFormat="1" ht="21" customHeight="1" x14ac:dyDescent="0.2">
      <c r="B55" s="22" t="s">
        <v>99</v>
      </c>
      <c r="C55" s="23" t="s">
        <v>47</v>
      </c>
      <c r="D55" s="25"/>
      <c r="E55" s="28"/>
      <c r="F55" s="25"/>
      <c r="G55" s="6">
        <f t="shared" si="3"/>
        <v>0</v>
      </c>
      <c r="H55" s="25">
        <v>12730</v>
      </c>
      <c r="I55" s="25"/>
      <c r="J55" s="25"/>
      <c r="K55" s="7">
        <f t="shared" si="1"/>
        <v>12730</v>
      </c>
      <c r="L55" s="14"/>
      <c r="M55" s="14"/>
      <c r="N55" s="14"/>
      <c r="O55" s="14"/>
      <c r="P55" s="14"/>
      <c r="Q55" s="14"/>
      <c r="R55" s="14"/>
      <c r="S55" s="14"/>
      <c r="T55" s="19"/>
    </row>
    <row r="56" spans="2:20" ht="17.25" customHeight="1" x14ac:dyDescent="0.2">
      <c r="B56" s="10" t="s">
        <v>101</v>
      </c>
      <c r="C56" s="11" t="s">
        <v>33</v>
      </c>
      <c r="D56" s="6">
        <f>SUM(D57:D61)</f>
        <v>121529.33000000002</v>
      </c>
      <c r="E56" s="6">
        <f>SUM(E57:E61)</f>
        <v>22081.05</v>
      </c>
      <c r="F56" s="6">
        <f>SUM(F57:F61)</f>
        <v>399186.27</v>
      </c>
      <c r="G56" s="6">
        <f t="shared" si="3"/>
        <v>542796.65</v>
      </c>
      <c r="H56" s="6">
        <f>SUM(H57:H61)</f>
        <v>36245.919999999998</v>
      </c>
      <c r="I56" s="6">
        <f>SUM(I57:I61)</f>
        <v>35742.089999999997</v>
      </c>
      <c r="J56" s="6">
        <f>SUM(J57:J61)</f>
        <v>26176.050000000003</v>
      </c>
      <c r="K56" s="7">
        <f t="shared" si="1"/>
        <v>640960.71000000008</v>
      </c>
      <c r="L56" s="13"/>
      <c r="M56" s="13"/>
      <c r="N56" s="13"/>
      <c r="O56" s="13"/>
      <c r="P56" s="13"/>
      <c r="Q56" s="13"/>
      <c r="R56" s="13"/>
      <c r="S56" s="13"/>
      <c r="T56" s="18"/>
    </row>
    <row r="57" spans="2:20" s="27" customFormat="1" ht="15.75" x14ac:dyDescent="0.2">
      <c r="B57" s="22" t="s">
        <v>100</v>
      </c>
      <c r="C57" s="24" t="s">
        <v>31</v>
      </c>
      <c r="D57" s="25">
        <v>2481.85</v>
      </c>
      <c r="E57" s="25">
        <f>1800+2621.28</f>
        <v>4421.2800000000007</v>
      </c>
      <c r="F57" s="25"/>
      <c r="G57" s="6">
        <f t="shared" si="3"/>
        <v>6903.130000000001</v>
      </c>
      <c r="H57" s="25">
        <v>2771.26</v>
      </c>
      <c r="I57" s="25">
        <f>1500+2752.69</f>
        <v>4252.6900000000005</v>
      </c>
      <c r="J57" s="25">
        <v>3869.14</v>
      </c>
      <c r="K57" s="7">
        <f t="shared" si="1"/>
        <v>17796.22</v>
      </c>
      <c r="L57" s="14"/>
      <c r="M57" s="14"/>
      <c r="N57" s="14"/>
      <c r="O57" s="14"/>
      <c r="P57" s="14"/>
      <c r="Q57" s="14"/>
      <c r="R57" s="14"/>
      <c r="S57" s="14"/>
      <c r="T57" s="19"/>
    </row>
    <row r="58" spans="2:20" s="27" customFormat="1" ht="15.75" x14ac:dyDescent="0.2">
      <c r="B58" s="22" t="s">
        <v>102</v>
      </c>
      <c r="C58" s="24" t="s">
        <v>1</v>
      </c>
      <c r="D58" s="25">
        <v>97900</v>
      </c>
      <c r="E58" s="25">
        <v>1200</v>
      </c>
      <c r="F58" s="25">
        <v>294900</v>
      </c>
      <c r="G58" s="6">
        <f t="shared" si="3"/>
        <v>394000</v>
      </c>
      <c r="H58" s="25"/>
      <c r="I58" s="25">
        <v>600</v>
      </c>
      <c r="J58" s="25">
        <v>600</v>
      </c>
      <c r="K58" s="7">
        <f t="shared" si="1"/>
        <v>395200</v>
      </c>
      <c r="L58" s="14"/>
      <c r="M58" s="14"/>
      <c r="N58" s="14"/>
      <c r="O58" s="14"/>
      <c r="P58" s="14"/>
      <c r="Q58" s="14"/>
      <c r="R58" s="14"/>
      <c r="S58" s="14"/>
      <c r="T58" s="19"/>
    </row>
    <row r="59" spans="2:20" s="27" customFormat="1" ht="15.75" x14ac:dyDescent="0.2">
      <c r="B59" s="22" t="s">
        <v>103</v>
      </c>
      <c r="C59" s="24" t="s">
        <v>32</v>
      </c>
      <c r="D59" s="25">
        <v>1119.8</v>
      </c>
      <c r="E59" s="25">
        <v>1012.22</v>
      </c>
      <c r="F59" s="25">
        <v>1172.46</v>
      </c>
      <c r="G59" s="6">
        <f t="shared" si="3"/>
        <v>3304.48</v>
      </c>
      <c r="H59" s="25">
        <v>1239.3499999999999</v>
      </c>
      <c r="I59" s="25">
        <v>1284.5999999999999</v>
      </c>
      <c r="J59" s="25">
        <v>942.6</v>
      </c>
      <c r="K59" s="7">
        <f t="shared" si="1"/>
        <v>6771.0300000000007</v>
      </c>
      <c r="L59" s="14"/>
      <c r="M59" s="14"/>
      <c r="N59" s="14"/>
      <c r="O59" s="14"/>
      <c r="P59" s="14"/>
      <c r="Q59" s="14"/>
      <c r="R59" s="14"/>
      <c r="S59" s="14"/>
      <c r="T59" s="19"/>
    </row>
    <row r="60" spans="2:20" s="27" customFormat="1" ht="15.75" x14ac:dyDescent="0.2">
      <c r="B60" s="22" t="s">
        <v>104</v>
      </c>
      <c r="C60" s="24" t="s">
        <v>34</v>
      </c>
      <c r="D60" s="25">
        <v>5559.35</v>
      </c>
      <c r="E60" s="25">
        <v>1500</v>
      </c>
      <c r="F60" s="25">
        <v>3313.89</v>
      </c>
      <c r="G60" s="6">
        <f t="shared" si="3"/>
        <v>10373.24</v>
      </c>
      <c r="H60" s="25">
        <v>5971.48</v>
      </c>
      <c r="I60" s="25">
        <v>8044.21</v>
      </c>
      <c r="J60" s="25">
        <v>5256.21</v>
      </c>
      <c r="K60" s="7">
        <f t="shared" si="1"/>
        <v>29645.14</v>
      </c>
      <c r="L60" s="14"/>
      <c r="M60" s="14"/>
      <c r="N60" s="14"/>
      <c r="O60" s="14"/>
      <c r="P60" s="14"/>
      <c r="Q60" s="14"/>
      <c r="R60" s="14"/>
      <c r="S60" s="14"/>
      <c r="T60" s="19"/>
    </row>
    <row r="61" spans="2:20" s="27" customFormat="1" ht="15.75" x14ac:dyDescent="0.2">
      <c r="B61" s="22" t="s">
        <v>111</v>
      </c>
      <c r="C61" s="24" t="s">
        <v>112</v>
      </c>
      <c r="D61" s="25">
        <v>14468.33</v>
      </c>
      <c r="E61" s="25">
        <v>13947.55</v>
      </c>
      <c r="F61" s="25">
        <v>99799.92</v>
      </c>
      <c r="G61" s="6">
        <f t="shared" si="3"/>
        <v>128215.79999999999</v>
      </c>
      <c r="H61" s="25">
        <v>26263.83</v>
      </c>
      <c r="I61" s="25">
        <v>21560.59</v>
      </c>
      <c r="J61" s="25">
        <v>15508.1</v>
      </c>
      <c r="K61" s="7">
        <f t="shared" si="1"/>
        <v>191548.32</v>
      </c>
      <c r="L61" s="14"/>
      <c r="M61" s="14"/>
      <c r="N61" s="14"/>
      <c r="O61" s="14"/>
      <c r="P61" s="14"/>
      <c r="Q61" s="14"/>
      <c r="R61" s="14"/>
      <c r="S61" s="14"/>
      <c r="T61" s="19"/>
    </row>
    <row r="62" spans="2:20" s="27" customFormat="1" ht="18.75" customHeight="1" x14ac:dyDescent="0.2">
      <c r="B62" s="10" t="s">
        <v>113</v>
      </c>
      <c r="C62" s="11" t="s">
        <v>114</v>
      </c>
      <c r="D62" s="6">
        <f>SUM(D63:D65)</f>
        <v>0</v>
      </c>
      <c r="E62" s="6">
        <f t="shared" ref="E62:F62" si="5">SUM(E63:E65)</f>
        <v>82000</v>
      </c>
      <c r="F62" s="6">
        <f t="shared" si="5"/>
        <v>382000</v>
      </c>
      <c r="G62" s="6">
        <f t="shared" si="3"/>
        <v>464000</v>
      </c>
      <c r="H62" s="6">
        <f>SUM(H63:H65)</f>
        <v>182000</v>
      </c>
      <c r="I62" s="6">
        <f>SUM(I63:I65)</f>
        <v>382000</v>
      </c>
      <c r="J62" s="6">
        <f>SUM(J63:J65)</f>
        <v>500000</v>
      </c>
      <c r="K62" s="7">
        <f t="shared" si="1"/>
        <v>1528000</v>
      </c>
      <c r="L62" s="14"/>
      <c r="M62" s="14"/>
      <c r="N62" s="14"/>
      <c r="O62" s="14"/>
      <c r="P62" s="14"/>
      <c r="Q62" s="14"/>
      <c r="R62" s="14"/>
      <c r="S62" s="14"/>
      <c r="T62" s="19"/>
    </row>
    <row r="63" spans="2:20" s="27" customFormat="1" ht="16.5" customHeight="1" x14ac:dyDescent="0.2">
      <c r="B63" s="22" t="s">
        <v>115</v>
      </c>
      <c r="C63" s="24" t="s">
        <v>118</v>
      </c>
      <c r="D63" s="25"/>
      <c r="E63" s="25">
        <v>82000</v>
      </c>
      <c r="F63" s="25">
        <v>282000</v>
      </c>
      <c r="G63" s="6">
        <f t="shared" si="3"/>
        <v>364000</v>
      </c>
      <c r="H63" s="25">
        <v>82000</v>
      </c>
      <c r="I63" s="25">
        <v>182000</v>
      </c>
      <c r="J63" s="25"/>
      <c r="K63" s="7">
        <f>SUM(G63:J63)</f>
        <v>628000</v>
      </c>
      <c r="L63" s="14"/>
      <c r="M63" s="14"/>
      <c r="N63" s="14"/>
      <c r="O63" s="14"/>
      <c r="P63" s="14"/>
      <c r="Q63" s="14"/>
      <c r="R63" s="14"/>
      <c r="S63" s="14"/>
      <c r="T63" s="19"/>
    </row>
    <row r="64" spans="2:20" s="27" customFormat="1" ht="16.5" customHeight="1" x14ac:dyDescent="0.2">
      <c r="B64" s="22" t="s">
        <v>119</v>
      </c>
      <c r="C64" s="24" t="s">
        <v>116</v>
      </c>
      <c r="D64" s="25"/>
      <c r="E64" s="25"/>
      <c r="F64" s="25"/>
      <c r="G64" s="6">
        <f t="shared" si="3"/>
        <v>0</v>
      </c>
      <c r="H64" s="25"/>
      <c r="I64" s="25"/>
      <c r="J64" s="25"/>
      <c r="K64" s="7">
        <f t="shared" si="1"/>
        <v>0</v>
      </c>
      <c r="L64" s="14"/>
      <c r="M64" s="14"/>
      <c r="N64" s="14"/>
      <c r="O64" s="14"/>
      <c r="P64" s="14"/>
      <c r="Q64" s="14"/>
      <c r="R64" s="14"/>
      <c r="S64" s="14"/>
      <c r="T64" s="19"/>
    </row>
    <row r="65" spans="2:20" s="27" customFormat="1" ht="16.5" customHeight="1" x14ac:dyDescent="0.2">
      <c r="B65" s="22" t="s">
        <v>120</v>
      </c>
      <c r="C65" s="24" t="s">
        <v>117</v>
      </c>
      <c r="D65" s="25"/>
      <c r="E65" s="25"/>
      <c r="F65" s="25">
        <v>100000</v>
      </c>
      <c r="G65" s="6">
        <f t="shared" si="3"/>
        <v>100000</v>
      </c>
      <c r="H65" s="25">
        <v>100000</v>
      </c>
      <c r="I65" s="25">
        <v>200000</v>
      </c>
      <c r="J65" s="25">
        <v>500000</v>
      </c>
      <c r="K65" s="7">
        <f t="shared" si="1"/>
        <v>900000</v>
      </c>
      <c r="L65" s="14"/>
      <c r="M65" s="14"/>
      <c r="N65" s="14"/>
      <c r="O65" s="14"/>
      <c r="P65" s="14"/>
      <c r="Q65" s="14"/>
      <c r="R65" s="14"/>
      <c r="S65" s="14"/>
      <c r="T65" s="19"/>
    </row>
    <row r="66" spans="2:20" ht="21.75" customHeight="1" x14ac:dyDescent="0.2">
      <c r="B66" s="10"/>
      <c r="C66" s="1" t="s">
        <v>50</v>
      </c>
      <c r="D66" s="6">
        <f>SUM(D29+D34+D35+D44+D50+D56+D62)</f>
        <v>3300843.86</v>
      </c>
      <c r="E66" s="6">
        <f>SUM(E29+E34+E35+E44+E50+E56+E62)</f>
        <v>3386246.4299999992</v>
      </c>
      <c r="F66" s="6">
        <f>SUM(F29+F34+F35+F44+F50+F56+F62)</f>
        <v>3706469.6300000004</v>
      </c>
      <c r="G66" s="6">
        <f>SUM(D66:F66)</f>
        <v>10393559.92</v>
      </c>
      <c r="H66" s="6">
        <f>SUM(H29+H34+H35+H44+H50+H56+H62)</f>
        <v>3614800.8600000003</v>
      </c>
      <c r="I66" s="6">
        <f>SUM(I29+I34+I35+I44+I50+I56+I62)</f>
        <v>4197560.8499999996</v>
      </c>
      <c r="J66" s="6">
        <f>SUM(J29+J34+J35+J44+J50+J56+J62)</f>
        <v>3919259.5500000003</v>
      </c>
      <c r="K66" s="7">
        <f>SUM(G66:J66)</f>
        <v>22125181.180000003</v>
      </c>
      <c r="L66" s="6"/>
      <c r="M66" s="6"/>
      <c r="N66" s="6"/>
      <c r="O66" s="6"/>
      <c r="P66" s="6"/>
      <c r="Q66" s="6"/>
      <c r="R66" s="6"/>
      <c r="S66" s="6"/>
      <c r="T66" s="21"/>
    </row>
    <row r="67" spans="2:20" x14ac:dyDescent="0.2">
      <c r="D67" s="16"/>
      <c r="O67" s="16"/>
      <c r="P67" s="16"/>
      <c r="Q67" s="16"/>
      <c r="R67" s="16"/>
      <c r="S67" s="16"/>
      <c r="T67" s="16"/>
    </row>
    <row r="68" spans="2:20" x14ac:dyDescent="0.2">
      <c r="D68" s="2"/>
      <c r="E68" s="2"/>
    </row>
  </sheetData>
  <mergeCells count="1">
    <mergeCell ref="B2:K3"/>
  </mergeCells>
  <phoneticPr fontId="0" type="noConversion"/>
  <pageMargins left="0.25" right="0.25" top="0.75" bottom="0.75" header="0.3" footer="0.3"/>
  <pageSetup paperSize="9" scale="79" fitToHeight="0" orientation="landscape" r:id="rId1"/>
  <headerFooter alignWithMargins="0"/>
  <rowBreaks count="1" manualBreakCount="1">
    <brk id="22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КОЛОМИЯВОДОКАНАЛ</vt:lpstr>
      <vt:lpstr>КОЛОМИЯВОДОКАНАЛ!Область_друку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Oleksandra</cp:lastModifiedBy>
  <cp:lastPrinted>2021-07-09T11:38:20Z</cp:lastPrinted>
  <dcterms:created xsi:type="dcterms:W3CDTF">1996-10-08T23:32:33Z</dcterms:created>
  <dcterms:modified xsi:type="dcterms:W3CDTF">2021-07-16T12:00:39Z</dcterms:modified>
</cp:coreProperties>
</file>