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Інформація на сайт МР (Про затвердження плану заходів щодо вдосконалення інформаційної відкритості  КМР та її викон. органів)\2020 рік травень\"/>
    </mc:Choice>
  </mc:AlternateContent>
  <bookViews>
    <workbookView xWindow="0" yWindow="0" windowWidth="24000" windowHeight="9855" activeTab="1"/>
  </bookViews>
  <sheets>
    <sheet name="Sheet" sheetId="1" r:id="rId1"/>
    <sheet name="Аркуш1" sheetId="2" r:id="rId2"/>
  </sheets>
  <definedNames>
    <definedName name="_xlnm._FilterDatabase" localSheetId="0" hidden="1">Sheet!$A$6:$I$89</definedName>
  </definedNames>
  <calcPr calcId="162913"/>
</workbook>
</file>

<file path=xl/calcChain.xml><?xml version="1.0" encoding="utf-8"?>
<calcChain xmlns="http://schemas.openxmlformats.org/spreadsheetml/2006/main">
  <c r="B89" i="1" l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<sst xmlns="http://schemas.openxmlformats.org/spreadsheetml/2006/main" count="549" uniqueCount="249">
  <si>
    <t>"Реконструкція каналізаційних мереж та очисних споруд м. Коломия Івано-Франківської області"</t>
  </si>
  <si>
    <t>"Реконструкція каналізаційних мереж та очисних споруд м. Коломия Івано-Франківської області" (корегування)</t>
  </si>
  <si>
    <t>01-19п</t>
  </si>
  <si>
    <t>01415660</t>
  </si>
  <si>
    <t>03</t>
  </si>
  <si>
    <t>03410000-7 Деревина</t>
  </si>
  <si>
    <t>03413000-8 Паливна деревина</t>
  </si>
  <si>
    <t>09100000-0 Паливо</t>
  </si>
  <si>
    <t>09130000-9 Нафта і дистиляти</t>
  </si>
  <si>
    <t>09210000-4 Мастильні засоби</t>
  </si>
  <si>
    <t>09310000-5 Електрична енергія</t>
  </si>
  <si>
    <t>1</t>
  </si>
  <si>
    <t>11</t>
  </si>
  <si>
    <t>12</t>
  </si>
  <si>
    <t>121/2-2017</t>
  </si>
  <si>
    <t>13</t>
  </si>
  <si>
    <t>14</t>
  </si>
  <si>
    <t>15</t>
  </si>
  <si>
    <t>1536</t>
  </si>
  <si>
    <t>1537 д</t>
  </si>
  <si>
    <t>15870000-7 Заправки та приправи</t>
  </si>
  <si>
    <t>15872000-1 Трави та спеції</t>
  </si>
  <si>
    <t>16</t>
  </si>
  <si>
    <t>2</t>
  </si>
  <si>
    <t>2053612894</t>
  </si>
  <si>
    <t>20540715</t>
  </si>
  <si>
    <t>21</t>
  </si>
  <si>
    <t>2165817976</t>
  </si>
  <si>
    <t>22190768</t>
  </si>
  <si>
    <t>2276</t>
  </si>
  <si>
    <t>23</t>
  </si>
  <si>
    <t>24310000-0 Основні неорганічні хімічні речовини</t>
  </si>
  <si>
    <t>2581202632</t>
  </si>
  <si>
    <t>2583101590</t>
  </si>
  <si>
    <t>26</t>
  </si>
  <si>
    <t>2601048</t>
  </si>
  <si>
    <t>2756818436</t>
  </si>
  <si>
    <t>3</t>
  </si>
  <si>
    <t>30</t>
  </si>
  <si>
    <t>30190000-7 Офісне устаткування та приладдя різне</t>
  </si>
  <si>
    <t>30280639</t>
  </si>
  <si>
    <t>30ОКПК-0025</t>
  </si>
  <si>
    <t>30ОКПК-0085</t>
  </si>
  <si>
    <t>30ОКПК-0092</t>
  </si>
  <si>
    <t>30ПК-1994/19</t>
  </si>
  <si>
    <t>30ПК-1996/19</t>
  </si>
  <si>
    <t>31345775</t>
  </si>
  <si>
    <t>31430142</t>
  </si>
  <si>
    <t>32</t>
  </si>
  <si>
    <t>33614922</t>
  </si>
  <si>
    <t>34</t>
  </si>
  <si>
    <t>34320000-6 Механічні запасні частини, крім двигунів і частин двигунів</t>
  </si>
  <si>
    <t>34350000-5 Шини для транспортних засобів великої та малої тоннажності</t>
  </si>
  <si>
    <t>35</t>
  </si>
  <si>
    <t>35774875</t>
  </si>
  <si>
    <t>35775727</t>
  </si>
  <si>
    <t>36</t>
  </si>
  <si>
    <t>36145273</t>
  </si>
  <si>
    <t>36248687</t>
  </si>
  <si>
    <t>36873916</t>
  </si>
  <si>
    <t>36884190</t>
  </si>
  <si>
    <t>37398817</t>
  </si>
  <si>
    <t>38</t>
  </si>
  <si>
    <t>39</t>
  </si>
  <si>
    <t>4</t>
  </si>
  <si>
    <t>40</t>
  </si>
  <si>
    <t>40583961</t>
  </si>
  <si>
    <t>40956872</t>
  </si>
  <si>
    <t>42120000-6 Насоси та компресори</t>
  </si>
  <si>
    <t>42129720</t>
  </si>
  <si>
    <t>42130000-9 Арматура трубопровідна: крани, вентилі, клапани та подібні пристрої</t>
  </si>
  <si>
    <t>42214302</t>
  </si>
  <si>
    <t>42566969</t>
  </si>
  <si>
    <t>44</t>
  </si>
  <si>
    <t>45</t>
  </si>
  <si>
    <t>45/1-2018</t>
  </si>
  <si>
    <t>45000000-7 Будівельні роботи</t>
  </si>
  <si>
    <t>45332300-6 Влаштування водостоків</t>
  </si>
  <si>
    <t>45450000-6 Інші завершальні будівельні роботи</t>
  </si>
  <si>
    <t>45453000-7 Капітальний ремонт і реставрація</t>
  </si>
  <si>
    <t>47</t>
  </si>
  <si>
    <t>48/1-2020</t>
  </si>
  <si>
    <t>49</t>
  </si>
  <si>
    <t>5</t>
  </si>
  <si>
    <t>50</t>
  </si>
  <si>
    <t>50110000-9 Послуги з ремонту і технічного обслуговування мототранспортних засобів і супутнього обладнання</t>
  </si>
  <si>
    <t>50530000-9 Послуги з ремонту і технічного обслуговування техніки</t>
  </si>
  <si>
    <t>51</t>
  </si>
  <si>
    <t>52</t>
  </si>
  <si>
    <t>53</t>
  </si>
  <si>
    <t>58/1-2019</t>
  </si>
  <si>
    <t>6</t>
  </si>
  <si>
    <t>65</t>
  </si>
  <si>
    <t>65/2-2019</t>
  </si>
  <si>
    <t>65310000-9 Розподіл електричної енергії</t>
  </si>
  <si>
    <t>66</t>
  </si>
  <si>
    <t>67</t>
  </si>
  <si>
    <t>68</t>
  </si>
  <si>
    <t>69</t>
  </si>
  <si>
    <t>7</t>
  </si>
  <si>
    <t>70</t>
  </si>
  <si>
    <t>71320000-7 Послуги з інженерного проектування</t>
  </si>
  <si>
    <t>71420000-8 Послуги у сфері ландшафтної архітектури</t>
  </si>
  <si>
    <t>74</t>
  </si>
  <si>
    <t>75</t>
  </si>
  <si>
    <t>76</t>
  </si>
  <si>
    <t>8</t>
  </si>
  <si>
    <t>86</t>
  </si>
  <si>
    <t>87</t>
  </si>
  <si>
    <t>88</t>
  </si>
  <si>
    <t>89/30-16 рд</t>
  </si>
  <si>
    <t>9</t>
  </si>
  <si>
    <t>93/2-2019</t>
  </si>
  <si>
    <t xml:space="preserve">«Капітальний ремонт автотранспортної техніки КП «Коломияводоканал»  в м. Коломия Івано-Франківської області» </t>
  </si>
  <si>
    <t>«Капітальний ремонт водопровідної мережі по вул. Гонти (від вул. М. Старицького до буд. №16 по вул. Гонти) в м. Коломия Івано-Франківської області».</t>
  </si>
  <si>
    <t xml:space="preserve">«Капітальний ремонт водопровідної мережі по вул. Кам’янецька в м. Коломия Івано-Франківської області» </t>
  </si>
  <si>
    <t>«Капітальний ремонт водопровідної мережі по вул. Короля Данила (земляні роботи) в м. Коломия Івано-Франківської області»</t>
  </si>
  <si>
    <t>«Капітальний ремонт водопровідної мережі по вул. Короля Данила (монтажні роботи) в м. Коломия Івано-Франківської області»</t>
  </si>
  <si>
    <t>«Капітальний ремонт каналізаційної мережі біля будинку №12 на пл. Привокзальній в м. Коломия Івано-Франківської області».</t>
  </si>
  <si>
    <t>«Капітальний ремонт каналізаційної мережі від буд. Шевченка, 21 м. Коломия Івано-Франківської області»</t>
  </si>
  <si>
    <t>«Капітальний ремонт каналізаційної мережі по вул. Гонти (від вул. М. Старицького до буд. №16 по вул. Гонти) в м. Коломия Івано-Франківської області»</t>
  </si>
  <si>
    <t>ЄДРПОУ переможця</t>
  </si>
  <si>
    <t>Ідентифікатор закупівлі</t>
  </si>
  <si>
    <t>АГРОПРОМИСЛОВО-РЕМОНТНО-ВИРОБНИЧЕ ПІДПРИЄМСТВО "ТЕХНІКА" У ФОРМІ ТОВАРИСТВА З ОБМЕЖЕНОЮ ВІДПОВІДАЛЬНІСТЮ</t>
  </si>
  <si>
    <t>АТ "Прикарпаттяобленерго" філія Коломийська</t>
  </si>
  <si>
    <t>Бензин А-92, Бензин А-95</t>
  </si>
  <si>
    <t>Бензин А-92; Бензин А-95</t>
  </si>
  <si>
    <t>Бензин А-95; Бензин А-92</t>
  </si>
  <si>
    <t>ГАНЧАК ІГОР МИКОЛАЙОВИЧ</t>
  </si>
  <si>
    <t>Газ зріджений (скраплений) пропан-бутан</t>
  </si>
  <si>
    <t>Гіпохлорид натрію</t>
  </si>
  <si>
    <t xml:space="preserve">ДІДИК ОЛЕГ ВОЛОДИМИРОВИЧ </t>
  </si>
  <si>
    <t>ДЕРЖАВНЕ ПІДПРИЄМСТВО "КОЛОМИЙСЬКЕ ЛІСОВЕ ГОСПОДАРСТВО "</t>
  </si>
  <si>
    <t>ДК 021:2015  код 09310000-5 Електрична енергія ( Електрична енергія активна та реактивна)</t>
  </si>
  <si>
    <t>ДК 021:2015 - 34350000-5 - Шини для транспортних засобів великої та малої тоннажності. (Шини для автомобільної та тракторної техніки)</t>
  </si>
  <si>
    <t>ДК 021:2015 - 42120000-6 - Насоси та компресори (Насос вакуумний)</t>
  </si>
  <si>
    <t>ДК 021:2015 код 65310000-9 - Розподіл електричної енергії.</t>
  </si>
  <si>
    <t>ДК 021:2015:09210000-4 Мастильні засоби (Мастильні оливи та мастильні матеріали)</t>
  </si>
  <si>
    <t>ДП "Коломийське лісове господарство"</t>
  </si>
  <si>
    <t>Деревина паливна</t>
  </si>
  <si>
    <t>Дизельне паливо</t>
  </si>
  <si>
    <t>Дрова паливні</t>
  </si>
  <si>
    <t>Електрична енергія</t>
  </si>
  <si>
    <t>Капітальний ремонт водопроводу до пологового будинку по вул. Роксолани в м. Коломия Івано-Франківської області</t>
  </si>
  <si>
    <t>Капітальний ремонт водопроводу по вул. Цисаків від вул. Січинського до будинку №6а в м. Коломия Івано-Франківської області</t>
  </si>
  <si>
    <t>Капітальний ремонт водопровідних вводів до будинків №12,14,16 по вул. Довженка в м. Коломия Івано-Франківської області</t>
  </si>
  <si>
    <t>Капітальний ремонт водопровідного вводу до будинку №16 по вул. Стефаника та до будинку №40 по вул. Богуна  в м. Коломия Івано-Франківської області</t>
  </si>
  <si>
    <t>Капітальний ремонт водопровідного вводу до приміщення «Карітасу» по вул. Петлюри в м. Коломия Івано-Франківської області</t>
  </si>
  <si>
    <t>Капітальний ремонт водопровідного вводу до приміщення школи №9 по вул. Драгоманова в м. Коломия Івано-Франківської області</t>
  </si>
  <si>
    <t>Капітальний ремонт водопровідної мережі від вул. Михайла Старицького до вул. Олександра Козакевича в м. Коломия Івано-Франківської області</t>
  </si>
  <si>
    <t>Капітальний ремонт водопровідної мережі від вул. Петлюри до заводу Леоні в м. Коломия Івано-Франківської області</t>
  </si>
  <si>
    <t>Капітальний ремонт водопровідної мережі від вул. Філатова до вул. Малишка в м. Коломия Івано-Франківської області</t>
  </si>
  <si>
    <t>Капітальний ремонт водопровідної мережі по вул. Аеропортна в м. Коломия Івано-Франківської області</t>
  </si>
  <si>
    <t>Капітальний ремонт водопровідної мережі по вул. Вахнянина, Кубійовича в м. Коломия Івано-Фраеківської області</t>
  </si>
  <si>
    <t>Капітальний ремонт водопровідної мережі по вул. Винниченка (від вул. А. Міцкевича до буд. №33 по вул. Винниченка) в м. Коломия Івано-Франківської області</t>
  </si>
  <si>
    <t>Капітальний ремонт водопровідної мережі по вул. Гетьманська (від вул. Атаманюка до вул. Перемоги) в м. Коломия Івано-Франківської області</t>
  </si>
  <si>
    <t>Капітальний ремонт водопровідної мережі по вул. Гетьманська (від вул. Атаманюка до вул. перемоги) в м. Коломия Івано-Франківської області</t>
  </si>
  <si>
    <t>Капітальний ремонт водопровідної мережі по вул. Гонти (від вул. М. Старицького до буд. №16 по вул. Гонти) в м. Коломия Івано-Франківської області</t>
  </si>
  <si>
    <t>Капітальний ремонт водопровідної мережі по вул. Грушкевича в м. Коломия Івано-Франківської області</t>
  </si>
  <si>
    <t>Капітальний ремонт водопровідної мережі по вул. Довга (від вул. Аеропортна до ПНС Леонтовича) в м. Коломия Івано-Франківської області</t>
  </si>
  <si>
    <t>Капітальний ремонт водопровідної мережі по вул. Кобилянської (від бул. Л. Українки до будинку №14 по вул. Кобилянської) в м. Коломия Івано-Франківської області</t>
  </si>
  <si>
    <t>Капітальний ремонт водопровідної мережі по вул. Кобилянської (від бул. Л.Українки до будинку №14 по вул. Кобилянської) в м. Коломия Івано-Франківської області</t>
  </si>
  <si>
    <t>Капітальний ремонт водопровідної мережі по вул. Обертинська, Камянецька в м. Коломия Івано-Франківської області</t>
  </si>
  <si>
    <t xml:space="preserve">Капітальний ремонт ділянки водопровідної мережі під ж/д полотном по вул. Довга в м. Коломия Івано-Франківської області </t>
  </si>
  <si>
    <t>Капітальний ремонт екскаватора ЕК-1200 (ремонт ковша 0,65 м. куб.) в м. Коломия Івано-Франківської області</t>
  </si>
  <si>
    <t>Капітальний ремонт екскаватора ЕК-1200 та навантажувача ПЄА-1 (ремонт ходової частини та гідроприводу) в м. Коломия Івано-Франківської област</t>
  </si>
  <si>
    <t>Капітальний ремонт каналізаційного  колектора по вул. Моцарта в м. Коломия Івано-Франківської області</t>
  </si>
  <si>
    <t>Капітальний ремонт каналізаційного випуску від будинку №23 по вул. Чайківського в м. Коломия Івано-Франківської області</t>
  </si>
  <si>
    <t>Капітальний ремонт каналізаційної мережі біля будинку №12 на пл. Привокзальній в м. Коломия Івано-Франківської області</t>
  </si>
  <si>
    <t>Капітальний ремонт каналізаційної мережі від вул. Атаманюка до вул. Верещинського в м. Коломия Івано-Франківської області</t>
  </si>
  <si>
    <t>Капітальний ремонт каналізаційної мережі по вул. Винниченка (від буд. №61 до буд. №33 по вул. Винниченка) в м. Коломия Івано-Франківської області</t>
  </si>
  <si>
    <t>Капітальний ремонт каналізаційної мережі по вул. Гетьманська-Перемоги (від вул. Верещинського до будинку №6 по вул. Перемоги) в м. Коломия Івано-Франківської області</t>
  </si>
  <si>
    <t>Капітальний ремонт каналізаційної мережі по вул. Кобилянської (від бул. Л. Українки до будинку № 21 по вул. Кобилянської)  в м. Коломия Івано-Франківської області</t>
  </si>
  <si>
    <t xml:space="preserve">Капітальний ремонт каналізації по вул. Театральна, 56 в м. Коломия, Івано-Франківської області.  </t>
  </si>
  <si>
    <t>Капітальний ремонт пожежних гідрантів в м. Коломия Івано-Франківської області</t>
  </si>
  <si>
    <t>Класифікатор</t>
  </si>
  <si>
    <t>Мастильні оливи та мастильні матеріали</t>
  </si>
  <si>
    <t>Механічні частини та приладдя до транспортних засобів</t>
  </si>
  <si>
    <t>Номер договору</t>
  </si>
  <si>
    <t>Офісне приладдя, органайзери, дошки оголошень, дрібне канцелярське приладдя,паперове канцелярське приладдя</t>
  </si>
  <si>
    <t xml:space="preserve">Офісне устаткування та приладдя різне
</t>
  </si>
  <si>
    <t>П 05/02/18</t>
  </si>
  <si>
    <t>ПП "Ерма-В"</t>
  </si>
  <si>
    <t>ПП "ОККО Контракт"</t>
  </si>
  <si>
    <t>ПП "ОККО-Бізнес Контракт"</t>
  </si>
  <si>
    <t>ПРИВАТНЕ ПІДПРИЄМСТВО "ОККО КОНТРАКТ"</t>
  </si>
  <si>
    <t>ПРИВАТНЕ ПІДПРИЄМСТВО "САДР"</t>
  </si>
  <si>
    <t>ПРИВАТНЕ ПІДПРИЄМСТВО "СИСТЕМА ОПТИМУМ"</t>
  </si>
  <si>
    <t>Паливна деревина</t>
  </si>
  <si>
    <t>Паливо дизельне</t>
  </si>
  <si>
    <t>Пожежні гідранти</t>
  </si>
  <si>
    <t>Предмет закупівлі</t>
  </si>
  <si>
    <t>Реконструкція каналізаційних мереж та очисних споруд м. Коломия Івано-Франківської області (виготовлення проектно-кошторисної документації)</t>
  </si>
  <si>
    <t>Ремонт та діагностування фонтану</t>
  </si>
  <si>
    <t>Розподіл електричної енергії</t>
  </si>
  <si>
    <t>СПД Ганчак І.М.</t>
  </si>
  <si>
    <t>СПД Ганчак Ігор Миколайович</t>
  </si>
  <si>
    <t>Симчич Володимир Дмитрович</t>
  </si>
  <si>
    <t>Сума укладеного договору</t>
  </si>
  <si>
    <t>Сіль екстра, таблетована сіль</t>
  </si>
  <si>
    <t xml:space="preserve">Сіль екстра, таблетована сіль
</t>
  </si>
  <si>
    <t>Сіль харчова</t>
  </si>
  <si>
    <t>ТОВ "ІНВЕСТ ЕНЕРГО ТРЕЙДІНГ"</t>
  </si>
  <si>
    <t>ТОВ «Текос ЛТД»</t>
  </si>
  <si>
    <t>ТОВАРИСТВО З ОБМЕЖЕНОЮ ВІДПОВІДАЛЬНІСТЮ "АГРО ТМ"</t>
  </si>
  <si>
    <t>ТОВАРИСТВО З ОБМЕЖЕНОЮ ВІДПОВІДАЛЬНІСТЮ "БОГДАН"</t>
  </si>
  <si>
    <t>ТОВАРИСТВО З ОБМЕЖЕНОЮ ВІДПОВІДАЛЬНІСТЮ "ЕНЕРГОРЕСУРС-МОНТАЖ"</t>
  </si>
  <si>
    <t>ТОВАРИСТВО З ОБМЕЖЕНОЮ ВІДПОВІДАЛЬНІСТЮ "КОМПАНІЯ ВІП-ОЙЛ"</t>
  </si>
  <si>
    <t>ТОВАРИСТВО З ОБМЕЖЕНОЮ ВІДПОВІДАЛЬНІСТЮ "ПРИКАРПАТЕНЕРГОТРЕЙД"</t>
  </si>
  <si>
    <t>ТОВАРИСТВО З ОБМЕЖЕНОЮ ВІДПОВІДАЛЬНІСТЮ "СЕРВІСТРАНСБУД"</t>
  </si>
  <si>
    <t>ТОВАРИСТВО З ОБМЕЖЕНОЮ ВІДПОВІДАЛЬНІСТЮ "ТЕКОС ЛТД"</t>
  </si>
  <si>
    <t>ТОВАРИСТВО З ОБМЕЖЕНОЮ ВІДПОВІДАЛЬНІСТЮ "ТЕМП - ПРУТ"</t>
  </si>
  <si>
    <t>ТзОВ "Авто стандарт Україна"</t>
  </si>
  <si>
    <t>ТзОВ "Захід Імекс Груп"</t>
  </si>
  <si>
    <t>ТзОВ "КОМПАНІЯ ВІП-ОЙЛ"</t>
  </si>
  <si>
    <t>ТзОВ "Темп-Прут"</t>
  </si>
  <si>
    <t>ТзОВ ”Темп-Прут”</t>
  </si>
  <si>
    <t>Укладення договору з:</t>
  </si>
  <si>
    <t>ФОП Дідушицький П.П.</t>
  </si>
  <si>
    <t>ФОП Машталер А.В.</t>
  </si>
  <si>
    <t>Фактичний переможець</t>
  </si>
  <si>
    <t>ЧП "Ерма-В"</t>
  </si>
  <si>
    <t>емонт каналізаційного випуску по вул. Мазепи,38 в м. Коломия, Івано-Франківської області.</t>
  </si>
  <si>
    <t>філія "Коломийська" АТ "Прикарпаттяобленерго"</t>
  </si>
  <si>
    <t>№</t>
  </si>
  <si>
    <t xml:space="preserve">ФОРМА РІЧНОГО ПЛАНУ </t>
  </si>
  <si>
    <r>
      <t xml:space="preserve">закупівель на </t>
    </r>
    <r>
      <rPr>
        <b/>
        <sz val="15"/>
        <rFont val="Times New Roman"/>
        <family val="1"/>
        <charset val="204"/>
      </rPr>
      <t>2020</t>
    </r>
    <r>
      <rPr>
        <b/>
        <sz val="15"/>
        <rFont val="Times New Roman"/>
        <family val="1"/>
      </rPr>
      <t xml:space="preserve"> рік</t>
    </r>
  </si>
  <si>
    <t>Комунальне підприємство «Коломияводоканал»</t>
  </si>
  <si>
    <t>ЄДРПОУ 32148690</t>
  </si>
  <si>
    <t>1. 6. Річні плани закупівель структурного підрозділу</t>
  </si>
  <si>
    <t>UA-2019-06-25-001226-c</t>
  </si>
  <si>
    <t>UA-2019-04-04-000064-a</t>
  </si>
  <si>
    <t>UA-2019-03-19-002053-a</t>
  </si>
  <si>
    <t>UA-2018-11-02-001805-b</t>
  </si>
  <si>
    <t>UA-2018-10-05-000159-c</t>
  </si>
  <si>
    <t>UA-2018-05-25-001927-a</t>
  </si>
  <si>
    <t>UA-2018-05-25-001834-a</t>
  </si>
  <si>
    <t>UA-2018-02-09-002615-a</t>
  </si>
  <si>
    <t>UA-2018-02-08-000262-a</t>
  </si>
  <si>
    <t>UA-2018-02-01-002032-c</t>
  </si>
  <si>
    <t>UA-2017-11-29-001527-c</t>
  </si>
  <si>
    <t>UA-2017-11-17-001643-b</t>
  </si>
  <si>
    <t>UA-2017-11-17-001609-b</t>
  </si>
  <si>
    <t>UA-2017-05-17-001441-b</t>
  </si>
  <si>
    <t>UA-2017-02-13-000693-c</t>
  </si>
  <si>
    <t>UA-2016-11-25-000033-a</t>
  </si>
  <si>
    <t>UA-2016-10-28-000028-a</t>
  </si>
  <si>
    <t>UA-2016-07-22-000160-b</t>
  </si>
  <si>
    <t>( до 50 тис.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</si>
</sst>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5616981" TargetMode="External"/><Relationship Id="rId21" Type="http://schemas.openxmlformats.org/officeDocument/2006/relationships/hyperlink" Target="https://my.zakupki.prom.ua/remote/dispatcher/state_purchase_view/2822785" TargetMode="External"/><Relationship Id="rId42" Type="http://schemas.openxmlformats.org/officeDocument/2006/relationships/hyperlink" Target="https://my.zakupki.prom.ua/remote/dispatcher/state_purchase_view/15936103" TargetMode="External"/><Relationship Id="rId47" Type="http://schemas.openxmlformats.org/officeDocument/2006/relationships/hyperlink" Target="https://my.zakupki.prom.ua/remote/dispatcher/state_purchase_view/10457628" TargetMode="External"/><Relationship Id="rId63" Type="http://schemas.openxmlformats.org/officeDocument/2006/relationships/hyperlink" Target="https://my.zakupki.prom.ua/remote/dispatcher/state_purchase_view/3075282" TargetMode="External"/><Relationship Id="rId68" Type="http://schemas.openxmlformats.org/officeDocument/2006/relationships/hyperlink" Target="https://my.zakupki.prom.ua/remote/dispatcher/state_purchase_view/3882374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my.zakupki.prom.ua/remote/dispatcher/state_purchase_view/1626103" TargetMode="External"/><Relationship Id="rId11" Type="http://schemas.openxmlformats.org/officeDocument/2006/relationships/hyperlink" Target="https://my.zakupki.prom.ua/remote/dispatcher/state_purchase_view/14807355" TargetMode="External"/><Relationship Id="rId32" Type="http://schemas.openxmlformats.org/officeDocument/2006/relationships/hyperlink" Target="https://my.zakupki.prom.ua/remote/dispatcher/state_purchase_view/8463626" TargetMode="External"/><Relationship Id="rId37" Type="http://schemas.openxmlformats.org/officeDocument/2006/relationships/hyperlink" Target="https://my.zakupki.prom.ua/remote/dispatcher/state_purchase_view/8798985" TargetMode="External"/><Relationship Id="rId53" Type="http://schemas.openxmlformats.org/officeDocument/2006/relationships/hyperlink" Target="https://my.zakupki.prom.ua/remote/dispatcher/state_purchase_view/12039408" TargetMode="External"/><Relationship Id="rId58" Type="http://schemas.openxmlformats.org/officeDocument/2006/relationships/hyperlink" Target="https://my.zakupki.prom.ua/remote/dispatcher/state_purchase_view/2910132" TargetMode="External"/><Relationship Id="rId74" Type="http://schemas.openxmlformats.org/officeDocument/2006/relationships/hyperlink" Target="https://my.zakupki.prom.ua/remote/dispatcher/state_purchase_view/5937690" TargetMode="External"/><Relationship Id="rId79" Type="http://schemas.openxmlformats.org/officeDocument/2006/relationships/hyperlink" Target="https://my.zakupki.prom.ua/remote/dispatcher/state_purchase_view/6331416" TargetMode="External"/><Relationship Id="rId5" Type="http://schemas.openxmlformats.org/officeDocument/2006/relationships/hyperlink" Target="https://my.zakupki.prom.ua/remote/dispatcher/state_purchase_view/8849597" TargetMode="External"/><Relationship Id="rId61" Type="http://schemas.openxmlformats.org/officeDocument/2006/relationships/hyperlink" Target="https://my.zakupki.prom.ua/remote/dispatcher/state_purchase_view/3305681" TargetMode="External"/><Relationship Id="rId82" Type="http://schemas.openxmlformats.org/officeDocument/2006/relationships/hyperlink" Target="https://my.zakupki.prom.ua/remote/dispatcher/state_purchase_view/6099790" TargetMode="External"/><Relationship Id="rId19" Type="http://schemas.openxmlformats.org/officeDocument/2006/relationships/hyperlink" Target="https://my.zakupki.prom.ua/remote/dispatcher/state_purchase_view/2635868" TargetMode="External"/><Relationship Id="rId14" Type="http://schemas.openxmlformats.org/officeDocument/2006/relationships/hyperlink" Target="https://my.zakupki.prom.ua/remote/dispatcher/state_purchase_view/14193498" TargetMode="External"/><Relationship Id="rId22" Type="http://schemas.openxmlformats.org/officeDocument/2006/relationships/hyperlink" Target="https://my.zakupki.prom.ua/remote/dispatcher/state_purchase_view/2755721" TargetMode="External"/><Relationship Id="rId27" Type="http://schemas.openxmlformats.org/officeDocument/2006/relationships/hyperlink" Target="https://my.zakupki.prom.ua/remote/dispatcher/state_purchase_view/5623458" TargetMode="External"/><Relationship Id="rId30" Type="http://schemas.openxmlformats.org/officeDocument/2006/relationships/hyperlink" Target="https://my.zakupki.prom.ua/remote/dispatcher/state_purchase_view/4821092" TargetMode="External"/><Relationship Id="rId35" Type="http://schemas.openxmlformats.org/officeDocument/2006/relationships/hyperlink" Target="https://my.zakupki.prom.ua/remote/dispatcher/state_purchase_view/8463415" TargetMode="External"/><Relationship Id="rId43" Type="http://schemas.openxmlformats.org/officeDocument/2006/relationships/hyperlink" Target="https://my.zakupki.prom.ua/remote/dispatcher/state_purchase_view/15850960" TargetMode="External"/><Relationship Id="rId48" Type="http://schemas.openxmlformats.org/officeDocument/2006/relationships/hyperlink" Target="https://my.zakupki.prom.ua/remote/dispatcher/state_purchase_view/10457692" TargetMode="External"/><Relationship Id="rId56" Type="http://schemas.openxmlformats.org/officeDocument/2006/relationships/hyperlink" Target="https://my.zakupki.prom.ua/remote/dispatcher/state_purchase_view/1079365" TargetMode="External"/><Relationship Id="rId64" Type="http://schemas.openxmlformats.org/officeDocument/2006/relationships/hyperlink" Target="https://my.zakupki.prom.ua/remote/dispatcher/state_purchase_view/4820886" TargetMode="External"/><Relationship Id="rId69" Type="http://schemas.openxmlformats.org/officeDocument/2006/relationships/hyperlink" Target="https://my.zakupki.prom.ua/remote/dispatcher/state_purchase_view/3826884" TargetMode="External"/><Relationship Id="rId77" Type="http://schemas.openxmlformats.org/officeDocument/2006/relationships/hyperlink" Target="https://my.zakupki.prom.ua/remote/dispatcher/state_purchase_view/6178165" TargetMode="External"/><Relationship Id="rId8" Type="http://schemas.openxmlformats.org/officeDocument/2006/relationships/hyperlink" Target="https://my.zakupki.prom.ua/remote/dispatcher/state_purchase_view/9744958" TargetMode="External"/><Relationship Id="rId51" Type="http://schemas.openxmlformats.org/officeDocument/2006/relationships/hyperlink" Target="https://my.zakupki.prom.ua/remote/dispatcher/state_purchase_view/11087183" TargetMode="External"/><Relationship Id="rId72" Type="http://schemas.openxmlformats.org/officeDocument/2006/relationships/hyperlink" Target="https://my.zakupki.prom.ua/remote/dispatcher/state_purchase_view/3550578" TargetMode="External"/><Relationship Id="rId80" Type="http://schemas.openxmlformats.org/officeDocument/2006/relationships/hyperlink" Target="https://my.zakupki.prom.ua/remote/dispatcher/state_purchase_view/6065094" TargetMode="External"/><Relationship Id="rId3" Type="http://schemas.openxmlformats.org/officeDocument/2006/relationships/hyperlink" Target="https://my.zakupki.prom.ua/remote/dispatcher/state_purchase_view/744910" TargetMode="External"/><Relationship Id="rId12" Type="http://schemas.openxmlformats.org/officeDocument/2006/relationships/hyperlink" Target="https://my.zakupki.prom.ua/remote/dispatcher/state_purchase_view/14751781" TargetMode="External"/><Relationship Id="rId17" Type="http://schemas.openxmlformats.org/officeDocument/2006/relationships/hyperlink" Target="https://my.zakupki.prom.ua/remote/dispatcher/state_purchase_view/1711291" TargetMode="External"/><Relationship Id="rId25" Type="http://schemas.openxmlformats.org/officeDocument/2006/relationships/hyperlink" Target="https://my.zakupki.prom.ua/remote/dispatcher/state_purchase_view/1274218" TargetMode="External"/><Relationship Id="rId33" Type="http://schemas.openxmlformats.org/officeDocument/2006/relationships/hyperlink" Target="https://my.zakupki.prom.ua/remote/dispatcher/state_purchase_view/8463767" TargetMode="External"/><Relationship Id="rId38" Type="http://schemas.openxmlformats.org/officeDocument/2006/relationships/hyperlink" Target="https://my.zakupki.prom.ua/remote/dispatcher/state_purchase_view/8751701" TargetMode="External"/><Relationship Id="rId46" Type="http://schemas.openxmlformats.org/officeDocument/2006/relationships/hyperlink" Target="https://my.zakupki.prom.ua/remote/dispatcher/state_purchase_view/10457839" TargetMode="External"/><Relationship Id="rId59" Type="http://schemas.openxmlformats.org/officeDocument/2006/relationships/hyperlink" Target="https://my.zakupki.prom.ua/remote/dispatcher/state_purchase_view/2996742" TargetMode="External"/><Relationship Id="rId67" Type="http://schemas.openxmlformats.org/officeDocument/2006/relationships/hyperlink" Target="https://my.zakupki.prom.ua/remote/dispatcher/state_purchase_view/4656824" TargetMode="External"/><Relationship Id="rId20" Type="http://schemas.openxmlformats.org/officeDocument/2006/relationships/hyperlink" Target="https://my.zakupki.prom.ua/remote/dispatcher/state_purchase_view/2087717" TargetMode="External"/><Relationship Id="rId41" Type="http://schemas.openxmlformats.org/officeDocument/2006/relationships/hyperlink" Target="https://my.zakupki.prom.ua/remote/dispatcher/state_purchase_view/7249928" TargetMode="External"/><Relationship Id="rId54" Type="http://schemas.openxmlformats.org/officeDocument/2006/relationships/hyperlink" Target="https://my.zakupki.prom.ua/remote/dispatcher/state_purchase_view/12511512" TargetMode="External"/><Relationship Id="rId62" Type="http://schemas.openxmlformats.org/officeDocument/2006/relationships/hyperlink" Target="https://my.zakupki.prom.ua/remote/dispatcher/state_purchase_view/3305395" TargetMode="External"/><Relationship Id="rId70" Type="http://schemas.openxmlformats.org/officeDocument/2006/relationships/hyperlink" Target="https://my.zakupki.prom.ua/remote/dispatcher/state_purchase_view/3750258" TargetMode="External"/><Relationship Id="rId75" Type="http://schemas.openxmlformats.org/officeDocument/2006/relationships/hyperlink" Target="https://my.zakupki.prom.ua/remote/dispatcher/state_purchase_view/5937248" TargetMode="External"/><Relationship Id="rId83" Type="http://schemas.openxmlformats.org/officeDocument/2006/relationships/hyperlink" Target="https://my.zakupki.prom.ua/remote/dispatcher/state_purchase_view/6099620" TargetMode="External"/><Relationship Id="rId1" Type="http://schemas.openxmlformats.org/officeDocument/2006/relationships/hyperlink" Target="https://my.zakupki.prom.ua/remote/dispatcher/state_purchase_view/1078129" TargetMode="External"/><Relationship Id="rId6" Type="http://schemas.openxmlformats.org/officeDocument/2006/relationships/hyperlink" Target="https://my.zakupki.prom.ua/remote/dispatcher/state_purchase_view/9482229" TargetMode="External"/><Relationship Id="rId15" Type="http://schemas.openxmlformats.org/officeDocument/2006/relationships/hyperlink" Target="https://my.zakupki.prom.ua/remote/dispatcher/state_purchase_view/1440941" TargetMode="External"/><Relationship Id="rId23" Type="http://schemas.openxmlformats.org/officeDocument/2006/relationships/hyperlink" Target="https://my.zakupki.prom.ua/remote/dispatcher/state_purchase_view/1255177" TargetMode="External"/><Relationship Id="rId28" Type="http://schemas.openxmlformats.org/officeDocument/2006/relationships/hyperlink" Target="https://my.zakupki.prom.ua/remote/dispatcher/state_purchase_view/5623620" TargetMode="External"/><Relationship Id="rId36" Type="http://schemas.openxmlformats.org/officeDocument/2006/relationships/hyperlink" Target="https://my.zakupki.prom.ua/remote/dispatcher/state_purchase_view/8798574" TargetMode="External"/><Relationship Id="rId49" Type="http://schemas.openxmlformats.org/officeDocument/2006/relationships/hyperlink" Target="https://my.zakupki.prom.ua/remote/dispatcher/state_purchase_view/10457763" TargetMode="External"/><Relationship Id="rId57" Type="http://schemas.openxmlformats.org/officeDocument/2006/relationships/hyperlink" Target="https://my.zakupki.prom.ua/remote/dispatcher/state_purchase_view/1254718" TargetMode="External"/><Relationship Id="rId10" Type="http://schemas.openxmlformats.org/officeDocument/2006/relationships/hyperlink" Target="https://my.zakupki.prom.ua/remote/dispatcher/state_purchase_view/14608582" TargetMode="External"/><Relationship Id="rId31" Type="http://schemas.openxmlformats.org/officeDocument/2006/relationships/hyperlink" Target="https://my.zakupki.prom.ua/remote/dispatcher/state_purchase_view/4821202" TargetMode="External"/><Relationship Id="rId44" Type="http://schemas.openxmlformats.org/officeDocument/2006/relationships/hyperlink" Target="https://my.zakupki.prom.ua/remote/dispatcher/state_purchase_view/15442278" TargetMode="External"/><Relationship Id="rId52" Type="http://schemas.openxmlformats.org/officeDocument/2006/relationships/hyperlink" Target="https://my.zakupki.prom.ua/remote/dispatcher/state_purchase_view/11175881" TargetMode="External"/><Relationship Id="rId60" Type="http://schemas.openxmlformats.org/officeDocument/2006/relationships/hyperlink" Target="https://my.zakupki.prom.ua/remote/dispatcher/state_purchase_view/3305526" TargetMode="External"/><Relationship Id="rId65" Type="http://schemas.openxmlformats.org/officeDocument/2006/relationships/hyperlink" Target="https://my.zakupki.prom.ua/remote/dispatcher/state_purchase_view/4785103" TargetMode="External"/><Relationship Id="rId73" Type="http://schemas.openxmlformats.org/officeDocument/2006/relationships/hyperlink" Target="https://my.zakupki.prom.ua/remote/dispatcher/state_purchase_view/3523976" TargetMode="External"/><Relationship Id="rId78" Type="http://schemas.openxmlformats.org/officeDocument/2006/relationships/hyperlink" Target="https://my.zakupki.prom.ua/remote/dispatcher/state_purchase_view/7249073" TargetMode="External"/><Relationship Id="rId81" Type="http://schemas.openxmlformats.org/officeDocument/2006/relationships/hyperlink" Target="https://my.zakupki.prom.ua/remote/dispatcher/state_purchase_view/5938933" TargetMode="External"/><Relationship Id="rId4" Type="http://schemas.openxmlformats.org/officeDocument/2006/relationships/hyperlink" Target="https://my.zakupki.prom.ua/remote/dispatcher/state_purchase_view/218496" TargetMode="External"/><Relationship Id="rId9" Type="http://schemas.openxmlformats.org/officeDocument/2006/relationships/hyperlink" Target="https://my.zakupki.prom.ua/remote/dispatcher/state_purchase_view/14608755" TargetMode="External"/><Relationship Id="rId13" Type="http://schemas.openxmlformats.org/officeDocument/2006/relationships/hyperlink" Target="https://my.zakupki.prom.ua/remote/dispatcher/state_purchase_view/14943653" TargetMode="External"/><Relationship Id="rId18" Type="http://schemas.openxmlformats.org/officeDocument/2006/relationships/hyperlink" Target="https://my.zakupki.prom.ua/remote/dispatcher/state_purchase_view/1626103" TargetMode="External"/><Relationship Id="rId39" Type="http://schemas.openxmlformats.org/officeDocument/2006/relationships/hyperlink" Target="https://my.zakupki.prom.ua/remote/dispatcher/state_purchase_view/8752176" TargetMode="External"/><Relationship Id="rId34" Type="http://schemas.openxmlformats.org/officeDocument/2006/relationships/hyperlink" Target="https://my.zakupki.prom.ua/remote/dispatcher/state_purchase_view/7250287" TargetMode="External"/><Relationship Id="rId50" Type="http://schemas.openxmlformats.org/officeDocument/2006/relationships/hyperlink" Target="https://my.zakupki.prom.ua/remote/dispatcher/state_purchase_view/10979150" TargetMode="External"/><Relationship Id="rId55" Type="http://schemas.openxmlformats.org/officeDocument/2006/relationships/hyperlink" Target="https://my.zakupki.prom.ua/remote/dispatcher/state_purchase_view/13322715" TargetMode="External"/><Relationship Id="rId76" Type="http://schemas.openxmlformats.org/officeDocument/2006/relationships/hyperlink" Target="https://my.zakupki.prom.ua/remote/dispatcher/state_purchase_view/6205853" TargetMode="External"/><Relationship Id="rId7" Type="http://schemas.openxmlformats.org/officeDocument/2006/relationships/hyperlink" Target="https://my.zakupki.prom.ua/remote/dispatcher/state_purchase_view/9950647" TargetMode="External"/><Relationship Id="rId71" Type="http://schemas.openxmlformats.org/officeDocument/2006/relationships/hyperlink" Target="https://my.zakupki.prom.ua/remote/dispatcher/state_purchase_view/3562611" TargetMode="External"/><Relationship Id="rId2" Type="http://schemas.openxmlformats.org/officeDocument/2006/relationships/hyperlink" Target="https://my.zakupki.prom.ua/remote/dispatcher/state_purchase_view/1011895" TargetMode="External"/><Relationship Id="rId29" Type="http://schemas.openxmlformats.org/officeDocument/2006/relationships/hyperlink" Target="https://my.zakupki.prom.ua/remote/dispatcher/state_purchase_view/5687396" TargetMode="External"/><Relationship Id="rId24" Type="http://schemas.openxmlformats.org/officeDocument/2006/relationships/hyperlink" Target="https://my.zakupki.prom.ua/remote/dispatcher/state_purchase_view/1273013" TargetMode="External"/><Relationship Id="rId40" Type="http://schemas.openxmlformats.org/officeDocument/2006/relationships/hyperlink" Target="https://my.zakupki.prom.ua/remote/dispatcher/state_purchase_view/7249382" TargetMode="External"/><Relationship Id="rId45" Type="http://schemas.openxmlformats.org/officeDocument/2006/relationships/hyperlink" Target="https://my.zakupki.prom.ua/remote/dispatcher/state_purchase_view/15136620" TargetMode="External"/><Relationship Id="rId66" Type="http://schemas.openxmlformats.org/officeDocument/2006/relationships/hyperlink" Target="https://my.zakupki.prom.ua/remote/dispatcher/state_purchase_view/465688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6099790" TargetMode="External"/><Relationship Id="rId13" Type="http://schemas.openxmlformats.org/officeDocument/2006/relationships/hyperlink" Target="https://my.zakupki.prom.ua/remote/dispatcher/state_purchase_view/4656824" TargetMode="External"/><Relationship Id="rId18" Type="http://schemas.openxmlformats.org/officeDocument/2006/relationships/hyperlink" Target="https://my.zakupki.prom.ua/remote/dispatcher/state_purchase_view/218496" TargetMode="External"/><Relationship Id="rId3" Type="http://schemas.openxmlformats.org/officeDocument/2006/relationships/hyperlink" Target="https://my.zakupki.prom.ua/remote/dispatcher/state_purchase_view/10979150" TargetMode="External"/><Relationship Id="rId7" Type="http://schemas.openxmlformats.org/officeDocument/2006/relationships/hyperlink" Target="https://my.zakupki.prom.ua/remote/dispatcher/state_purchase_view/7249928" TargetMode="External"/><Relationship Id="rId12" Type="http://schemas.openxmlformats.org/officeDocument/2006/relationships/hyperlink" Target="https://my.zakupki.prom.ua/remote/dispatcher/state_purchase_view/4656881" TargetMode="External"/><Relationship Id="rId17" Type="http://schemas.openxmlformats.org/officeDocument/2006/relationships/hyperlink" Target="https://my.zakupki.prom.ua/remote/dispatcher/state_purchase_view/744910" TargetMode="External"/><Relationship Id="rId2" Type="http://schemas.openxmlformats.org/officeDocument/2006/relationships/hyperlink" Target="https://my.zakupki.prom.ua/remote/dispatcher/state_purchase_view/12039408" TargetMode="External"/><Relationship Id="rId16" Type="http://schemas.openxmlformats.org/officeDocument/2006/relationships/hyperlink" Target="https://my.zakupki.prom.ua/remote/dispatcher/state_purchase_view/1011895" TargetMode="External"/><Relationship Id="rId1" Type="http://schemas.openxmlformats.org/officeDocument/2006/relationships/hyperlink" Target="https://my.zakupki.prom.ua/remote/dispatcher/state_purchase_view/11175881" TargetMode="External"/><Relationship Id="rId6" Type="http://schemas.openxmlformats.org/officeDocument/2006/relationships/hyperlink" Target="https://my.zakupki.prom.ua/remote/dispatcher/state_purchase_view/7250287" TargetMode="External"/><Relationship Id="rId11" Type="http://schemas.openxmlformats.org/officeDocument/2006/relationships/hyperlink" Target="https://my.zakupki.prom.ua/remote/dispatcher/state_purchase_view/4785103" TargetMode="External"/><Relationship Id="rId5" Type="http://schemas.openxmlformats.org/officeDocument/2006/relationships/hyperlink" Target="https://my.zakupki.prom.ua/remote/dispatcher/state_purchase_view/8751701" TargetMode="External"/><Relationship Id="rId15" Type="http://schemas.openxmlformats.org/officeDocument/2006/relationships/hyperlink" Target="https://my.zakupki.prom.ua/remote/dispatcher/state_purchase_view/2087717" TargetMode="External"/><Relationship Id="rId10" Type="http://schemas.openxmlformats.org/officeDocument/2006/relationships/hyperlink" Target="https://my.zakupki.prom.ua/remote/dispatcher/state_purchase_view/5937248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my.zakupki.prom.ua/remote/dispatcher/state_purchase_view/8463767" TargetMode="External"/><Relationship Id="rId9" Type="http://schemas.openxmlformats.org/officeDocument/2006/relationships/hyperlink" Target="https://my.zakupki.prom.ua/remote/dispatcher/state_purchase_view/6065094" TargetMode="External"/><Relationship Id="rId14" Type="http://schemas.openxmlformats.org/officeDocument/2006/relationships/hyperlink" Target="https://my.zakupki.prom.ua/remote/dispatcher/state_purchase_view/3075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0"/>
  <sheetViews>
    <sheetView workbookViewId="0">
      <pane ySplit="6" topLeftCell="A7" activePane="bottomLeft" state="frozen"/>
      <selection pane="bottomLeft" sqref="A1:XFD5"/>
    </sheetView>
  </sheetViews>
  <sheetFormatPr defaultColWidth="11.42578125" defaultRowHeight="15" x14ac:dyDescent="0.25"/>
  <cols>
    <col min="1" max="1" width="5" style="3"/>
    <col min="2" max="2" width="25" style="3"/>
    <col min="3" max="4" width="35" style="3"/>
    <col min="5" max="5" width="20" style="3"/>
    <col min="6" max="6" width="15" style="3"/>
    <col min="7" max="7" width="10" style="3"/>
    <col min="8" max="9" width="15" style="3"/>
    <col min="10" max="16384" width="11.42578125" style="3"/>
  </cols>
  <sheetData>
    <row r="1" spans="1:9" s="2" customFormat="1" ht="18.75" customHeight="1" x14ac:dyDescent="0.2">
      <c r="A1" s="9" t="s">
        <v>229</v>
      </c>
      <c r="B1" s="9"/>
      <c r="C1" s="9"/>
      <c r="D1" s="9"/>
      <c r="E1" s="9"/>
      <c r="F1" s="9"/>
      <c r="G1" s="9"/>
      <c r="H1" s="9"/>
      <c r="I1" s="9"/>
    </row>
    <row r="2" spans="1:9" ht="19.5" x14ac:dyDescent="0.25">
      <c r="A2" s="10" t="s">
        <v>225</v>
      </c>
      <c r="B2" s="10"/>
      <c r="C2" s="10"/>
      <c r="D2" s="10"/>
      <c r="E2" s="10"/>
      <c r="F2" s="10"/>
      <c r="G2" s="10"/>
      <c r="H2" s="10"/>
      <c r="I2" s="10"/>
    </row>
    <row r="3" spans="1:9" ht="19.5" x14ac:dyDescent="0.25">
      <c r="A3" s="10" t="s">
        <v>226</v>
      </c>
      <c r="B3" s="10"/>
      <c r="C3" s="10"/>
      <c r="D3" s="10"/>
      <c r="E3" s="10"/>
      <c r="F3" s="10"/>
      <c r="G3" s="10"/>
      <c r="H3" s="10"/>
      <c r="I3" s="10"/>
    </row>
    <row r="4" spans="1:9" ht="19.5" x14ac:dyDescent="0.25">
      <c r="A4" s="10" t="s">
        <v>227</v>
      </c>
      <c r="B4" s="10"/>
      <c r="C4" s="10"/>
      <c r="D4" s="10"/>
      <c r="E4" s="10"/>
      <c r="F4" s="10"/>
      <c r="G4" s="10"/>
      <c r="H4" s="10"/>
      <c r="I4" s="10"/>
    </row>
    <row r="5" spans="1:9" ht="20.25" thickBot="1" x14ac:dyDescent="0.3">
      <c r="A5" s="11" t="s">
        <v>228</v>
      </c>
      <c r="B5" s="11"/>
      <c r="C5" s="11"/>
      <c r="D5" s="11"/>
      <c r="E5" s="11"/>
      <c r="F5" s="11"/>
      <c r="G5" s="11"/>
      <c r="H5" s="11"/>
      <c r="I5" s="11"/>
    </row>
    <row r="6" spans="1:9" ht="39.75" thickBot="1" x14ac:dyDescent="0.3">
      <c r="A6" s="1" t="s">
        <v>224</v>
      </c>
      <c r="B6" s="1" t="s">
        <v>122</v>
      </c>
      <c r="C6" s="1" t="s">
        <v>191</v>
      </c>
      <c r="D6" s="1" t="s">
        <v>175</v>
      </c>
      <c r="E6" s="1" t="s">
        <v>220</v>
      </c>
      <c r="F6" s="1" t="s">
        <v>121</v>
      </c>
      <c r="G6" s="1" t="s">
        <v>217</v>
      </c>
      <c r="H6" s="1" t="s">
        <v>178</v>
      </c>
      <c r="I6" s="1" t="s">
        <v>198</v>
      </c>
    </row>
    <row r="7" spans="1:9" ht="64.5" hidden="1" x14ac:dyDescent="0.25">
      <c r="A7" s="4">
        <v>1</v>
      </c>
      <c r="B7" s="5" t="str">
        <f>HYPERLINK("https://my.zakupki.prom.ua/remote/dispatcher/state_purchase_view/15936103", "UA-2020-03-24-003116-b")</f>
        <v>UA-2020-03-24-003116-b</v>
      </c>
      <c r="C7" s="6" t="s">
        <v>142</v>
      </c>
      <c r="D7" s="6" t="s">
        <v>10</v>
      </c>
      <c r="E7" s="6" t="s">
        <v>208</v>
      </c>
      <c r="F7" s="6" t="s">
        <v>69</v>
      </c>
      <c r="G7" s="7">
        <v>43920</v>
      </c>
      <c r="H7" s="6" t="s">
        <v>35</v>
      </c>
      <c r="I7" s="8">
        <v>5463384</v>
      </c>
    </row>
    <row r="8" spans="1:9" ht="64.5" hidden="1" x14ac:dyDescent="0.25">
      <c r="A8" s="4">
        <v>2</v>
      </c>
      <c r="B8" s="5" t="str">
        <f>HYPERLINK("https://my.zakupki.prom.ua/remote/dispatcher/state_purchase_view/15850960", "UA-2020-03-19-001257-b")</f>
        <v>UA-2020-03-19-001257-b</v>
      </c>
      <c r="C8" s="6" t="s">
        <v>188</v>
      </c>
      <c r="D8" s="6" t="s">
        <v>5</v>
      </c>
      <c r="E8" s="6" t="s">
        <v>132</v>
      </c>
      <c r="F8" s="6" t="s">
        <v>28</v>
      </c>
      <c r="G8" s="6"/>
      <c r="H8" s="6" t="s">
        <v>81</v>
      </c>
      <c r="I8" s="8">
        <v>144720</v>
      </c>
    </row>
    <row r="9" spans="1:9" ht="39" hidden="1" x14ac:dyDescent="0.25">
      <c r="A9" s="4">
        <v>3</v>
      </c>
      <c r="B9" s="5" t="str">
        <f>HYPERLINK("https://my.zakupki.prom.ua/remote/dispatcher/state_purchase_view/15442278", "UA-2020-02-24-001442-c")</f>
        <v>UA-2020-02-24-001442-c</v>
      </c>
      <c r="C9" s="6" t="s">
        <v>130</v>
      </c>
      <c r="D9" s="6" t="s">
        <v>31</v>
      </c>
      <c r="E9" s="6" t="s">
        <v>187</v>
      </c>
      <c r="F9" s="6" t="s">
        <v>54</v>
      </c>
      <c r="G9" s="6"/>
      <c r="H9" s="6" t="s">
        <v>12</v>
      </c>
      <c r="I9" s="8">
        <v>170000</v>
      </c>
    </row>
    <row r="10" spans="1:9" ht="51.75" hidden="1" x14ac:dyDescent="0.25">
      <c r="A10" s="4">
        <v>4</v>
      </c>
      <c r="B10" s="5" t="str">
        <f>HYPERLINK("https://my.zakupki.prom.ua/remote/dispatcher/state_purchase_view/15136620", "UA-2020-02-06-002640-b")</f>
        <v>UA-2020-02-06-002640-b</v>
      </c>
      <c r="C10" s="6" t="s">
        <v>177</v>
      </c>
      <c r="D10" s="6" t="s">
        <v>51</v>
      </c>
      <c r="E10" s="6" t="s">
        <v>204</v>
      </c>
      <c r="F10" s="6" t="s">
        <v>66</v>
      </c>
      <c r="G10" s="6"/>
      <c r="H10" s="6" t="s">
        <v>29</v>
      </c>
      <c r="I10" s="8">
        <v>120000</v>
      </c>
    </row>
    <row r="11" spans="1:9" ht="26.25" hidden="1" x14ac:dyDescent="0.25">
      <c r="A11" s="4">
        <v>5</v>
      </c>
      <c r="B11" s="5" t="str">
        <f>HYPERLINK("https://my.zakupki.prom.ua/remote/dispatcher/state_purchase_view/14943653", "UA-2020-01-29-003990-b")</f>
        <v>UA-2020-01-29-003990-b</v>
      </c>
      <c r="C11" s="6" t="s">
        <v>200</v>
      </c>
      <c r="D11" s="6" t="s">
        <v>20</v>
      </c>
      <c r="E11" s="6" t="s">
        <v>128</v>
      </c>
      <c r="F11" s="6" t="s">
        <v>27</v>
      </c>
      <c r="G11" s="6"/>
      <c r="H11" s="6" t="s">
        <v>83</v>
      </c>
      <c r="I11" s="8">
        <v>120000</v>
      </c>
    </row>
    <row r="12" spans="1:9" ht="39" hidden="1" x14ac:dyDescent="0.25">
      <c r="A12" s="4">
        <v>6</v>
      </c>
      <c r="B12" s="5" t="str">
        <f>HYPERLINK("https://my.zakupki.prom.ua/remote/dispatcher/state_purchase_view/14807355", "UA-2020-01-24-002241-b")</f>
        <v>UA-2020-01-24-002241-b</v>
      </c>
      <c r="C12" s="6" t="s">
        <v>180</v>
      </c>
      <c r="D12" s="6" t="s">
        <v>39</v>
      </c>
      <c r="E12" s="6" t="s">
        <v>186</v>
      </c>
      <c r="F12" s="6" t="s">
        <v>40</v>
      </c>
      <c r="G12" s="6"/>
      <c r="H12" s="6" t="s">
        <v>4</v>
      </c>
      <c r="I12" s="8">
        <v>50000</v>
      </c>
    </row>
    <row r="13" spans="1:9" ht="51.75" hidden="1" x14ac:dyDescent="0.25">
      <c r="A13" s="4">
        <v>7</v>
      </c>
      <c r="B13" s="5" t="str">
        <f>HYPERLINK("https://my.zakupki.prom.ua/remote/dispatcher/state_purchase_view/14751781", "UA-2020-01-23-001640-a")</f>
        <v>UA-2020-01-23-001640-a</v>
      </c>
      <c r="C13" s="6" t="s">
        <v>176</v>
      </c>
      <c r="D13" s="6" t="s">
        <v>9</v>
      </c>
      <c r="E13" s="6" t="s">
        <v>207</v>
      </c>
      <c r="F13" s="6" t="s">
        <v>61</v>
      </c>
      <c r="G13" s="6"/>
      <c r="H13" s="6" t="s">
        <v>64</v>
      </c>
      <c r="I13" s="8">
        <v>122574.88</v>
      </c>
    </row>
    <row r="14" spans="1:9" ht="26.25" hidden="1" x14ac:dyDescent="0.25">
      <c r="A14" s="4">
        <v>8</v>
      </c>
      <c r="B14" s="5" t="str">
        <f>HYPERLINK("https://my.zakupki.prom.ua/remote/dispatcher/state_purchase_view/14608755", "UA-2020-01-20-002708-c")</f>
        <v>UA-2020-01-20-002708-c</v>
      </c>
      <c r="C14" s="6" t="s">
        <v>140</v>
      </c>
      <c r="D14" s="6" t="s">
        <v>8</v>
      </c>
      <c r="E14" s="6" t="s">
        <v>202</v>
      </c>
      <c r="F14" s="6" t="s">
        <v>67</v>
      </c>
      <c r="G14" s="7">
        <v>43883</v>
      </c>
      <c r="H14" s="6" t="s">
        <v>13</v>
      </c>
      <c r="I14" s="8">
        <v>770700</v>
      </c>
    </row>
    <row r="15" spans="1:9" ht="26.25" hidden="1" x14ac:dyDescent="0.25">
      <c r="A15" s="4">
        <v>9</v>
      </c>
      <c r="B15" s="5" t="str">
        <f>HYPERLINK("https://my.zakupki.prom.ua/remote/dispatcher/state_purchase_view/14608582", "UA-2020-01-20-002546-c")</f>
        <v>UA-2020-01-20-002546-c</v>
      </c>
      <c r="C15" s="6" t="s">
        <v>125</v>
      </c>
      <c r="D15" s="6" t="s">
        <v>8</v>
      </c>
      <c r="E15" s="6" t="s">
        <v>202</v>
      </c>
      <c r="F15" s="6" t="s">
        <v>67</v>
      </c>
      <c r="G15" s="7">
        <v>43883</v>
      </c>
      <c r="H15" s="6" t="s">
        <v>15</v>
      </c>
      <c r="I15" s="8">
        <v>727140</v>
      </c>
    </row>
    <row r="16" spans="1:9" ht="39" hidden="1" x14ac:dyDescent="0.25">
      <c r="A16" s="4">
        <v>10</v>
      </c>
      <c r="B16" s="5" t="str">
        <f>HYPERLINK("https://my.zakupki.prom.ua/remote/dispatcher/state_purchase_view/14193498", "UA-2019-12-20-002165-b")</f>
        <v>UA-2019-12-20-002165-b</v>
      </c>
      <c r="C16" s="6" t="s">
        <v>194</v>
      </c>
      <c r="D16" s="6" t="s">
        <v>94</v>
      </c>
      <c r="E16" s="6" t="s">
        <v>124</v>
      </c>
      <c r="F16" s="6" t="s">
        <v>72</v>
      </c>
      <c r="G16" s="7">
        <v>43828</v>
      </c>
      <c r="H16" s="6" t="s">
        <v>35</v>
      </c>
      <c r="I16" s="8">
        <v>3405528</v>
      </c>
    </row>
    <row r="17" spans="1:9" ht="26.25" hidden="1" x14ac:dyDescent="0.25">
      <c r="A17" s="4">
        <v>11</v>
      </c>
      <c r="B17" s="5" t="str">
        <f>HYPERLINK("https://my.zakupki.prom.ua/remote/dispatcher/state_purchase_view/13322715", "UA-2019-10-25-001357-b")</f>
        <v>UA-2019-10-25-001357-b</v>
      </c>
      <c r="C17" s="6" t="s">
        <v>193</v>
      </c>
      <c r="D17" s="6" t="s">
        <v>102</v>
      </c>
      <c r="E17" s="6" t="s">
        <v>131</v>
      </c>
      <c r="F17" s="6" t="s">
        <v>33</v>
      </c>
      <c r="G17" s="6"/>
      <c r="H17" s="6" t="s">
        <v>80</v>
      </c>
      <c r="I17" s="8">
        <v>68000</v>
      </c>
    </row>
    <row r="18" spans="1:9" ht="51.75" hidden="1" x14ac:dyDescent="0.25">
      <c r="A18" s="4">
        <v>12</v>
      </c>
      <c r="B18" s="5" t="str">
        <f>HYPERLINK("https://my.zakupki.prom.ua/remote/dispatcher/state_purchase_view/12511512", "UA-2019-08-12-001890-a")</f>
        <v>UA-2019-08-12-001890-a</v>
      </c>
      <c r="C18" s="6" t="s">
        <v>1</v>
      </c>
      <c r="D18" s="6" t="s">
        <v>101</v>
      </c>
      <c r="E18" s="6" t="s">
        <v>210</v>
      </c>
      <c r="F18" s="6" t="s">
        <v>60</v>
      </c>
      <c r="G18" s="6"/>
      <c r="H18" s="6" t="s">
        <v>2</v>
      </c>
      <c r="I18" s="8">
        <v>150000</v>
      </c>
    </row>
    <row r="19" spans="1:9" ht="64.5" x14ac:dyDescent="0.25">
      <c r="A19" s="4">
        <v>13</v>
      </c>
      <c r="B19" s="5" t="str">
        <f>HYPERLINK("https://my.zakupki.prom.ua/remote/dispatcher/state_purchase_view/12039408", "UA-2019-06-25-001226-c")</f>
        <v>UA-2019-06-25-001226-c</v>
      </c>
      <c r="C19" s="6" t="s">
        <v>139</v>
      </c>
      <c r="D19" s="6" t="s">
        <v>5</v>
      </c>
      <c r="E19" s="6" t="s">
        <v>132</v>
      </c>
      <c r="F19" s="6" t="s">
        <v>28</v>
      </c>
      <c r="G19" s="6"/>
      <c r="H19" s="6" t="s">
        <v>112</v>
      </c>
      <c r="I19" s="8">
        <v>48240</v>
      </c>
    </row>
    <row r="20" spans="1:9" ht="64.5" x14ac:dyDescent="0.25">
      <c r="A20" s="4">
        <v>14</v>
      </c>
      <c r="B20" s="5" t="str">
        <f>HYPERLINK("https://my.zakupki.prom.ua/remote/dispatcher/state_purchase_view/11175881", "UA-2019-04-04-000064-a")</f>
        <v>UA-2019-04-04-000064-a</v>
      </c>
      <c r="C20" s="6" t="s">
        <v>139</v>
      </c>
      <c r="D20" s="6" t="s">
        <v>5</v>
      </c>
      <c r="E20" s="6" t="s">
        <v>132</v>
      </c>
      <c r="F20" s="6" t="s">
        <v>28</v>
      </c>
      <c r="G20" s="6"/>
      <c r="H20" s="6" t="s">
        <v>93</v>
      </c>
      <c r="I20" s="8">
        <v>40200</v>
      </c>
    </row>
    <row r="21" spans="1:9" ht="64.5" hidden="1" x14ac:dyDescent="0.25">
      <c r="A21" s="4">
        <v>15</v>
      </c>
      <c r="B21" s="5" t="str">
        <f>HYPERLINK("https://my.zakupki.prom.ua/remote/dispatcher/state_purchase_view/11087183", "UA-2019-03-27-002386-b")</f>
        <v>UA-2019-03-27-002386-b</v>
      </c>
      <c r="C21" s="6" t="s">
        <v>139</v>
      </c>
      <c r="D21" s="6" t="s">
        <v>5</v>
      </c>
      <c r="E21" s="6" t="s">
        <v>132</v>
      </c>
      <c r="F21" s="6" t="s">
        <v>28</v>
      </c>
      <c r="G21" s="6"/>
      <c r="H21" s="6" t="s">
        <v>90</v>
      </c>
      <c r="I21" s="8">
        <v>80400</v>
      </c>
    </row>
    <row r="22" spans="1:9" ht="51.75" x14ac:dyDescent="0.25">
      <c r="A22" s="4">
        <v>16</v>
      </c>
      <c r="B22" s="5" t="str">
        <f>HYPERLINK("https://my.zakupki.prom.ua/remote/dispatcher/state_purchase_view/10979150", "UA-2019-03-19-002053-a")</f>
        <v>UA-2019-03-19-002053-a</v>
      </c>
      <c r="C22" s="6" t="s">
        <v>119</v>
      </c>
      <c r="D22" s="6" t="s">
        <v>78</v>
      </c>
      <c r="E22" s="6" t="s">
        <v>205</v>
      </c>
      <c r="F22" s="6" t="s">
        <v>25</v>
      </c>
      <c r="G22" s="6"/>
      <c r="H22" s="6" t="s">
        <v>22</v>
      </c>
      <c r="I22" s="8">
        <v>47754</v>
      </c>
    </row>
    <row r="23" spans="1:9" ht="64.5" hidden="1" x14ac:dyDescent="0.25">
      <c r="A23" s="4">
        <v>17</v>
      </c>
      <c r="B23" s="5" t="str">
        <f>HYPERLINK("https://my.zakupki.prom.ua/remote/dispatcher/state_purchase_view/10457763", "UA-2019-02-08-002043-b")</f>
        <v>UA-2019-02-08-002043-b</v>
      </c>
      <c r="C23" s="6" t="s">
        <v>133</v>
      </c>
      <c r="D23" s="6" t="s">
        <v>10</v>
      </c>
      <c r="E23" s="6" t="s">
        <v>208</v>
      </c>
      <c r="F23" s="6" t="s">
        <v>69</v>
      </c>
      <c r="G23" s="7">
        <v>43510</v>
      </c>
      <c r="H23" s="6" t="s">
        <v>35</v>
      </c>
      <c r="I23" s="8">
        <v>6834240</v>
      </c>
    </row>
    <row r="24" spans="1:9" ht="39" hidden="1" x14ac:dyDescent="0.25">
      <c r="A24" s="4">
        <v>18</v>
      </c>
      <c r="B24" s="5" t="str">
        <f>HYPERLINK("https://my.zakupki.prom.ua/remote/dispatcher/state_purchase_view/10457692", "UA-2019-02-08-001983-b")</f>
        <v>UA-2019-02-08-001983-b</v>
      </c>
      <c r="C24" s="6" t="s">
        <v>125</v>
      </c>
      <c r="D24" s="6" t="s">
        <v>8</v>
      </c>
      <c r="E24" s="6" t="s">
        <v>185</v>
      </c>
      <c r="F24" s="6" t="s">
        <v>58</v>
      </c>
      <c r="G24" s="7">
        <v>43515</v>
      </c>
      <c r="H24" s="6" t="s">
        <v>44</v>
      </c>
      <c r="I24" s="8">
        <v>902660</v>
      </c>
    </row>
    <row r="25" spans="1:9" ht="39" hidden="1" x14ac:dyDescent="0.25">
      <c r="A25" s="4">
        <v>19</v>
      </c>
      <c r="B25" s="5" t="str">
        <f>HYPERLINK("https://my.zakupki.prom.ua/remote/dispatcher/state_purchase_view/10457628", "UA-2019-02-08-001905-b")</f>
        <v>UA-2019-02-08-001905-b</v>
      </c>
      <c r="C25" s="6" t="s">
        <v>140</v>
      </c>
      <c r="D25" s="6" t="s">
        <v>8</v>
      </c>
      <c r="E25" s="6" t="s">
        <v>185</v>
      </c>
      <c r="F25" s="6" t="s">
        <v>58</v>
      </c>
      <c r="G25" s="7">
        <v>43515</v>
      </c>
      <c r="H25" s="6" t="s">
        <v>45</v>
      </c>
      <c r="I25" s="8">
        <v>962150</v>
      </c>
    </row>
    <row r="26" spans="1:9" ht="26.25" hidden="1" x14ac:dyDescent="0.25">
      <c r="A26" s="4">
        <v>20</v>
      </c>
      <c r="B26" s="5" t="str">
        <f>HYPERLINK("https://my.zakupki.prom.ua/remote/dispatcher/state_purchase_view/10457839", "UA-2019-02-08-001861-b")</f>
        <v>UA-2019-02-08-001861-b</v>
      </c>
      <c r="C26" s="6" t="s">
        <v>199</v>
      </c>
      <c r="D26" s="6" t="s">
        <v>20</v>
      </c>
      <c r="E26" s="6" t="s">
        <v>196</v>
      </c>
      <c r="F26" s="6" t="s">
        <v>27</v>
      </c>
      <c r="G26" s="6"/>
      <c r="H26" s="6" t="s">
        <v>106</v>
      </c>
      <c r="I26" s="8">
        <v>120000</v>
      </c>
    </row>
    <row r="27" spans="1:9" ht="51.75" hidden="1" x14ac:dyDescent="0.25">
      <c r="A27" s="4">
        <v>21</v>
      </c>
      <c r="B27" s="5" t="str">
        <f>HYPERLINK("https://my.zakupki.prom.ua/remote/dispatcher/state_purchase_view/9950647", "UA-2019-01-21-000197-c")</f>
        <v>UA-2019-01-21-000197-c</v>
      </c>
      <c r="C27" s="6" t="s">
        <v>137</v>
      </c>
      <c r="D27" s="6" t="s">
        <v>9</v>
      </c>
      <c r="E27" s="6" t="s">
        <v>207</v>
      </c>
      <c r="F27" s="6" t="s">
        <v>61</v>
      </c>
      <c r="G27" s="6"/>
      <c r="H27" s="6" t="s">
        <v>37</v>
      </c>
      <c r="I27" s="8">
        <v>119912.26</v>
      </c>
    </row>
    <row r="28" spans="1:9" ht="51.75" hidden="1" x14ac:dyDescent="0.25">
      <c r="A28" s="4">
        <v>22</v>
      </c>
      <c r="B28" s="5" t="str">
        <f>HYPERLINK("https://my.zakupki.prom.ua/remote/dispatcher/state_purchase_view/9744958", "UA-2019-01-11-001540-c")</f>
        <v>UA-2019-01-11-001540-c</v>
      </c>
      <c r="C28" s="6" t="s">
        <v>179</v>
      </c>
      <c r="D28" s="6" t="s">
        <v>39</v>
      </c>
      <c r="E28" s="6" t="s">
        <v>186</v>
      </c>
      <c r="F28" s="6" t="s">
        <v>40</v>
      </c>
      <c r="G28" s="6"/>
      <c r="H28" s="6" t="s">
        <v>23</v>
      </c>
      <c r="I28" s="8">
        <v>60000</v>
      </c>
    </row>
    <row r="29" spans="1:9" ht="51.75" hidden="1" x14ac:dyDescent="0.25">
      <c r="A29" s="4">
        <v>23</v>
      </c>
      <c r="B29" s="5" t="str">
        <f>HYPERLINK("https://my.zakupki.prom.ua/remote/dispatcher/state_purchase_view/9482229", "UA-2018-12-20-003192-a")</f>
        <v>UA-2018-12-20-003192-a</v>
      </c>
      <c r="C29" s="6" t="s">
        <v>136</v>
      </c>
      <c r="D29" s="6" t="s">
        <v>94</v>
      </c>
      <c r="E29" s="6" t="s">
        <v>223</v>
      </c>
      <c r="F29" s="6" t="s">
        <v>72</v>
      </c>
      <c r="G29" s="7">
        <v>43465</v>
      </c>
      <c r="H29" s="6" t="s">
        <v>35</v>
      </c>
      <c r="I29" s="8">
        <v>3089088</v>
      </c>
    </row>
    <row r="30" spans="1:9" ht="102.75" hidden="1" x14ac:dyDescent="0.25">
      <c r="A30" s="4">
        <v>24</v>
      </c>
      <c r="B30" s="5" t="str">
        <f>HYPERLINK("https://my.zakupki.prom.ua/remote/dispatcher/state_purchase_view/8849597", "UA-2018-11-12-001274-a")</f>
        <v>UA-2018-11-12-001274-a</v>
      </c>
      <c r="C30" s="6" t="s">
        <v>113</v>
      </c>
      <c r="D30" s="6" t="s">
        <v>86</v>
      </c>
      <c r="E30" s="6" t="s">
        <v>123</v>
      </c>
      <c r="F30" s="6" t="s">
        <v>47</v>
      </c>
      <c r="G30" s="6"/>
      <c r="H30" s="6" t="s">
        <v>87</v>
      </c>
      <c r="I30" s="8">
        <v>150000</v>
      </c>
    </row>
    <row r="31" spans="1:9" ht="64.5" hidden="1" x14ac:dyDescent="0.25">
      <c r="A31" s="4">
        <v>25</v>
      </c>
      <c r="B31" s="5" t="str">
        <f>HYPERLINK("https://my.zakupki.prom.ua/remote/dispatcher/state_purchase_view/8798985", "UA-2018-11-07-001952-c")</f>
        <v>UA-2018-11-07-001952-c</v>
      </c>
      <c r="C31" s="6" t="s">
        <v>117</v>
      </c>
      <c r="D31" s="6" t="s">
        <v>78</v>
      </c>
      <c r="E31" s="6" t="s">
        <v>206</v>
      </c>
      <c r="F31" s="6" t="s">
        <v>3</v>
      </c>
      <c r="G31" s="6"/>
      <c r="H31" s="6" t="s">
        <v>84</v>
      </c>
      <c r="I31" s="8">
        <v>291498.42</v>
      </c>
    </row>
    <row r="32" spans="1:9" ht="51.75" hidden="1" x14ac:dyDescent="0.25">
      <c r="A32" s="4">
        <v>26</v>
      </c>
      <c r="B32" s="5" t="str">
        <f>HYPERLINK("https://my.zakupki.prom.ua/remote/dispatcher/state_purchase_view/8798574", "UA-2018-11-07-001868-c")</f>
        <v>UA-2018-11-07-001868-c</v>
      </c>
      <c r="C32" s="6" t="s">
        <v>116</v>
      </c>
      <c r="D32" s="6" t="s">
        <v>78</v>
      </c>
      <c r="E32" s="6" t="s">
        <v>209</v>
      </c>
      <c r="F32" s="6" t="s">
        <v>71</v>
      </c>
      <c r="G32" s="6"/>
      <c r="H32" s="6" t="s">
        <v>82</v>
      </c>
      <c r="I32" s="8">
        <v>70167</v>
      </c>
    </row>
    <row r="33" spans="1:9" ht="51.75" hidden="1" x14ac:dyDescent="0.25">
      <c r="A33" s="4">
        <v>27</v>
      </c>
      <c r="B33" s="5" t="str">
        <f>HYPERLINK("https://my.zakupki.prom.ua/remote/dispatcher/state_purchase_view/8752176", "UA-2018-11-02-001847-b")</f>
        <v>UA-2018-11-02-001847-b</v>
      </c>
      <c r="C33" s="6" t="s">
        <v>134</v>
      </c>
      <c r="D33" s="6" t="s">
        <v>52</v>
      </c>
      <c r="E33" s="6" t="s">
        <v>204</v>
      </c>
      <c r="F33" s="6" t="s">
        <v>66</v>
      </c>
      <c r="G33" s="6"/>
      <c r="H33" s="6" t="s">
        <v>73</v>
      </c>
      <c r="I33" s="8">
        <v>98876.32</v>
      </c>
    </row>
    <row r="34" spans="1:9" ht="26.25" x14ac:dyDescent="0.25">
      <c r="A34" s="4">
        <v>28</v>
      </c>
      <c r="B34" s="5" t="str">
        <f>HYPERLINK("https://my.zakupki.prom.ua/remote/dispatcher/state_purchase_view/8751701", "UA-2018-11-02-001805-b")</f>
        <v>UA-2018-11-02-001805-b</v>
      </c>
      <c r="C34" s="6" t="s">
        <v>135</v>
      </c>
      <c r="D34" s="6" t="s">
        <v>68</v>
      </c>
      <c r="E34" s="6" t="s">
        <v>197</v>
      </c>
      <c r="F34" s="6" t="s">
        <v>36</v>
      </c>
      <c r="G34" s="6"/>
      <c r="H34" s="6" t="s">
        <v>74</v>
      </c>
      <c r="I34" s="8">
        <v>9180</v>
      </c>
    </row>
    <row r="35" spans="1:9" ht="51.75" x14ac:dyDescent="0.25">
      <c r="A35" s="4">
        <v>29</v>
      </c>
      <c r="B35" s="5" t="str">
        <f>HYPERLINK("https://my.zakupki.prom.ua/remote/dispatcher/state_purchase_view/8463767", "UA-2018-10-05-000159-c")</f>
        <v>UA-2018-10-05-000159-c</v>
      </c>
      <c r="C35" s="6" t="s">
        <v>144</v>
      </c>
      <c r="D35" s="6" t="s">
        <v>78</v>
      </c>
      <c r="E35" s="6" t="s">
        <v>219</v>
      </c>
      <c r="F35" s="6" t="s">
        <v>32</v>
      </c>
      <c r="G35" s="6"/>
      <c r="H35" s="6" t="s">
        <v>56</v>
      </c>
      <c r="I35" s="8">
        <v>49207</v>
      </c>
    </row>
    <row r="36" spans="1:9" ht="39" hidden="1" x14ac:dyDescent="0.25">
      <c r="A36" s="4">
        <v>30</v>
      </c>
      <c r="B36" s="5" t="str">
        <f>HYPERLINK("https://my.zakupki.prom.ua/remote/dispatcher/state_purchase_view/8463626", "UA-2018-10-05-000130-c")</f>
        <v>UA-2018-10-05-000130-c</v>
      </c>
      <c r="C36" s="6" t="s">
        <v>143</v>
      </c>
      <c r="D36" s="6" t="s">
        <v>78</v>
      </c>
      <c r="E36" s="6" t="s">
        <v>219</v>
      </c>
      <c r="F36" s="6" t="s">
        <v>32</v>
      </c>
      <c r="G36" s="6"/>
      <c r="H36" s="6" t="s">
        <v>53</v>
      </c>
      <c r="I36" s="8">
        <v>50255</v>
      </c>
    </row>
    <row r="37" spans="1:9" ht="39" hidden="1" x14ac:dyDescent="0.25">
      <c r="A37" s="4">
        <v>31</v>
      </c>
      <c r="B37" s="5" t="str">
        <f>HYPERLINK("https://my.zakupki.prom.ua/remote/dispatcher/state_purchase_view/8463415", "UA-2018-10-05-000081-c")</f>
        <v>UA-2018-10-05-000081-c</v>
      </c>
      <c r="C37" s="6" t="s">
        <v>166</v>
      </c>
      <c r="D37" s="6" t="s">
        <v>78</v>
      </c>
      <c r="E37" s="6" t="s">
        <v>219</v>
      </c>
      <c r="F37" s="6" t="s">
        <v>32</v>
      </c>
      <c r="G37" s="6"/>
      <c r="H37" s="6" t="s">
        <v>50</v>
      </c>
      <c r="I37" s="8">
        <v>114984</v>
      </c>
    </row>
    <row r="38" spans="1:9" ht="51.75" x14ac:dyDescent="0.25">
      <c r="A38" s="4">
        <v>32</v>
      </c>
      <c r="B38" s="5" t="str">
        <f>HYPERLINK("https://my.zakupki.prom.ua/remote/dispatcher/state_purchase_view/7250287", "UA-2018-05-25-001927-a")</f>
        <v>UA-2018-05-25-001927-a</v>
      </c>
      <c r="C38" s="6" t="s">
        <v>148</v>
      </c>
      <c r="D38" s="6" t="s">
        <v>78</v>
      </c>
      <c r="E38" s="6" t="s">
        <v>219</v>
      </c>
      <c r="F38" s="6" t="s">
        <v>32</v>
      </c>
      <c r="G38" s="6"/>
      <c r="H38" s="6" t="s">
        <v>15</v>
      </c>
      <c r="I38" s="8">
        <v>19460</v>
      </c>
    </row>
    <row r="39" spans="1:9" ht="51.75" x14ac:dyDescent="0.25">
      <c r="A39" s="4">
        <v>33</v>
      </c>
      <c r="B39" s="5" t="str">
        <f>HYPERLINK("https://my.zakupki.prom.ua/remote/dispatcher/state_purchase_view/7249928", "UA-2018-05-25-001834-a")</f>
        <v>UA-2018-05-25-001834-a</v>
      </c>
      <c r="C39" s="6" t="s">
        <v>147</v>
      </c>
      <c r="D39" s="6" t="s">
        <v>78</v>
      </c>
      <c r="E39" s="6" t="s">
        <v>219</v>
      </c>
      <c r="F39" s="6" t="s">
        <v>32</v>
      </c>
      <c r="G39" s="6"/>
      <c r="H39" s="6" t="s">
        <v>16</v>
      </c>
      <c r="I39" s="8">
        <v>15746</v>
      </c>
    </row>
    <row r="40" spans="1:9" ht="64.5" hidden="1" x14ac:dyDescent="0.25">
      <c r="A40" s="4">
        <v>34</v>
      </c>
      <c r="B40" s="5" t="str">
        <f>HYPERLINK("https://my.zakupki.prom.ua/remote/dispatcher/state_purchase_view/7249382", "UA-2018-05-25-001722-a")</f>
        <v>UA-2018-05-25-001722-a</v>
      </c>
      <c r="C40" s="6" t="s">
        <v>160</v>
      </c>
      <c r="D40" s="6" t="s">
        <v>78</v>
      </c>
      <c r="E40" s="6" t="s">
        <v>219</v>
      </c>
      <c r="F40" s="6" t="s">
        <v>32</v>
      </c>
      <c r="G40" s="6"/>
      <c r="H40" s="6" t="s">
        <v>22</v>
      </c>
      <c r="I40" s="8">
        <v>92857.79</v>
      </c>
    </row>
    <row r="41" spans="1:9" ht="64.5" hidden="1" x14ac:dyDescent="0.25">
      <c r="A41" s="4">
        <v>35</v>
      </c>
      <c r="B41" s="5" t="str">
        <f>HYPERLINK("https://my.zakupki.prom.ua/remote/dispatcher/state_purchase_view/7249073", "UA-2018-05-25-001632-a")</f>
        <v>UA-2018-05-25-001632-a</v>
      </c>
      <c r="C41" s="6" t="s">
        <v>154</v>
      </c>
      <c r="D41" s="6" t="s">
        <v>78</v>
      </c>
      <c r="E41" s="6" t="s">
        <v>211</v>
      </c>
      <c r="F41" s="6" t="s">
        <v>46</v>
      </c>
      <c r="G41" s="6"/>
      <c r="H41" s="6" t="s">
        <v>17</v>
      </c>
      <c r="I41" s="8">
        <v>258231</v>
      </c>
    </row>
    <row r="42" spans="1:9" ht="39" hidden="1" x14ac:dyDescent="0.25">
      <c r="A42" s="4">
        <v>36</v>
      </c>
      <c r="B42" s="5" t="str">
        <f>HYPERLINK("https://my.zakupki.prom.ua/remote/dispatcher/state_purchase_view/6331416", "UA-2018-02-26-001117-c")</f>
        <v>UA-2018-02-26-001117-c</v>
      </c>
      <c r="C42" s="6" t="s">
        <v>140</v>
      </c>
      <c r="D42" s="6" t="s">
        <v>8</v>
      </c>
      <c r="E42" s="6" t="s">
        <v>185</v>
      </c>
      <c r="F42" s="6" t="s">
        <v>58</v>
      </c>
      <c r="G42" s="7">
        <v>43168</v>
      </c>
      <c r="H42" s="6" t="s">
        <v>43</v>
      </c>
      <c r="I42" s="8">
        <v>1112580</v>
      </c>
    </row>
    <row r="43" spans="1:9" ht="39" hidden="1" x14ac:dyDescent="0.25">
      <c r="A43" s="4">
        <v>37</v>
      </c>
      <c r="B43" s="5" t="str">
        <f>HYPERLINK("https://my.zakupki.prom.ua/remote/dispatcher/state_purchase_view/6205853", "UA-2018-02-16-000136-c")</f>
        <v>UA-2018-02-16-000136-c</v>
      </c>
      <c r="C43" s="6" t="s">
        <v>126</v>
      </c>
      <c r="D43" s="6" t="s">
        <v>8</v>
      </c>
      <c r="E43" s="6" t="s">
        <v>185</v>
      </c>
      <c r="F43" s="6" t="s">
        <v>58</v>
      </c>
      <c r="G43" s="7">
        <v>43158</v>
      </c>
      <c r="H43" s="6" t="s">
        <v>42</v>
      </c>
      <c r="I43" s="8">
        <v>1150590</v>
      </c>
    </row>
    <row r="44" spans="1:9" ht="102.75" hidden="1" x14ac:dyDescent="0.25">
      <c r="A44" s="4">
        <v>38</v>
      </c>
      <c r="B44" s="5" t="str">
        <f>HYPERLINK("https://my.zakupki.prom.ua/remote/dispatcher/state_purchase_view/6178165", "UA-2018-02-14-002392-c")</f>
        <v>UA-2018-02-14-002392-c</v>
      </c>
      <c r="C44" s="6" t="s">
        <v>165</v>
      </c>
      <c r="D44" s="6" t="s">
        <v>85</v>
      </c>
      <c r="E44" s="6" t="s">
        <v>123</v>
      </c>
      <c r="F44" s="6" t="s">
        <v>47</v>
      </c>
      <c r="G44" s="6"/>
      <c r="H44" s="6" t="s">
        <v>13</v>
      </c>
      <c r="I44" s="8">
        <v>53893.15</v>
      </c>
    </row>
    <row r="45" spans="1:9" ht="102.75" x14ac:dyDescent="0.25">
      <c r="A45" s="4">
        <v>39</v>
      </c>
      <c r="B45" s="5" t="str">
        <f>HYPERLINK("https://my.zakupki.prom.ua/remote/dispatcher/state_purchase_view/6099790", "UA-2018-02-09-002615-a")</f>
        <v>UA-2018-02-09-002615-a</v>
      </c>
      <c r="C45" s="6" t="s">
        <v>164</v>
      </c>
      <c r="D45" s="6" t="s">
        <v>85</v>
      </c>
      <c r="E45" s="6" t="s">
        <v>123</v>
      </c>
      <c r="F45" s="6" t="s">
        <v>47</v>
      </c>
      <c r="G45" s="6"/>
      <c r="H45" s="6" t="s">
        <v>181</v>
      </c>
      <c r="I45" s="8">
        <v>39750</v>
      </c>
    </row>
    <row r="46" spans="1:9" ht="51.75" hidden="1" x14ac:dyDescent="0.25">
      <c r="A46" s="4">
        <v>40</v>
      </c>
      <c r="B46" s="5" t="str">
        <f>HYPERLINK("https://my.zakupki.prom.ua/remote/dispatcher/state_purchase_view/6099620", "UA-2018-02-09-002361-a")</f>
        <v>UA-2018-02-09-002361-a</v>
      </c>
      <c r="C46" s="6" t="s">
        <v>170</v>
      </c>
      <c r="D46" s="6" t="s">
        <v>78</v>
      </c>
      <c r="E46" s="6" t="s">
        <v>211</v>
      </c>
      <c r="F46" s="6" t="s">
        <v>46</v>
      </c>
      <c r="G46" s="6"/>
      <c r="H46" s="6" t="s">
        <v>12</v>
      </c>
      <c r="I46" s="8">
        <v>273211.24</v>
      </c>
    </row>
    <row r="47" spans="1:9" ht="51.75" x14ac:dyDescent="0.25">
      <c r="A47" s="4">
        <v>41</v>
      </c>
      <c r="B47" s="5" t="str">
        <f>HYPERLINK("https://my.zakupki.prom.ua/remote/dispatcher/state_purchase_view/6065094", "UA-2018-02-08-000262-a")</f>
        <v>UA-2018-02-08-000262-a</v>
      </c>
      <c r="C47" s="6" t="s">
        <v>156</v>
      </c>
      <c r="D47" s="6" t="s">
        <v>78</v>
      </c>
      <c r="E47" s="6" t="s">
        <v>211</v>
      </c>
      <c r="F47" s="6" t="s">
        <v>46</v>
      </c>
      <c r="G47" s="6"/>
      <c r="H47" s="6" t="s">
        <v>111</v>
      </c>
      <c r="I47" s="8">
        <v>27925.74</v>
      </c>
    </row>
    <row r="48" spans="1:9" ht="51.75" hidden="1" x14ac:dyDescent="0.25">
      <c r="A48" s="4">
        <v>42</v>
      </c>
      <c r="B48" s="5" t="str">
        <f>HYPERLINK("https://my.zakupki.prom.ua/remote/dispatcher/state_purchase_view/5938933", "UA-2018-02-01-002263-c")</f>
        <v>UA-2018-02-01-002263-c</v>
      </c>
      <c r="C48" s="6" t="s">
        <v>149</v>
      </c>
      <c r="D48" s="6" t="s">
        <v>78</v>
      </c>
      <c r="E48" s="6" t="s">
        <v>211</v>
      </c>
      <c r="F48" s="6" t="s">
        <v>46</v>
      </c>
      <c r="G48" s="6"/>
      <c r="H48" s="6" t="s">
        <v>91</v>
      </c>
      <c r="I48" s="8">
        <v>236930</v>
      </c>
    </row>
    <row r="49" spans="1:9" ht="51.75" hidden="1" x14ac:dyDescent="0.25">
      <c r="A49" s="4">
        <v>43</v>
      </c>
      <c r="B49" s="5" t="str">
        <f>HYPERLINK("https://my.zakupki.prom.ua/remote/dispatcher/state_purchase_view/5937690", "UA-2018-02-01-002101-c")</f>
        <v>UA-2018-02-01-002101-c</v>
      </c>
      <c r="C49" s="6" t="s">
        <v>157</v>
      </c>
      <c r="D49" s="6" t="s">
        <v>78</v>
      </c>
      <c r="E49" s="6" t="s">
        <v>218</v>
      </c>
      <c r="F49" s="6" t="s">
        <v>24</v>
      </c>
      <c r="G49" s="6"/>
      <c r="H49" s="6" t="s">
        <v>99</v>
      </c>
      <c r="I49" s="8">
        <v>60541</v>
      </c>
    </row>
    <row r="50" spans="1:9" ht="64.5" x14ac:dyDescent="0.25">
      <c r="A50" s="4">
        <v>44</v>
      </c>
      <c r="B50" s="5" t="str">
        <f>HYPERLINK("https://my.zakupki.prom.ua/remote/dispatcher/state_purchase_view/5937248", "UA-2018-02-01-002032-c")</f>
        <v>UA-2018-02-01-002032-c</v>
      </c>
      <c r="C50" s="6" t="s">
        <v>120</v>
      </c>
      <c r="D50" s="6" t="s">
        <v>78</v>
      </c>
      <c r="E50" s="6" t="s">
        <v>218</v>
      </c>
      <c r="F50" s="6" t="s">
        <v>24</v>
      </c>
      <c r="G50" s="6"/>
      <c r="H50" s="6" t="s">
        <v>106</v>
      </c>
      <c r="I50" s="8">
        <v>45086.84</v>
      </c>
    </row>
    <row r="51" spans="1:9" ht="26.25" hidden="1" x14ac:dyDescent="0.25">
      <c r="A51" s="4">
        <v>45</v>
      </c>
      <c r="B51" s="5" t="str">
        <f>HYPERLINK("https://my.zakupki.prom.ua/remote/dispatcher/state_purchase_view/5687396", "UA-2018-01-24-000316-c")</f>
        <v>UA-2018-01-24-000316-c</v>
      </c>
      <c r="C51" s="6" t="s">
        <v>188</v>
      </c>
      <c r="D51" s="6" t="s">
        <v>5</v>
      </c>
      <c r="E51" s="6" t="s">
        <v>138</v>
      </c>
      <c r="F51" s="6" t="s">
        <v>28</v>
      </c>
      <c r="G51" s="6"/>
      <c r="H51" s="6" t="s">
        <v>75</v>
      </c>
      <c r="I51" s="8">
        <v>90600</v>
      </c>
    </row>
    <row r="52" spans="1:9" ht="26.25" hidden="1" x14ac:dyDescent="0.25">
      <c r="A52" s="4">
        <v>46</v>
      </c>
      <c r="B52" s="5" t="str">
        <f>HYPERLINK("https://my.zakupki.prom.ua/remote/dispatcher/state_purchase_view/5623620", "UA-2018-01-22-002249-c")</f>
        <v>UA-2018-01-22-002249-c</v>
      </c>
      <c r="C52" s="6" t="s">
        <v>199</v>
      </c>
      <c r="D52" s="6" t="s">
        <v>20</v>
      </c>
      <c r="E52" s="6" t="s">
        <v>196</v>
      </c>
      <c r="F52" s="6" t="s">
        <v>27</v>
      </c>
      <c r="G52" s="6"/>
      <c r="H52" s="6" t="s">
        <v>37</v>
      </c>
      <c r="I52" s="8">
        <v>105000</v>
      </c>
    </row>
    <row r="53" spans="1:9" ht="26.25" hidden="1" x14ac:dyDescent="0.25">
      <c r="A53" s="4">
        <v>47</v>
      </c>
      <c r="B53" s="5" t="str">
        <f>HYPERLINK("https://my.zakupki.prom.ua/remote/dispatcher/state_purchase_view/5623458", "UA-2018-01-22-002207-c")</f>
        <v>UA-2018-01-22-002207-c</v>
      </c>
      <c r="C53" s="6" t="s">
        <v>199</v>
      </c>
      <c r="D53" s="6" t="s">
        <v>20</v>
      </c>
      <c r="E53" s="6" t="s">
        <v>196</v>
      </c>
      <c r="F53" s="6" t="s">
        <v>27</v>
      </c>
      <c r="G53" s="6"/>
      <c r="H53" s="6" t="s">
        <v>37</v>
      </c>
      <c r="I53" s="8">
        <v>105000</v>
      </c>
    </row>
    <row r="54" spans="1:9" ht="26.25" hidden="1" x14ac:dyDescent="0.25">
      <c r="A54" s="4">
        <v>48</v>
      </c>
      <c r="B54" s="5" t="str">
        <f>HYPERLINK("https://my.zakupki.prom.ua/remote/dispatcher/state_purchase_view/5616981", "UA-2018-01-22-001726-c")</f>
        <v>UA-2018-01-22-001726-c</v>
      </c>
      <c r="C54" s="6" t="s">
        <v>176</v>
      </c>
      <c r="D54" s="6" t="s">
        <v>9</v>
      </c>
      <c r="E54" s="6" t="s">
        <v>212</v>
      </c>
      <c r="F54" s="6" t="s">
        <v>55</v>
      </c>
      <c r="G54" s="6"/>
      <c r="H54" s="6" t="s">
        <v>23</v>
      </c>
      <c r="I54" s="8">
        <v>110929.07</v>
      </c>
    </row>
    <row r="55" spans="1:9" ht="64.5" hidden="1" x14ac:dyDescent="0.25">
      <c r="A55" s="4">
        <v>49</v>
      </c>
      <c r="B55" s="5" t="str">
        <f>HYPERLINK("https://my.zakupki.prom.ua/remote/dispatcher/state_purchase_view/4821202", "UA-2017-12-01-002198-c")</f>
        <v>UA-2017-12-01-002198-c</v>
      </c>
      <c r="C55" s="6" t="s">
        <v>120</v>
      </c>
      <c r="D55" s="6" t="s">
        <v>78</v>
      </c>
      <c r="E55" s="6" t="s">
        <v>218</v>
      </c>
      <c r="F55" s="6" t="s">
        <v>24</v>
      </c>
      <c r="G55" s="6"/>
      <c r="H55" s="6" t="s">
        <v>100</v>
      </c>
      <c r="I55" s="8">
        <v>186853</v>
      </c>
    </row>
    <row r="56" spans="1:9" ht="64.5" hidden="1" x14ac:dyDescent="0.25">
      <c r="A56" s="4">
        <v>50</v>
      </c>
      <c r="B56" s="5" t="str">
        <f>HYPERLINK("https://my.zakupki.prom.ua/remote/dispatcher/state_purchase_view/4821092", "UA-2017-12-01-002130-c")</f>
        <v>UA-2017-12-01-002130-c</v>
      </c>
      <c r="C56" s="6" t="s">
        <v>114</v>
      </c>
      <c r="D56" s="6" t="s">
        <v>78</v>
      </c>
      <c r="E56" s="6" t="s">
        <v>218</v>
      </c>
      <c r="F56" s="6" t="s">
        <v>24</v>
      </c>
      <c r="G56" s="6"/>
      <c r="H56" s="6" t="s">
        <v>98</v>
      </c>
      <c r="I56" s="8">
        <v>80740</v>
      </c>
    </row>
    <row r="57" spans="1:9" ht="51.75" hidden="1" x14ac:dyDescent="0.25">
      <c r="A57" s="4">
        <v>51</v>
      </c>
      <c r="B57" s="5" t="str">
        <f>HYPERLINK("https://my.zakupki.prom.ua/remote/dispatcher/state_purchase_view/4820886", "UA-2017-12-01-002045-c")</f>
        <v>UA-2017-12-01-002045-c</v>
      </c>
      <c r="C57" s="6" t="s">
        <v>118</v>
      </c>
      <c r="D57" s="6" t="s">
        <v>78</v>
      </c>
      <c r="E57" s="6" t="s">
        <v>218</v>
      </c>
      <c r="F57" s="6" t="s">
        <v>24</v>
      </c>
      <c r="G57" s="6"/>
      <c r="H57" s="6" t="s">
        <v>97</v>
      </c>
      <c r="I57" s="8">
        <v>140138</v>
      </c>
    </row>
    <row r="58" spans="1:9" ht="26.25" x14ac:dyDescent="0.25">
      <c r="A58" s="4">
        <v>52</v>
      </c>
      <c r="B58" s="5" t="str">
        <f>HYPERLINK("https://my.zakupki.prom.ua/remote/dispatcher/state_purchase_view/4785103", "UA-2017-11-29-001527-c")</f>
        <v>UA-2017-11-29-001527-c</v>
      </c>
      <c r="C58" s="6" t="s">
        <v>174</v>
      </c>
      <c r="D58" s="6" t="s">
        <v>78</v>
      </c>
      <c r="E58" s="6" t="s">
        <v>219</v>
      </c>
      <c r="F58" s="6" t="s">
        <v>32</v>
      </c>
      <c r="G58" s="6"/>
      <c r="H58" s="6" t="s">
        <v>96</v>
      </c>
      <c r="I58" s="8">
        <v>49940</v>
      </c>
    </row>
    <row r="59" spans="1:9" ht="39" x14ac:dyDescent="0.25">
      <c r="A59" s="4">
        <v>53</v>
      </c>
      <c r="B59" s="5" t="str">
        <f>HYPERLINK("https://my.zakupki.prom.ua/remote/dispatcher/state_purchase_view/4656881", "UA-2017-11-17-001643-b")</f>
        <v>UA-2017-11-17-001643-b</v>
      </c>
      <c r="C59" s="6" t="s">
        <v>190</v>
      </c>
      <c r="D59" s="6" t="s">
        <v>70</v>
      </c>
      <c r="E59" s="6" t="s">
        <v>213</v>
      </c>
      <c r="F59" s="6" t="s">
        <v>59</v>
      </c>
      <c r="G59" s="6"/>
      <c r="H59" s="6" t="s">
        <v>92</v>
      </c>
      <c r="I59" s="8">
        <v>35748.07</v>
      </c>
    </row>
    <row r="60" spans="1:9" ht="39" x14ac:dyDescent="0.25">
      <c r="A60" s="4">
        <v>54</v>
      </c>
      <c r="B60" s="5" t="str">
        <f>HYPERLINK("https://my.zakupki.prom.ua/remote/dispatcher/state_purchase_view/4656824", "UA-2017-11-17-001609-b")</f>
        <v>UA-2017-11-17-001609-b</v>
      </c>
      <c r="C60" s="6" t="s">
        <v>190</v>
      </c>
      <c r="D60" s="6" t="s">
        <v>70</v>
      </c>
      <c r="E60" s="6" t="s">
        <v>213</v>
      </c>
      <c r="F60" s="6" t="s">
        <v>59</v>
      </c>
      <c r="G60" s="6"/>
      <c r="H60" s="6" t="s">
        <v>92</v>
      </c>
      <c r="I60" s="8">
        <v>35748.07</v>
      </c>
    </row>
    <row r="61" spans="1:9" ht="51.75" hidden="1" x14ac:dyDescent="0.25">
      <c r="A61" s="4">
        <v>55</v>
      </c>
      <c r="B61" s="5" t="str">
        <f>HYPERLINK("https://my.zakupki.prom.ua/remote/dispatcher/state_purchase_view/3882374", "UA-2017-08-28-000479-a")</f>
        <v>UA-2017-08-28-000479-a</v>
      </c>
      <c r="C61" s="6" t="s">
        <v>168</v>
      </c>
      <c r="D61" s="6" t="s">
        <v>78</v>
      </c>
      <c r="E61" s="6" t="s">
        <v>182</v>
      </c>
      <c r="F61" s="6" t="s">
        <v>57</v>
      </c>
      <c r="G61" s="6"/>
      <c r="H61" s="6" t="s">
        <v>89</v>
      </c>
      <c r="I61" s="8">
        <v>299640.71000000002</v>
      </c>
    </row>
    <row r="62" spans="1:9" ht="64.5" hidden="1" x14ac:dyDescent="0.25">
      <c r="A62" s="4">
        <v>56</v>
      </c>
      <c r="B62" s="5" t="str">
        <f>HYPERLINK("https://my.zakupki.prom.ua/remote/dispatcher/state_purchase_view/3826884", "UA-2017-08-18-000440-a")</f>
        <v>UA-2017-08-18-000440-a</v>
      </c>
      <c r="C62" s="6" t="s">
        <v>161</v>
      </c>
      <c r="D62" s="6" t="s">
        <v>78</v>
      </c>
      <c r="E62" s="6" t="s">
        <v>219</v>
      </c>
      <c r="F62" s="6" t="s">
        <v>32</v>
      </c>
      <c r="G62" s="6"/>
      <c r="H62" s="6" t="s">
        <v>88</v>
      </c>
      <c r="I62" s="8">
        <v>163887</v>
      </c>
    </row>
    <row r="63" spans="1:9" ht="64.5" hidden="1" x14ac:dyDescent="0.25">
      <c r="A63" s="4">
        <v>57</v>
      </c>
      <c r="B63" s="5" t="str">
        <f>HYPERLINK("https://my.zakupki.prom.ua/remote/dispatcher/state_purchase_view/3750258", "UA-2017-08-09-000997-b")</f>
        <v>UA-2017-08-09-000997-b</v>
      </c>
      <c r="C63" s="6" t="s">
        <v>171</v>
      </c>
      <c r="D63" s="6" t="s">
        <v>78</v>
      </c>
      <c r="E63" s="6" t="s">
        <v>215</v>
      </c>
      <c r="F63" s="6" t="s">
        <v>46</v>
      </c>
      <c r="G63" s="6"/>
      <c r="H63" s="6" t="s">
        <v>84</v>
      </c>
      <c r="I63" s="8">
        <v>232603</v>
      </c>
    </row>
    <row r="64" spans="1:9" hidden="1" x14ac:dyDescent="0.25">
      <c r="A64" s="4">
        <v>58</v>
      </c>
      <c r="B64" s="5" t="str">
        <f>HYPERLINK("https://my.zakupki.prom.ua/remote/dispatcher/state_purchase_view/3562611", "UA-2017-07-17-000560-b")</f>
        <v>UA-2017-07-17-000560-b</v>
      </c>
      <c r="C64" s="6" t="s">
        <v>127</v>
      </c>
      <c r="D64" s="6" t="s">
        <v>8</v>
      </c>
      <c r="E64" s="6" t="s">
        <v>183</v>
      </c>
      <c r="F64" s="6" t="s">
        <v>58</v>
      </c>
      <c r="G64" s="7">
        <v>42944</v>
      </c>
      <c r="H64" s="6" t="s">
        <v>41</v>
      </c>
      <c r="I64" s="8">
        <v>459055</v>
      </c>
    </row>
    <row r="65" spans="1:9" ht="51.75" hidden="1" x14ac:dyDescent="0.25">
      <c r="A65" s="4">
        <v>59</v>
      </c>
      <c r="B65" s="5" t="str">
        <f>HYPERLINK("https://my.zakupki.prom.ua/remote/dispatcher/state_purchase_view/3550578", "UA-2017-07-14-000017-b")</f>
        <v>UA-2017-07-14-000017-b</v>
      </c>
      <c r="C65" s="6" t="s">
        <v>155</v>
      </c>
      <c r="D65" s="6" t="s">
        <v>78</v>
      </c>
      <c r="E65" s="6" t="s">
        <v>215</v>
      </c>
      <c r="F65" s="6" t="s">
        <v>46</v>
      </c>
      <c r="G65" s="6"/>
      <c r="H65" s="6" t="s">
        <v>74</v>
      </c>
      <c r="I65" s="8">
        <v>201669.4</v>
      </c>
    </row>
    <row r="66" spans="1:9" ht="51.75" hidden="1" x14ac:dyDescent="0.25">
      <c r="A66" s="4">
        <v>60</v>
      </c>
      <c r="B66" s="5" t="str">
        <f>HYPERLINK("https://my.zakupki.prom.ua/remote/dispatcher/state_purchase_view/3523976", "UA-2017-07-11-001537-b")</f>
        <v>UA-2017-07-11-001537-b</v>
      </c>
      <c r="C66" s="6" t="s">
        <v>145</v>
      </c>
      <c r="D66" s="6" t="s">
        <v>78</v>
      </c>
      <c r="E66" s="6" t="s">
        <v>219</v>
      </c>
      <c r="F66" s="6" t="s">
        <v>32</v>
      </c>
      <c r="G66" s="6"/>
      <c r="H66" s="6" t="s">
        <v>73</v>
      </c>
      <c r="I66" s="8">
        <v>75911.839999999997</v>
      </c>
    </row>
    <row r="67" spans="1:9" ht="64.5" hidden="1" x14ac:dyDescent="0.25">
      <c r="A67" s="4">
        <v>61</v>
      </c>
      <c r="B67" s="5" t="str">
        <f>HYPERLINK("https://my.zakupki.prom.ua/remote/dispatcher/state_purchase_view/3305681", "UA-2017-06-13-000668-b")</f>
        <v>UA-2017-06-13-000668-b</v>
      </c>
      <c r="C67" s="6" t="s">
        <v>172</v>
      </c>
      <c r="D67" s="6" t="s">
        <v>78</v>
      </c>
      <c r="E67" s="6" t="s">
        <v>182</v>
      </c>
      <c r="F67" s="6" t="s">
        <v>57</v>
      </c>
      <c r="G67" s="6"/>
      <c r="H67" s="6" t="s">
        <v>62</v>
      </c>
      <c r="I67" s="8">
        <v>284935.98</v>
      </c>
    </row>
    <row r="68" spans="1:9" ht="64.5" hidden="1" x14ac:dyDescent="0.25">
      <c r="A68" s="4">
        <v>62</v>
      </c>
      <c r="B68" s="5" t="str">
        <f>HYPERLINK("https://my.zakupki.prom.ua/remote/dispatcher/state_purchase_view/3305526", "UA-2017-06-13-000637-b")</f>
        <v>UA-2017-06-13-000637-b</v>
      </c>
      <c r="C68" s="6" t="s">
        <v>146</v>
      </c>
      <c r="D68" s="6" t="s">
        <v>78</v>
      </c>
      <c r="E68" s="6" t="s">
        <v>219</v>
      </c>
      <c r="F68" s="6" t="s">
        <v>32</v>
      </c>
      <c r="G68" s="6"/>
      <c r="H68" s="6" t="s">
        <v>63</v>
      </c>
      <c r="I68" s="8">
        <v>67254.52</v>
      </c>
    </row>
    <row r="69" spans="1:9" ht="51.75" hidden="1" x14ac:dyDescent="0.25">
      <c r="A69" s="4">
        <v>63</v>
      </c>
      <c r="B69" s="5" t="str">
        <f>HYPERLINK("https://my.zakupki.prom.ua/remote/dispatcher/state_purchase_view/3305395", "UA-2017-06-13-000590-b")</f>
        <v>UA-2017-06-13-000590-b</v>
      </c>
      <c r="C69" s="6" t="s">
        <v>151</v>
      </c>
      <c r="D69" s="6" t="s">
        <v>78</v>
      </c>
      <c r="E69" s="6" t="s">
        <v>215</v>
      </c>
      <c r="F69" s="6" t="s">
        <v>46</v>
      </c>
      <c r="G69" s="6"/>
      <c r="H69" s="6" t="s">
        <v>65</v>
      </c>
      <c r="I69" s="8">
        <v>63396.58</v>
      </c>
    </row>
    <row r="70" spans="1:9" ht="51.75" x14ac:dyDescent="0.25">
      <c r="A70" s="4">
        <v>64</v>
      </c>
      <c r="B70" s="5" t="str">
        <f>HYPERLINK("https://my.zakupki.prom.ua/remote/dispatcher/state_purchase_view/3075282", "UA-2017-05-17-001441-b")</f>
        <v>UA-2017-05-17-001441-b</v>
      </c>
      <c r="C70" s="6" t="s">
        <v>163</v>
      </c>
      <c r="D70" s="6" t="s">
        <v>79</v>
      </c>
      <c r="E70" s="6" t="s">
        <v>215</v>
      </c>
      <c r="F70" s="6" t="s">
        <v>46</v>
      </c>
      <c r="G70" s="6"/>
      <c r="H70" s="6" t="s">
        <v>48</v>
      </c>
      <c r="I70" s="8">
        <v>41034.370000000003</v>
      </c>
    </row>
    <row r="71" spans="1:9" ht="26.25" hidden="1" x14ac:dyDescent="0.25">
      <c r="A71" s="4">
        <v>65</v>
      </c>
      <c r="B71" s="5" t="str">
        <f>HYPERLINK("https://my.zakupki.prom.ua/remote/dispatcher/state_purchase_view/2996742", "UA-2017-05-08-000258-b")</f>
        <v>UA-2017-05-08-000258-b</v>
      </c>
      <c r="C71" s="6" t="s">
        <v>141</v>
      </c>
      <c r="D71" s="6" t="s">
        <v>6</v>
      </c>
      <c r="E71" s="6" t="s">
        <v>138</v>
      </c>
      <c r="F71" s="6" t="s">
        <v>28</v>
      </c>
      <c r="G71" s="6"/>
      <c r="H71" s="6" t="s">
        <v>14</v>
      </c>
      <c r="I71" s="8">
        <v>105600</v>
      </c>
    </row>
    <row r="72" spans="1:9" ht="51.75" hidden="1" x14ac:dyDescent="0.25">
      <c r="A72" s="4">
        <v>66</v>
      </c>
      <c r="B72" s="5" t="str">
        <f>HYPERLINK("https://my.zakupki.prom.ua/remote/dispatcher/state_purchase_view/2910132", "UA-2017-04-25-000102-b")</f>
        <v>UA-2017-04-25-000102-b</v>
      </c>
      <c r="C72" s="6" t="s">
        <v>159</v>
      </c>
      <c r="D72" s="6" t="s">
        <v>79</v>
      </c>
      <c r="E72" s="6" t="s">
        <v>215</v>
      </c>
      <c r="F72" s="6" t="s">
        <v>46</v>
      </c>
      <c r="G72" s="6"/>
      <c r="H72" s="6" t="s">
        <v>34</v>
      </c>
      <c r="I72" s="8">
        <v>295007.3</v>
      </c>
    </row>
    <row r="73" spans="1:9" ht="39" hidden="1" x14ac:dyDescent="0.25">
      <c r="A73" s="4">
        <v>67</v>
      </c>
      <c r="B73" s="5" t="str">
        <f>HYPERLINK("https://my.zakupki.prom.ua/remote/dispatcher/state_purchase_view/2822785", "UA-2017-04-13-000330-b")</f>
        <v>UA-2017-04-13-000330-b</v>
      </c>
      <c r="C73" s="6" t="s">
        <v>115</v>
      </c>
      <c r="D73" s="6" t="s">
        <v>79</v>
      </c>
      <c r="E73" s="6" t="s">
        <v>216</v>
      </c>
      <c r="F73" s="6" t="s">
        <v>46</v>
      </c>
      <c r="G73" s="6"/>
      <c r="H73" s="6" t="s">
        <v>30</v>
      </c>
      <c r="I73" s="8">
        <v>73190</v>
      </c>
    </row>
    <row r="74" spans="1:9" ht="39" hidden="1" x14ac:dyDescent="0.25">
      <c r="A74" s="4">
        <v>68</v>
      </c>
      <c r="B74" s="5" t="str">
        <f>HYPERLINK("https://my.zakupki.prom.ua/remote/dispatcher/state_purchase_view/2755721", "UA-2017-04-06-000629-b")</f>
        <v>UA-2017-04-06-000629-b</v>
      </c>
      <c r="C74" s="6" t="s">
        <v>150</v>
      </c>
      <c r="D74" s="6" t="s">
        <v>79</v>
      </c>
      <c r="E74" s="6" t="s">
        <v>216</v>
      </c>
      <c r="F74" s="6" t="s">
        <v>46</v>
      </c>
      <c r="G74" s="6"/>
      <c r="H74" s="6" t="s">
        <v>26</v>
      </c>
      <c r="I74" s="8">
        <v>290982</v>
      </c>
    </row>
    <row r="75" spans="1:9" ht="64.5" hidden="1" x14ac:dyDescent="0.25">
      <c r="A75" s="4">
        <v>69</v>
      </c>
      <c r="B75" s="5" t="str">
        <f>HYPERLINK("https://my.zakupki.prom.ua/remote/dispatcher/state_purchase_view/2635868", "UA-2017-03-24-001671-b")</f>
        <v>UA-2017-03-24-001671-b</v>
      </c>
      <c r="C75" s="6" t="s">
        <v>0</v>
      </c>
      <c r="D75" s="6" t="s">
        <v>76</v>
      </c>
      <c r="E75" s="6" t="s">
        <v>206</v>
      </c>
      <c r="F75" s="6" t="s">
        <v>3</v>
      </c>
      <c r="G75" s="7">
        <v>42861</v>
      </c>
      <c r="H75" s="6" t="s">
        <v>38</v>
      </c>
      <c r="I75" s="8">
        <v>62965257.810000002</v>
      </c>
    </row>
    <row r="76" spans="1:9" ht="26.25" x14ac:dyDescent="0.25">
      <c r="A76" s="4">
        <v>70</v>
      </c>
      <c r="B76" s="5" t="str">
        <f>HYPERLINK("https://my.zakupki.prom.ua/remote/dispatcher/state_purchase_view/2087717", "UA-2017-02-13-000693-c")</f>
        <v>UA-2017-02-13-000693-c</v>
      </c>
      <c r="C76" s="6" t="s">
        <v>129</v>
      </c>
      <c r="D76" s="6" t="s">
        <v>7</v>
      </c>
      <c r="E76" s="6" t="s">
        <v>184</v>
      </c>
      <c r="F76" s="6" t="s">
        <v>49</v>
      </c>
      <c r="G76" s="6"/>
      <c r="H76" s="6"/>
      <c r="I76" s="8">
        <v>23980</v>
      </c>
    </row>
    <row r="77" spans="1:9" ht="26.25" hidden="1" x14ac:dyDescent="0.25">
      <c r="A77" s="4">
        <v>71</v>
      </c>
      <c r="B77" s="5" t="str">
        <f>HYPERLINK("https://my.zakupki.prom.ua/remote/dispatcher/state_purchase_view/1711291", "UA-2017-01-24-000969-b")</f>
        <v>UA-2017-01-24-000969-b</v>
      </c>
      <c r="C77" s="6" t="s">
        <v>176</v>
      </c>
      <c r="D77" s="6" t="s">
        <v>9</v>
      </c>
      <c r="E77" s="6" t="s">
        <v>214</v>
      </c>
      <c r="F77" s="6" t="s">
        <v>61</v>
      </c>
      <c r="G77" s="6"/>
      <c r="H77" s="6" t="s">
        <v>99</v>
      </c>
      <c r="I77" s="8">
        <v>80093.34</v>
      </c>
    </row>
    <row r="78" spans="1:9" ht="26.25" hidden="1" x14ac:dyDescent="0.25">
      <c r="A78" s="4">
        <v>72</v>
      </c>
      <c r="B78" s="5" t="str">
        <f>HYPERLINK("https://my.zakupki.prom.ua/remote/dispatcher/state_purchase_view/1626103", "UA-2017-01-20-000489-b")</f>
        <v>UA-2017-01-20-000489-b</v>
      </c>
      <c r="C78" s="6" t="s">
        <v>126</v>
      </c>
      <c r="D78" s="6" t="s">
        <v>7</v>
      </c>
      <c r="E78" s="6" t="s">
        <v>184</v>
      </c>
      <c r="F78" s="6" t="s">
        <v>49</v>
      </c>
      <c r="G78" s="7">
        <v>42786</v>
      </c>
      <c r="H78" s="6" t="s">
        <v>18</v>
      </c>
      <c r="I78" s="8">
        <v>918670</v>
      </c>
    </row>
    <row r="79" spans="1:9" ht="26.25" hidden="1" x14ac:dyDescent="0.25">
      <c r="A79" s="4">
        <v>73</v>
      </c>
      <c r="B79" s="5" t="str">
        <f>HYPERLINK("https://my.zakupki.prom.ua/remote/dispatcher/state_purchase_view/1626103", "UA-2017-01-20-000489-b")</f>
        <v>UA-2017-01-20-000489-b</v>
      </c>
      <c r="C79" s="6" t="s">
        <v>189</v>
      </c>
      <c r="D79" s="6" t="s">
        <v>7</v>
      </c>
      <c r="E79" s="6" t="s">
        <v>184</v>
      </c>
      <c r="F79" s="6" t="s">
        <v>49</v>
      </c>
      <c r="G79" s="7">
        <v>42786</v>
      </c>
      <c r="H79" s="6" t="s">
        <v>19</v>
      </c>
      <c r="I79" s="8">
        <v>688710</v>
      </c>
    </row>
    <row r="80" spans="1:9" hidden="1" x14ac:dyDescent="0.25">
      <c r="A80" s="4">
        <v>74</v>
      </c>
      <c r="B80" s="5" t="str">
        <f>HYPERLINK("https://my.zakupki.prom.ua/remote/dispatcher/state_purchase_view/1440941", "UA-2017-01-11-000073-b")</f>
        <v>UA-2017-01-11-000073-b</v>
      </c>
      <c r="C80" s="6" t="s">
        <v>201</v>
      </c>
      <c r="D80" s="6" t="s">
        <v>21</v>
      </c>
      <c r="E80" s="6" t="s">
        <v>195</v>
      </c>
      <c r="F80" s="6" t="s">
        <v>27</v>
      </c>
      <c r="G80" s="6"/>
      <c r="H80" s="6" t="s">
        <v>11</v>
      </c>
      <c r="I80" s="8">
        <v>111700</v>
      </c>
    </row>
    <row r="81" spans="1:9" ht="51.75" hidden="1" x14ac:dyDescent="0.25">
      <c r="A81" s="4">
        <v>75</v>
      </c>
      <c r="B81" s="5" t="str">
        <f>HYPERLINK("https://my.zakupki.prom.ua/remote/dispatcher/state_purchase_view/1274218", "UA-2016-12-21-002294-b")</f>
        <v>UA-2016-12-21-002294-b</v>
      </c>
      <c r="C81" s="6" t="s">
        <v>192</v>
      </c>
      <c r="D81" s="6" t="s">
        <v>101</v>
      </c>
      <c r="E81" s="6" t="s">
        <v>203</v>
      </c>
      <c r="F81" s="6" t="s">
        <v>60</v>
      </c>
      <c r="G81" s="6"/>
      <c r="H81" s="6" t="s">
        <v>110</v>
      </c>
      <c r="I81" s="8">
        <v>1148000</v>
      </c>
    </row>
    <row r="82" spans="1:9" ht="39" hidden="1" x14ac:dyDescent="0.25">
      <c r="A82" s="4">
        <v>76</v>
      </c>
      <c r="B82" s="5" t="str">
        <f>HYPERLINK("https://my.zakupki.prom.ua/remote/dispatcher/state_purchase_view/1273013", "UA-2016-12-21-002102-b")</f>
        <v>UA-2016-12-21-002102-b</v>
      </c>
      <c r="C82" s="6" t="s">
        <v>152</v>
      </c>
      <c r="D82" s="6" t="s">
        <v>79</v>
      </c>
      <c r="E82" s="6" t="s">
        <v>215</v>
      </c>
      <c r="F82" s="6" t="s">
        <v>46</v>
      </c>
      <c r="G82" s="6"/>
      <c r="H82" s="6" t="s">
        <v>109</v>
      </c>
      <c r="I82" s="8">
        <v>285241.2</v>
      </c>
    </row>
    <row r="83" spans="1:9" ht="51.75" hidden="1" x14ac:dyDescent="0.25">
      <c r="A83" s="4">
        <v>77</v>
      </c>
      <c r="B83" s="5" t="str">
        <f>HYPERLINK("https://my.zakupki.prom.ua/remote/dispatcher/state_purchase_view/1255177", "UA-2016-12-20-001441-b")</f>
        <v>UA-2016-12-20-001441-b</v>
      </c>
      <c r="C83" s="6" t="s">
        <v>162</v>
      </c>
      <c r="D83" s="6" t="s">
        <v>79</v>
      </c>
      <c r="E83" s="6" t="s">
        <v>216</v>
      </c>
      <c r="F83" s="6" t="s">
        <v>46</v>
      </c>
      <c r="G83" s="6"/>
      <c r="H83" s="6" t="s">
        <v>107</v>
      </c>
      <c r="I83" s="8">
        <v>286618</v>
      </c>
    </row>
    <row r="84" spans="1:9" ht="39" hidden="1" x14ac:dyDescent="0.25">
      <c r="A84" s="4">
        <v>78</v>
      </c>
      <c r="B84" s="5" t="str">
        <f>HYPERLINK("https://my.zakupki.prom.ua/remote/dispatcher/state_purchase_view/1254718", "UA-2016-12-20-001341-b")</f>
        <v>UA-2016-12-20-001341-b</v>
      </c>
      <c r="C84" s="6" t="s">
        <v>153</v>
      </c>
      <c r="D84" s="6" t="s">
        <v>79</v>
      </c>
      <c r="E84" s="6" t="s">
        <v>216</v>
      </c>
      <c r="F84" s="6" t="s">
        <v>46</v>
      </c>
      <c r="G84" s="6"/>
      <c r="H84" s="6" t="s">
        <v>108</v>
      </c>
      <c r="I84" s="8">
        <v>286618</v>
      </c>
    </row>
    <row r="85" spans="1:9" ht="51.75" hidden="1" x14ac:dyDescent="0.25">
      <c r="A85" s="4">
        <v>79</v>
      </c>
      <c r="B85" s="5" t="str">
        <f>HYPERLINK("https://my.zakupki.prom.ua/remote/dispatcher/state_purchase_view/1079365", "UA-2016-12-02-000348-a")</f>
        <v>UA-2016-12-02-000348-a</v>
      </c>
      <c r="C85" s="6" t="s">
        <v>169</v>
      </c>
      <c r="D85" s="6" t="s">
        <v>79</v>
      </c>
      <c r="E85" s="6" t="s">
        <v>215</v>
      </c>
      <c r="F85" s="6" t="s">
        <v>46</v>
      </c>
      <c r="G85" s="6"/>
      <c r="H85" s="6" t="s">
        <v>104</v>
      </c>
      <c r="I85" s="8">
        <v>117978</v>
      </c>
    </row>
    <row r="86" spans="1:9" ht="39" hidden="1" x14ac:dyDescent="0.25">
      <c r="A86" s="4">
        <v>80</v>
      </c>
      <c r="B86" s="5" t="str">
        <f>HYPERLINK("https://my.zakupki.prom.ua/remote/dispatcher/state_purchase_view/1078129", "UA-2016-12-02-000221-a")</f>
        <v>UA-2016-12-02-000221-a</v>
      </c>
      <c r="C86" s="6" t="s">
        <v>158</v>
      </c>
      <c r="D86" s="6" t="s">
        <v>79</v>
      </c>
      <c r="E86" s="6" t="s">
        <v>215</v>
      </c>
      <c r="F86" s="6" t="s">
        <v>46</v>
      </c>
      <c r="G86" s="6"/>
      <c r="H86" s="6" t="s">
        <v>105</v>
      </c>
      <c r="I86" s="8">
        <v>142117</v>
      </c>
    </row>
    <row r="87" spans="1:9" ht="39" x14ac:dyDescent="0.25">
      <c r="A87" s="4">
        <v>81</v>
      </c>
      <c r="B87" s="5" t="str">
        <f>HYPERLINK("https://my.zakupki.prom.ua/remote/dispatcher/state_purchase_view/1011895", "UA-2016-11-25-000033-a")</f>
        <v>UA-2016-11-25-000033-a</v>
      </c>
      <c r="C87" s="6" t="s">
        <v>222</v>
      </c>
      <c r="D87" s="6" t="s">
        <v>77</v>
      </c>
      <c r="E87" s="6" t="s">
        <v>182</v>
      </c>
      <c r="F87" s="6" t="s">
        <v>57</v>
      </c>
      <c r="G87" s="6"/>
      <c r="H87" s="6" t="s">
        <v>103</v>
      </c>
      <c r="I87" s="8">
        <v>6947</v>
      </c>
    </row>
    <row r="88" spans="1:9" ht="39" x14ac:dyDescent="0.25">
      <c r="A88" s="4">
        <v>82</v>
      </c>
      <c r="B88" s="5" t="str">
        <f>HYPERLINK("https://my.zakupki.prom.ua/remote/dispatcher/state_purchase_view/744910", "UA-2016-10-28-000028-a")</f>
        <v>UA-2016-10-28-000028-a</v>
      </c>
      <c r="C88" s="6" t="s">
        <v>173</v>
      </c>
      <c r="D88" s="6" t="s">
        <v>77</v>
      </c>
      <c r="E88" s="6" t="s">
        <v>182</v>
      </c>
      <c r="F88" s="6" t="s">
        <v>57</v>
      </c>
      <c r="G88" s="6"/>
      <c r="H88" s="6" t="s">
        <v>95</v>
      </c>
      <c r="I88" s="8">
        <v>20721</v>
      </c>
    </row>
    <row r="89" spans="1:9" ht="51.75" x14ac:dyDescent="0.25">
      <c r="A89" s="4">
        <v>83</v>
      </c>
      <c r="B89" s="5" t="str">
        <f>HYPERLINK("https://my.zakupki.prom.ua/remote/dispatcher/state_purchase_view/218496", "UA-2016-07-22-000160-b")</f>
        <v>UA-2016-07-22-000160-b</v>
      </c>
      <c r="C89" s="6" t="s">
        <v>167</v>
      </c>
      <c r="D89" s="6" t="s">
        <v>77</v>
      </c>
      <c r="E89" s="6" t="s">
        <v>221</v>
      </c>
      <c r="F89" s="6" t="s">
        <v>57</v>
      </c>
      <c r="G89" s="7">
        <v>42605</v>
      </c>
      <c r="H89" s="6" t="s">
        <v>89</v>
      </c>
      <c r="I89" s="8">
        <v>34500</v>
      </c>
    </row>
    <row r="90" spans="1:9" x14ac:dyDescent="0.25">
      <c r="A90" s="6"/>
    </row>
  </sheetData>
  <autoFilter ref="A6:I89">
    <filterColumn colId="8">
      <filters>
        <filter val="15 746,00"/>
        <filter val="19 460,00"/>
        <filter val="20 721,00"/>
        <filter val="23 980,00"/>
        <filter val="27 925,74"/>
        <filter val="34 500,00"/>
        <filter val="35 748,07"/>
        <filter val="39 750,00"/>
        <filter val="40 200,00"/>
        <filter val="41 034,37"/>
        <filter val="45 086,84"/>
        <filter val="47 754,00"/>
        <filter val="48 240,00"/>
        <filter val="49 207,00"/>
        <filter val="49 940,00"/>
        <filter val="6 947,00"/>
        <filter val="9 180,00"/>
      </filters>
    </filterColumn>
  </autoFilter>
  <mergeCells count="5">
    <mergeCell ref="A1:I1"/>
    <mergeCell ref="A2:I2"/>
    <mergeCell ref="A3:I3"/>
    <mergeCell ref="A4:I4"/>
    <mergeCell ref="A5:I5"/>
  </mergeCells>
  <hyperlinks>
    <hyperlink ref="B86" r:id="rId1" display="https://my.zakupki.prom.ua/remote/dispatcher/state_purchase_view/1078129"/>
    <hyperlink ref="B87" r:id="rId2" display="https://my.zakupki.prom.ua/remote/dispatcher/state_purchase_view/1011895"/>
    <hyperlink ref="B88" r:id="rId3" display="https://my.zakupki.prom.ua/remote/dispatcher/state_purchase_view/744910"/>
    <hyperlink ref="B89" r:id="rId4" display="https://my.zakupki.prom.ua/remote/dispatcher/state_purchase_view/218496"/>
    <hyperlink ref="B30" r:id="rId5" display="https://my.zakupki.prom.ua/remote/dispatcher/state_purchase_view/8849597"/>
    <hyperlink ref="B29" r:id="rId6" display="https://my.zakupki.prom.ua/remote/dispatcher/state_purchase_view/9482229"/>
    <hyperlink ref="B27" r:id="rId7" display="https://my.zakupki.prom.ua/remote/dispatcher/state_purchase_view/9950647"/>
    <hyperlink ref="B28" r:id="rId8" display="https://my.zakupki.prom.ua/remote/dispatcher/state_purchase_view/9744958"/>
    <hyperlink ref="B14" r:id="rId9" display="https://my.zakupki.prom.ua/remote/dispatcher/state_purchase_view/14608755"/>
    <hyperlink ref="B15" r:id="rId10" display="https://my.zakupki.prom.ua/remote/dispatcher/state_purchase_view/14608582"/>
    <hyperlink ref="B12" r:id="rId11" display="https://my.zakupki.prom.ua/remote/dispatcher/state_purchase_view/14807355"/>
    <hyperlink ref="B13" r:id="rId12" display="https://my.zakupki.prom.ua/remote/dispatcher/state_purchase_view/14751781"/>
    <hyperlink ref="B11" r:id="rId13" display="https://my.zakupki.prom.ua/remote/dispatcher/state_purchase_view/14943653"/>
    <hyperlink ref="B16" r:id="rId14" display="https://my.zakupki.prom.ua/remote/dispatcher/state_purchase_view/14193498"/>
    <hyperlink ref="B80" r:id="rId15" display="https://my.zakupki.prom.ua/remote/dispatcher/state_purchase_view/1440941"/>
    <hyperlink ref="B79" r:id="rId16" display="https://my.zakupki.prom.ua/remote/dispatcher/state_purchase_view/1626103"/>
    <hyperlink ref="B77" r:id="rId17" display="https://my.zakupki.prom.ua/remote/dispatcher/state_purchase_view/1711291"/>
    <hyperlink ref="B78" r:id="rId18" display="https://my.zakupki.prom.ua/remote/dispatcher/state_purchase_view/1626103"/>
    <hyperlink ref="B75" r:id="rId19" display="https://my.zakupki.prom.ua/remote/dispatcher/state_purchase_view/2635868"/>
    <hyperlink ref="B76" r:id="rId20" display="https://my.zakupki.prom.ua/remote/dispatcher/state_purchase_view/2087717"/>
    <hyperlink ref="B73" r:id="rId21" display="https://my.zakupki.prom.ua/remote/dispatcher/state_purchase_view/2822785"/>
    <hyperlink ref="B74" r:id="rId22" display="https://my.zakupki.prom.ua/remote/dispatcher/state_purchase_view/2755721"/>
    <hyperlink ref="B83" r:id="rId23" display="https://my.zakupki.prom.ua/remote/dispatcher/state_purchase_view/1255177"/>
    <hyperlink ref="B82" r:id="rId24" display="https://my.zakupki.prom.ua/remote/dispatcher/state_purchase_view/1273013"/>
    <hyperlink ref="B81" r:id="rId25" display="https://my.zakupki.prom.ua/remote/dispatcher/state_purchase_view/1274218"/>
    <hyperlink ref="B54" r:id="rId26" display="https://my.zakupki.prom.ua/remote/dispatcher/state_purchase_view/5616981"/>
    <hyperlink ref="B53" r:id="rId27" display="https://my.zakupki.prom.ua/remote/dispatcher/state_purchase_view/5623458"/>
    <hyperlink ref="B52" r:id="rId28" display="https://my.zakupki.prom.ua/remote/dispatcher/state_purchase_view/5623620"/>
    <hyperlink ref="B51" r:id="rId29" display="https://my.zakupki.prom.ua/remote/dispatcher/state_purchase_view/5687396"/>
    <hyperlink ref="B56" r:id="rId30" display="https://my.zakupki.prom.ua/remote/dispatcher/state_purchase_view/4821092"/>
    <hyperlink ref="B55" r:id="rId31" display="https://my.zakupki.prom.ua/remote/dispatcher/state_purchase_view/4821202"/>
    <hyperlink ref="B36" r:id="rId32" display="https://my.zakupki.prom.ua/remote/dispatcher/state_purchase_view/8463626"/>
    <hyperlink ref="B35" r:id="rId33" display="https://my.zakupki.prom.ua/remote/dispatcher/state_purchase_view/8463767"/>
    <hyperlink ref="B38" r:id="rId34" display="https://my.zakupki.prom.ua/remote/dispatcher/state_purchase_view/7250287"/>
    <hyperlink ref="B37" r:id="rId35" display="https://my.zakupki.prom.ua/remote/dispatcher/state_purchase_view/8463415"/>
    <hyperlink ref="B32" r:id="rId36" display="https://my.zakupki.prom.ua/remote/dispatcher/state_purchase_view/8798574"/>
    <hyperlink ref="B31" r:id="rId37" display="https://my.zakupki.prom.ua/remote/dispatcher/state_purchase_view/8798985"/>
    <hyperlink ref="B34" r:id="rId38" display="https://my.zakupki.prom.ua/remote/dispatcher/state_purchase_view/8751701"/>
    <hyperlink ref="B33" r:id="rId39" display="https://my.zakupki.prom.ua/remote/dispatcher/state_purchase_view/8752176"/>
    <hyperlink ref="B40" r:id="rId40" display="https://my.zakupki.prom.ua/remote/dispatcher/state_purchase_view/7249382"/>
    <hyperlink ref="B39" r:id="rId41" display="https://my.zakupki.prom.ua/remote/dispatcher/state_purchase_view/7249928"/>
    <hyperlink ref="B7" r:id="rId42" display="https://my.zakupki.prom.ua/remote/dispatcher/state_purchase_view/15936103"/>
    <hyperlink ref="B8" r:id="rId43" display="https://my.zakupki.prom.ua/remote/dispatcher/state_purchase_view/15850960"/>
    <hyperlink ref="B9" r:id="rId44" display="https://my.zakupki.prom.ua/remote/dispatcher/state_purchase_view/15442278"/>
    <hyperlink ref="B10" r:id="rId45" display="https://my.zakupki.prom.ua/remote/dispatcher/state_purchase_view/15136620"/>
    <hyperlink ref="B26" r:id="rId46" display="https://my.zakupki.prom.ua/remote/dispatcher/state_purchase_view/10457839"/>
    <hyperlink ref="B25" r:id="rId47" display="https://my.zakupki.prom.ua/remote/dispatcher/state_purchase_view/10457628"/>
    <hyperlink ref="B24" r:id="rId48" display="https://my.zakupki.prom.ua/remote/dispatcher/state_purchase_view/10457692"/>
    <hyperlink ref="B23" r:id="rId49" display="https://my.zakupki.prom.ua/remote/dispatcher/state_purchase_view/10457763"/>
    <hyperlink ref="B22" r:id="rId50" display="https://my.zakupki.prom.ua/remote/dispatcher/state_purchase_view/10979150"/>
    <hyperlink ref="B21" r:id="rId51" display="https://my.zakupki.prom.ua/remote/dispatcher/state_purchase_view/11087183"/>
    <hyperlink ref="B20" r:id="rId52" display="https://my.zakupki.prom.ua/remote/dispatcher/state_purchase_view/11175881"/>
    <hyperlink ref="B19" r:id="rId53" display="https://my.zakupki.prom.ua/remote/dispatcher/state_purchase_view/12039408"/>
    <hyperlink ref="B18" r:id="rId54" display="https://my.zakupki.prom.ua/remote/dispatcher/state_purchase_view/12511512"/>
    <hyperlink ref="B17" r:id="rId55" display="https://my.zakupki.prom.ua/remote/dispatcher/state_purchase_view/13322715"/>
    <hyperlink ref="B85" r:id="rId56" display="https://my.zakupki.prom.ua/remote/dispatcher/state_purchase_view/1079365"/>
    <hyperlink ref="B84" r:id="rId57" display="https://my.zakupki.prom.ua/remote/dispatcher/state_purchase_view/1254718"/>
    <hyperlink ref="B72" r:id="rId58" display="https://my.zakupki.prom.ua/remote/dispatcher/state_purchase_view/2910132"/>
    <hyperlink ref="B71" r:id="rId59" display="https://my.zakupki.prom.ua/remote/dispatcher/state_purchase_view/2996742"/>
    <hyperlink ref="B68" r:id="rId60" display="https://my.zakupki.prom.ua/remote/dispatcher/state_purchase_view/3305526"/>
    <hyperlink ref="B67" r:id="rId61" display="https://my.zakupki.prom.ua/remote/dispatcher/state_purchase_view/3305681"/>
    <hyperlink ref="B69" r:id="rId62" display="https://my.zakupki.prom.ua/remote/dispatcher/state_purchase_view/3305395"/>
    <hyperlink ref="B70" r:id="rId63" display="https://my.zakupki.prom.ua/remote/dispatcher/state_purchase_view/3075282"/>
    <hyperlink ref="B57" r:id="rId64" display="https://my.zakupki.prom.ua/remote/dispatcher/state_purchase_view/4820886"/>
    <hyperlink ref="B58" r:id="rId65" display="https://my.zakupki.prom.ua/remote/dispatcher/state_purchase_view/4785103"/>
    <hyperlink ref="B59" r:id="rId66" display="https://my.zakupki.prom.ua/remote/dispatcher/state_purchase_view/4656881"/>
    <hyperlink ref="B60" r:id="rId67" display="https://my.zakupki.prom.ua/remote/dispatcher/state_purchase_view/4656824"/>
    <hyperlink ref="B61" r:id="rId68" display="https://my.zakupki.prom.ua/remote/dispatcher/state_purchase_view/3882374"/>
    <hyperlink ref="B62" r:id="rId69" display="https://my.zakupki.prom.ua/remote/dispatcher/state_purchase_view/3826884"/>
    <hyperlink ref="B63" r:id="rId70" display="https://my.zakupki.prom.ua/remote/dispatcher/state_purchase_view/3750258"/>
    <hyperlink ref="B64" r:id="rId71" display="https://my.zakupki.prom.ua/remote/dispatcher/state_purchase_view/3562611"/>
    <hyperlink ref="B65" r:id="rId72" display="https://my.zakupki.prom.ua/remote/dispatcher/state_purchase_view/3550578"/>
    <hyperlink ref="B66" r:id="rId73" display="https://my.zakupki.prom.ua/remote/dispatcher/state_purchase_view/3523976"/>
    <hyperlink ref="B49" r:id="rId74" display="https://my.zakupki.prom.ua/remote/dispatcher/state_purchase_view/5937690"/>
    <hyperlink ref="B50" r:id="rId75" display="https://my.zakupki.prom.ua/remote/dispatcher/state_purchase_view/5937248"/>
    <hyperlink ref="B43" r:id="rId76" display="https://my.zakupki.prom.ua/remote/dispatcher/state_purchase_view/6205853"/>
    <hyperlink ref="B44" r:id="rId77" display="https://my.zakupki.prom.ua/remote/dispatcher/state_purchase_view/6178165"/>
    <hyperlink ref="B41" r:id="rId78" display="https://my.zakupki.prom.ua/remote/dispatcher/state_purchase_view/7249073"/>
    <hyperlink ref="B42" r:id="rId79" display="https://my.zakupki.prom.ua/remote/dispatcher/state_purchase_view/6331416"/>
    <hyperlink ref="B47" r:id="rId80" display="https://my.zakupki.prom.ua/remote/dispatcher/state_purchase_view/6065094"/>
    <hyperlink ref="B48" r:id="rId81" display="https://my.zakupki.prom.ua/remote/dispatcher/state_purchase_view/5938933"/>
    <hyperlink ref="B45" r:id="rId82" display="https://my.zakupki.prom.ua/remote/dispatcher/state_purchase_view/6099790"/>
    <hyperlink ref="B46" r:id="rId83" display="https://my.zakupki.prom.ua/remote/dispatcher/state_purchase_view/6099620"/>
  </hyperlinks>
  <pageMargins left="0.75" right="0.75" top="1" bottom="1" header="0.5" footer="0.5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10" sqref="L10"/>
    </sheetView>
  </sheetViews>
  <sheetFormatPr defaultRowHeight="15" x14ac:dyDescent="0.25"/>
  <cols>
    <col min="1" max="2" width="18.140625" style="15" customWidth="1"/>
    <col min="3" max="3" width="24.7109375" style="15" customWidth="1"/>
    <col min="4" max="4" width="18.140625" style="15" customWidth="1"/>
    <col min="5" max="5" width="30.42578125" style="15" customWidth="1"/>
    <col min="6" max="6" width="18.140625" style="15" customWidth="1"/>
    <col min="7" max="7" width="20.28515625" style="15" customWidth="1"/>
    <col min="8" max="9" width="18.140625" style="15" customWidth="1"/>
    <col min="10" max="16384" width="9.140625" style="15"/>
  </cols>
  <sheetData>
    <row r="1" spans="1:9" s="14" customFormat="1" ht="19.5" x14ac:dyDescent="0.25">
      <c r="A1" s="10" t="s">
        <v>225</v>
      </c>
      <c r="B1" s="10"/>
      <c r="C1" s="10"/>
      <c r="D1" s="10"/>
      <c r="E1" s="10"/>
      <c r="F1" s="10"/>
      <c r="G1" s="10"/>
      <c r="H1" s="10"/>
      <c r="I1" s="10"/>
    </row>
    <row r="2" spans="1:9" s="14" customFormat="1" ht="19.5" x14ac:dyDescent="0.25">
      <c r="A2" s="10" t="s">
        <v>226</v>
      </c>
      <c r="B2" s="10"/>
      <c r="C2" s="10"/>
      <c r="D2" s="10"/>
      <c r="E2" s="10"/>
      <c r="F2" s="10"/>
      <c r="G2" s="10"/>
      <c r="H2" s="10"/>
      <c r="I2" s="10"/>
    </row>
    <row r="3" spans="1:9" s="14" customFormat="1" ht="19.5" x14ac:dyDescent="0.25">
      <c r="A3" s="10" t="s">
        <v>227</v>
      </c>
      <c r="B3" s="10"/>
      <c r="C3" s="10"/>
      <c r="D3" s="10"/>
      <c r="E3" s="10"/>
      <c r="F3" s="10"/>
      <c r="G3" s="10"/>
      <c r="H3" s="10"/>
      <c r="I3" s="10"/>
    </row>
    <row r="4" spans="1:9" s="14" customFormat="1" ht="20.25" thickBot="1" x14ac:dyDescent="0.3">
      <c r="A4" s="11" t="s">
        <v>228</v>
      </c>
      <c r="B4" s="11"/>
      <c r="C4" s="11"/>
      <c r="D4" s="11"/>
      <c r="E4" s="11"/>
      <c r="F4" s="11"/>
      <c r="G4" s="11"/>
      <c r="H4" s="11"/>
      <c r="I4" s="11"/>
    </row>
    <row r="5" spans="1:9" s="12" customFormat="1" ht="18.75" x14ac:dyDescent="0.25">
      <c r="A5" s="21" t="s">
        <v>248</v>
      </c>
      <c r="B5" s="21"/>
      <c r="C5" s="21"/>
      <c r="D5" s="21"/>
      <c r="E5" s="21"/>
      <c r="F5" s="21"/>
      <c r="G5" s="21"/>
      <c r="H5" s="21"/>
      <c r="I5" s="21"/>
    </row>
    <row r="6" spans="1:9" ht="25.5" x14ac:dyDescent="0.25">
      <c r="A6" s="13" t="s">
        <v>224</v>
      </c>
      <c r="B6" s="13" t="s">
        <v>122</v>
      </c>
      <c r="C6" s="13" t="s">
        <v>191</v>
      </c>
      <c r="D6" s="13" t="s">
        <v>175</v>
      </c>
      <c r="E6" s="13" t="s">
        <v>220</v>
      </c>
      <c r="F6" s="13" t="s">
        <v>121</v>
      </c>
      <c r="G6" s="13" t="s">
        <v>217</v>
      </c>
      <c r="H6" s="13" t="s">
        <v>178</v>
      </c>
      <c r="I6" s="13" t="s">
        <v>198</v>
      </c>
    </row>
    <row r="7" spans="1:9" ht="38.25" x14ac:dyDescent="0.25">
      <c r="A7" s="16">
        <v>1</v>
      </c>
      <c r="B7" s="17" t="s">
        <v>230</v>
      </c>
      <c r="C7" s="18" t="s">
        <v>139</v>
      </c>
      <c r="D7" s="18" t="s">
        <v>5</v>
      </c>
      <c r="E7" s="18" t="s">
        <v>132</v>
      </c>
      <c r="F7" s="18" t="s">
        <v>28</v>
      </c>
      <c r="G7" s="18"/>
      <c r="H7" s="18" t="s">
        <v>112</v>
      </c>
      <c r="I7" s="19">
        <v>48240</v>
      </c>
    </row>
    <row r="8" spans="1:9" ht="38.25" x14ac:dyDescent="0.25">
      <c r="A8" s="16">
        <v>2</v>
      </c>
      <c r="B8" s="17" t="s">
        <v>231</v>
      </c>
      <c r="C8" s="18" t="s">
        <v>139</v>
      </c>
      <c r="D8" s="18" t="s">
        <v>5</v>
      </c>
      <c r="E8" s="18" t="s">
        <v>132</v>
      </c>
      <c r="F8" s="18" t="s">
        <v>28</v>
      </c>
      <c r="G8" s="18"/>
      <c r="H8" s="18" t="s">
        <v>93</v>
      </c>
      <c r="I8" s="19">
        <v>40200</v>
      </c>
    </row>
    <row r="9" spans="1:9" ht="63.75" x14ac:dyDescent="0.25">
      <c r="A9" s="16">
        <v>3</v>
      </c>
      <c r="B9" s="17" t="s">
        <v>232</v>
      </c>
      <c r="C9" s="18" t="s">
        <v>119</v>
      </c>
      <c r="D9" s="18" t="s">
        <v>78</v>
      </c>
      <c r="E9" s="18" t="s">
        <v>205</v>
      </c>
      <c r="F9" s="18" t="s">
        <v>25</v>
      </c>
      <c r="G9" s="18"/>
      <c r="H9" s="18" t="s">
        <v>22</v>
      </c>
      <c r="I9" s="19">
        <v>47754</v>
      </c>
    </row>
    <row r="10" spans="1:9" ht="38.25" x14ac:dyDescent="0.25">
      <c r="A10" s="16">
        <v>4</v>
      </c>
      <c r="B10" s="17" t="s">
        <v>233</v>
      </c>
      <c r="C10" s="18" t="s">
        <v>135</v>
      </c>
      <c r="D10" s="18" t="s">
        <v>68</v>
      </c>
      <c r="E10" s="18" t="s">
        <v>197</v>
      </c>
      <c r="F10" s="18" t="s">
        <v>36</v>
      </c>
      <c r="G10" s="18"/>
      <c r="H10" s="18" t="s">
        <v>74</v>
      </c>
      <c r="I10" s="19">
        <v>9180</v>
      </c>
    </row>
    <row r="11" spans="1:9" ht="63.75" x14ac:dyDescent="0.25">
      <c r="A11" s="16">
        <v>5</v>
      </c>
      <c r="B11" s="17" t="s">
        <v>234</v>
      </c>
      <c r="C11" s="18" t="s">
        <v>144</v>
      </c>
      <c r="D11" s="18" t="s">
        <v>78</v>
      </c>
      <c r="E11" s="18" t="s">
        <v>219</v>
      </c>
      <c r="F11" s="18" t="s">
        <v>32</v>
      </c>
      <c r="G11" s="18"/>
      <c r="H11" s="18" t="s">
        <v>56</v>
      </c>
      <c r="I11" s="19">
        <v>49207</v>
      </c>
    </row>
    <row r="12" spans="1:9" ht="76.5" x14ac:dyDescent="0.25">
      <c r="A12" s="16">
        <v>6</v>
      </c>
      <c r="B12" s="17" t="s">
        <v>235</v>
      </c>
      <c r="C12" s="18" t="s">
        <v>148</v>
      </c>
      <c r="D12" s="18" t="s">
        <v>78</v>
      </c>
      <c r="E12" s="18" t="s">
        <v>219</v>
      </c>
      <c r="F12" s="18" t="s">
        <v>32</v>
      </c>
      <c r="G12" s="18"/>
      <c r="H12" s="18" t="s">
        <v>15</v>
      </c>
      <c r="I12" s="19">
        <v>19460</v>
      </c>
    </row>
    <row r="13" spans="1:9" ht="63.75" x14ac:dyDescent="0.25">
      <c r="A13" s="16">
        <v>7</v>
      </c>
      <c r="B13" s="17" t="s">
        <v>236</v>
      </c>
      <c r="C13" s="18" t="s">
        <v>147</v>
      </c>
      <c r="D13" s="18" t="s">
        <v>78</v>
      </c>
      <c r="E13" s="18" t="s">
        <v>219</v>
      </c>
      <c r="F13" s="18" t="s">
        <v>32</v>
      </c>
      <c r="G13" s="18"/>
      <c r="H13" s="18" t="s">
        <v>16</v>
      </c>
      <c r="I13" s="19">
        <v>15746</v>
      </c>
    </row>
    <row r="14" spans="1:9" ht="89.25" x14ac:dyDescent="0.25">
      <c r="A14" s="16">
        <v>8</v>
      </c>
      <c r="B14" s="17" t="s">
        <v>237</v>
      </c>
      <c r="C14" s="18" t="s">
        <v>164</v>
      </c>
      <c r="D14" s="18" t="s">
        <v>85</v>
      </c>
      <c r="E14" s="18" t="s">
        <v>123</v>
      </c>
      <c r="F14" s="18" t="s">
        <v>47</v>
      </c>
      <c r="G14" s="18"/>
      <c r="H14" s="18" t="s">
        <v>181</v>
      </c>
      <c r="I14" s="19">
        <v>39750</v>
      </c>
    </row>
    <row r="15" spans="1:9" ht="76.5" x14ac:dyDescent="0.25">
      <c r="A15" s="16">
        <v>9</v>
      </c>
      <c r="B15" s="17" t="s">
        <v>238</v>
      </c>
      <c r="C15" s="18" t="s">
        <v>156</v>
      </c>
      <c r="D15" s="18" t="s">
        <v>78</v>
      </c>
      <c r="E15" s="18" t="s">
        <v>211</v>
      </c>
      <c r="F15" s="18" t="s">
        <v>46</v>
      </c>
      <c r="G15" s="18"/>
      <c r="H15" s="18" t="s">
        <v>111</v>
      </c>
      <c r="I15" s="19">
        <v>27925.74</v>
      </c>
    </row>
    <row r="16" spans="1:9" ht="76.5" x14ac:dyDescent="0.25">
      <c r="A16" s="16">
        <v>10</v>
      </c>
      <c r="B16" s="17" t="s">
        <v>239</v>
      </c>
      <c r="C16" s="18" t="s">
        <v>120</v>
      </c>
      <c r="D16" s="18" t="s">
        <v>78</v>
      </c>
      <c r="E16" s="18" t="s">
        <v>218</v>
      </c>
      <c r="F16" s="18" t="s">
        <v>24</v>
      </c>
      <c r="G16" s="18"/>
      <c r="H16" s="18" t="s">
        <v>106</v>
      </c>
      <c r="I16" s="19">
        <v>45086.84</v>
      </c>
    </row>
    <row r="17" spans="1:9" ht="63.75" x14ac:dyDescent="0.25">
      <c r="A17" s="16">
        <v>11</v>
      </c>
      <c r="B17" s="17" t="s">
        <v>240</v>
      </c>
      <c r="C17" s="18" t="s">
        <v>174</v>
      </c>
      <c r="D17" s="18" t="s">
        <v>78</v>
      </c>
      <c r="E17" s="18" t="s">
        <v>219</v>
      </c>
      <c r="F17" s="18" t="s">
        <v>32</v>
      </c>
      <c r="G17" s="18"/>
      <c r="H17" s="18" t="s">
        <v>96</v>
      </c>
      <c r="I17" s="19">
        <v>49940</v>
      </c>
    </row>
    <row r="18" spans="1:9" ht="76.5" x14ac:dyDescent="0.25">
      <c r="A18" s="16">
        <v>12</v>
      </c>
      <c r="B18" s="17" t="s">
        <v>241</v>
      </c>
      <c r="C18" s="18" t="s">
        <v>190</v>
      </c>
      <c r="D18" s="18" t="s">
        <v>70</v>
      </c>
      <c r="E18" s="18" t="s">
        <v>213</v>
      </c>
      <c r="F18" s="18" t="s">
        <v>59</v>
      </c>
      <c r="G18" s="18"/>
      <c r="H18" s="18" t="s">
        <v>92</v>
      </c>
      <c r="I18" s="19">
        <v>35748.07</v>
      </c>
    </row>
    <row r="19" spans="1:9" ht="76.5" x14ac:dyDescent="0.25">
      <c r="A19" s="16">
        <v>13</v>
      </c>
      <c r="B19" s="17" t="s">
        <v>242</v>
      </c>
      <c r="C19" s="18" t="s">
        <v>190</v>
      </c>
      <c r="D19" s="18" t="s">
        <v>70</v>
      </c>
      <c r="E19" s="18" t="s">
        <v>213</v>
      </c>
      <c r="F19" s="18" t="s">
        <v>59</v>
      </c>
      <c r="G19" s="18"/>
      <c r="H19" s="18" t="s">
        <v>92</v>
      </c>
      <c r="I19" s="19">
        <v>35748.07</v>
      </c>
    </row>
    <row r="20" spans="1:9" ht="63.75" x14ac:dyDescent="0.25">
      <c r="A20" s="16">
        <v>14</v>
      </c>
      <c r="B20" s="17" t="s">
        <v>243</v>
      </c>
      <c r="C20" s="18" t="s">
        <v>163</v>
      </c>
      <c r="D20" s="18" t="s">
        <v>79</v>
      </c>
      <c r="E20" s="18" t="s">
        <v>215</v>
      </c>
      <c r="F20" s="18" t="s">
        <v>46</v>
      </c>
      <c r="G20" s="18"/>
      <c r="H20" s="18" t="s">
        <v>48</v>
      </c>
      <c r="I20" s="19">
        <v>41034.370000000003</v>
      </c>
    </row>
    <row r="21" spans="1:9" ht="38.25" x14ac:dyDescent="0.25">
      <c r="A21" s="16">
        <v>15</v>
      </c>
      <c r="B21" s="17" t="s">
        <v>244</v>
      </c>
      <c r="C21" s="18" t="s">
        <v>129</v>
      </c>
      <c r="D21" s="18" t="s">
        <v>7</v>
      </c>
      <c r="E21" s="18" t="s">
        <v>184</v>
      </c>
      <c r="F21" s="18" t="s">
        <v>49</v>
      </c>
      <c r="G21" s="18"/>
      <c r="H21" s="18"/>
      <c r="I21" s="19">
        <v>23980</v>
      </c>
    </row>
    <row r="22" spans="1:9" ht="51" x14ac:dyDescent="0.25">
      <c r="A22" s="16">
        <v>16</v>
      </c>
      <c r="B22" s="17" t="s">
        <v>245</v>
      </c>
      <c r="C22" s="18" t="s">
        <v>222</v>
      </c>
      <c r="D22" s="18" t="s">
        <v>77</v>
      </c>
      <c r="E22" s="18" t="s">
        <v>182</v>
      </c>
      <c r="F22" s="18" t="s">
        <v>57</v>
      </c>
      <c r="G22" s="18"/>
      <c r="H22" s="18" t="s">
        <v>103</v>
      </c>
      <c r="I22" s="19">
        <v>6947</v>
      </c>
    </row>
    <row r="23" spans="1:9" ht="63.75" x14ac:dyDescent="0.25">
      <c r="A23" s="16">
        <v>17</v>
      </c>
      <c r="B23" s="17" t="s">
        <v>246</v>
      </c>
      <c r="C23" s="18" t="s">
        <v>173</v>
      </c>
      <c r="D23" s="18" t="s">
        <v>77</v>
      </c>
      <c r="E23" s="18" t="s">
        <v>182</v>
      </c>
      <c r="F23" s="18" t="s">
        <v>57</v>
      </c>
      <c r="G23" s="18"/>
      <c r="H23" s="18" t="s">
        <v>95</v>
      </c>
      <c r="I23" s="19">
        <v>20721</v>
      </c>
    </row>
    <row r="24" spans="1:9" ht="63.75" x14ac:dyDescent="0.25">
      <c r="A24" s="16">
        <v>18</v>
      </c>
      <c r="B24" s="17" t="s">
        <v>247</v>
      </c>
      <c r="C24" s="18" t="s">
        <v>167</v>
      </c>
      <c r="D24" s="18" t="s">
        <v>77</v>
      </c>
      <c r="E24" s="18" t="s">
        <v>221</v>
      </c>
      <c r="F24" s="18" t="s">
        <v>57</v>
      </c>
      <c r="G24" s="20">
        <v>42605</v>
      </c>
      <c r="H24" s="18" t="s">
        <v>89</v>
      </c>
      <c r="I24" s="19">
        <v>34500</v>
      </c>
    </row>
  </sheetData>
  <mergeCells count="5">
    <mergeCell ref="A1:I1"/>
    <mergeCell ref="A2:I2"/>
    <mergeCell ref="A3:I3"/>
    <mergeCell ref="A4:I4"/>
    <mergeCell ref="A5:I5"/>
  </mergeCells>
  <hyperlinks>
    <hyperlink ref="B8" r:id="rId1" display="https://my.zakupki.prom.ua/remote/dispatcher/state_purchase_view/11175881"/>
    <hyperlink ref="B7" r:id="rId2" display="https://my.zakupki.prom.ua/remote/dispatcher/state_purchase_view/12039408"/>
    <hyperlink ref="B9" r:id="rId3" display="https://my.zakupki.prom.ua/remote/dispatcher/state_purchase_view/10979150"/>
    <hyperlink ref="B11" r:id="rId4" display="https://my.zakupki.prom.ua/remote/dispatcher/state_purchase_view/8463767"/>
    <hyperlink ref="B10" r:id="rId5" display="https://my.zakupki.prom.ua/remote/dispatcher/state_purchase_view/8751701"/>
    <hyperlink ref="B12" r:id="rId6" display="https://my.zakupki.prom.ua/remote/dispatcher/state_purchase_view/7250287"/>
    <hyperlink ref="B13" r:id="rId7" display="https://my.zakupki.prom.ua/remote/dispatcher/state_purchase_view/7249928"/>
    <hyperlink ref="B14" r:id="rId8" display="https://my.zakupki.prom.ua/remote/dispatcher/state_purchase_view/6099790"/>
    <hyperlink ref="B15" r:id="rId9" display="https://my.zakupki.prom.ua/remote/dispatcher/state_purchase_view/6065094"/>
    <hyperlink ref="B16" r:id="rId10" display="https://my.zakupki.prom.ua/remote/dispatcher/state_purchase_view/5937248"/>
    <hyperlink ref="B17" r:id="rId11" display="https://my.zakupki.prom.ua/remote/dispatcher/state_purchase_view/4785103"/>
    <hyperlink ref="B18" r:id="rId12" display="https://my.zakupki.prom.ua/remote/dispatcher/state_purchase_view/4656881"/>
    <hyperlink ref="B19" r:id="rId13" display="https://my.zakupki.prom.ua/remote/dispatcher/state_purchase_view/4656824"/>
    <hyperlink ref="B20" r:id="rId14" display="https://my.zakupki.prom.ua/remote/dispatcher/state_purchase_view/3075282"/>
    <hyperlink ref="B21" r:id="rId15" display="https://my.zakupki.prom.ua/remote/dispatcher/state_purchase_view/2087717"/>
    <hyperlink ref="B22" r:id="rId16" display="https://my.zakupki.prom.ua/remote/dispatcher/state_purchase_view/1011895"/>
    <hyperlink ref="B23" r:id="rId17" display="https://my.zakupki.prom.ua/remote/dispatcher/state_purchase_view/744910"/>
    <hyperlink ref="B24" r:id="rId18" display="https://my.zakupki.prom.ua/remote/dispatcher/state_purchase_view/218496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Sheet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2020-05-08T12:14:48Z</dcterms:created>
  <dcterms:modified xsi:type="dcterms:W3CDTF">2020-06-03T11:14:34Z</dcterms:modified>
  <cp:category/>
</cp:coreProperties>
</file>