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Ольга\Відкриті дані\"/>
    </mc:Choice>
  </mc:AlternateContent>
  <xr:revisionPtr revIDLastSave="0" documentId="13_ncr:1_{CC87104A-A86A-4F08-914A-F771AA1CF4C7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Sheet" sheetId="1" r:id="rId1"/>
  </sheets>
  <definedNames>
    <definedName name="_xlnm._FilterDatabase" localSheetId="0" hidden="1">Sheet!$A$2:$BI$285</definedName>
  </definedNames>
  <calcPr calcId="179021"/>
</workbook>
</file>

<file path=xl/calcChain.xml><?xml version="1.0" encoding="utf-8"?>
<calcChain xmlns="http://schemas.openxmlformats.org/spreadsheetml/2006/main">
  <c r="B18" i="1" l="1"/>
  <c r="B21" i="1"/>
  <c r="B20" i="1"/>
  <c r="B19" i="1"/>
  <c r="B23" i="1"/>
  <c r="B22" i="1"/>
  <c r="B32" i="1"/>
  <c r="B34" i="1"/>
  <c r="B30" i="1"/>
  <c r="B31" i="1"/>
  <c r="B33" i="1"/>
  <c r="C60" i="1"/>
  <c r="B60" i="1"/>
  <c r="B35" i="1"/>
  <c r="C61" i="1"/>
  <c r="B61" i="1"/>
  <c r="B37" i="1"/>
  <c r="B40" i="1"/>
  <c r="B39" i="1"/>
  <c r="B38" i="1"/>
  <c r="B42" i="1"/>
  <c r="B44" i="1"/>
  <c r="B45" i="1"/>
  <c r="B43" i="1"/>
  <c r="B46" i="1"/>
  <c r="B54" i="1"/>
  <c r="B53" i="1"/>
  <c r="B52" i="1"/>
  <c r="B51" i="1"/>
  <c r="B50" i="1"/>
  <c r="B49" i="1"/>
  <c r="C80" i="1"/>
  <c r="B80" i="1"/>
  <c r="B56" i="1"/>
  <c r="B55" i="1"/>
  <c r="C90" i="1"/>
  <c r="B90" i="1"/>
  <c r="C108" i="1"/>
  <c r="B108" i="1"/>
  <c r="B58" i="1"/>
  <c r="B57" i="1"/>
  <c r="C112" i="1"/>
  <c r="B112" i="1"/>
  <c r="C89" i="1"/>
  <c r="B89" i="1"/>
  <c r="B63" i="1"/>
  <c r="B75" i="1"/>
  <c r="B74" i="1"/>
  <c r="B73" i="1"/>
  <c r="B72" i="1"/>
  <c r="B71" i="1"/>
  <c r="B70" i="1"/>
  <c r="B69" i="1"/>
  <c r="B68" i="1"/>
  <c r="B67" i="1"/>
  <c r="B66" i="1"/>
  <c r="B65" i="1"/>
  <c r="B64" i="1"/>
  <c r="B77" i="1"/>
  <c r="B79" i="1"/>
  <c r="B78" i="1"/>
  <c r="B81" i="1"/>
  <c r="B88" i="1"/>
  <c r="B87" i="1"/>
  <c r="B86" i="1"/>
  <c r="B85" i="1"/>
  <c r="B84" i="1"/>
  <c r="B83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110" i="1"/>
  <c r="B109" i="1"/>
  <c r="B113" i="1"/>
  <c r="B115" i="1"/>
  <c r="B114" i="1"/>
  <c r="B120" i="1"/>
  <c r="B118" i="1"/>
  <c r="B117" i="1"/>
  <c r="B129" i="1"/>
  <c r="B130" i="1"/>
  <c r="B127" i="1"/>
  <c r="B133" i="1"/>
  <c r="B132" i="1"/>
  <c r="B131" i="1"/>
  <c r="B128" i="1"/>
  <c r="B134" i="1"/>
  <c r="B135" i="1"/>
  <c r="B136" i="1"/>
  <c r="B138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56" i="1"/>
  <c r="B159" i="1"/>
  <c r="B158" i="1"/>
  <c r="B160" i="1"/>
  <c r="B155" i="1"/>
  <c r="B167" i="1"/>
  <c r="B166" i="1"/>
  <c r="B165" i="1"/>
  <c r="B164" i="1"/>
  <c r="B163" i="1"/>
  <c r="B162" i="1"/>
  <c r="B161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87" i="1"/>
  <c r="B188" i="1"/>
  <c r="C212" i="1"/>
  <c r="B212" i="1"/>
  <c r="C211" i="1"/>
  <c r="B211" i="1"/>
  <c r="C210" i="1"/>
  <c r="B210" i="1"/>
  <c r="B198" i="1"/>
  <c r="B197" i="1"/>
  <c r="B196" i="1"/>
  <c r="B195" i="1"/>
  <c r="B194" i="1"/>
  <c r="B193" i="1"/>
  <c r="B192" i="1"/>
  <c r="B191" i="1"/>
  <c r="B190" i="1"/>
  <c r="B201" i="1"/>
  <c r="B200" i="1"/>
  <c r="B199" i="1"/>
  <c r="B202" i="1"/>
  <c r="B204" i="1"/>
  <c r="B207" i="1"/>
  <c r="B206" i="1"/>
  <c r="B209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37" i="1"/>
  <c r="B236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85" i="1"/>
  <c r="B284" i="1"/>
  <c r="B283" i="1"/>
  <c r="B282" i="1"/>
  <c r="B281" i="1"/>
</calcChain>
</file>

<file path=xl/sharedStrings.xml><?xml version="1.0" encoding="utf-8"?>
<sst xmlns="http://schemas.openxmlformats.org/spreadsheetml/2006/main" count="7011" uniqueCount="1172">
  <si>
    <t xml:space="preserve">   Морозильні камери; код 39710000-2 Електричні побутові прилади за ДК 021:2015 «Єдиного закупівельного словника»</t>
  </si>
  <si>
    <t xml:space="preserve">  Фарба алкідна</t>
  </si>
  <si>
    <t xml:space="preserve">  Фарба алкідна; код 44810000-1 - Фарби за ДК 021:2015 «Єдиного закупівельного словника»</t>
  </si>
  <si>
    <t xml:space="preserve"> Повірка лічильника газу</t>
  </si>
  <si>
    <t xml:space="preserve"> Повірка лічильника газу  ; код  71630000-3 - Послуги з технічного огляду та випробовувань  за ДК 021:2015 «Єдиний закупівельний словник»</t>
  </si>
  <si>
    <t xml:space="preserve"> Послуги з комп’ютерної підтримки</t>
  </si>
  <si>
    <t xml:space="preserve"> Послуги з комп’ютерної підтримки ; код  72610000-9 Послуги з комп’ютерної підтримки  за ДК 021:2015 «Єдиний закупівельний словник»</t>
  </si>
  <si>
    <t xml:space="preserve"> Послуги з надання в оренду обладнання</t>
  </si>
  <si>
    <t xml:space="preserve"> Послуги з надання в оренду обладнання ;код  "98390000-3" Інші послуги  за ДК 021:2015 «Єдиний закупівельний словник»</t>
  </si>
  <si>
    <t xml:space="preserve"> Послуги з сервісного (технічного) обслуговування системи газопостачання та/або газовикористовуючого обладнання  ;код  50530000-9 Послуги з ремонту і технічного обслуговування техніки  за ДК 021:2015 «Єдиний закупівельний словник»</t>
  </si>
  <si>
    <t>% зниження</t>
  </si>
  <si>
    <t>(видалене); змішувач Brinex; шланг до змішувача Brinex</t>
  </si>
  <si>
    <t>+033322463</t>
  </si>
  <si>
    <t>+0343322463</t>
  </si>
  <si>
    <t>+3803422463</t>
  </si>
  <si>
    <t>+3803422552272</t>
  </si>
  <si>
    <t>+380342530200</t>
  </si>
  <si>
    <t>+380342535617</t>
  </si>
  <si>
    <t>+380342557112</t>
  </si>
  <si>
    <t>+380342580514</t>
  </si>
  <si>
    <t>+380342586280</t>
  </si>
  <si>
    <t>+3803433</t>
  </si>
  <si>
    <t>+380343322463</t>
  </si>
  <si>
    <t>+380343322661</t>
  </si>
  <si>
    <t>+380343326423</t>
  </si>
  <si>
    <t>+380343347287</t>
  </si>
  <si>
    <t>+380343370720</t>
  </si>
  <si>
    <t>+380343372241</t>
  </si>
  <si>
    <t>+380343372754</t>
  </si>
  <si>
    <t>+380347643698</t>
  </si>
  <si>
    <t>+380384535050</t>
  </si>
  <si>
    <t>+380503798818</t>
  </si>
  <si>
    <t>+380509887501</t>
  </si>
  <si>
    <t>+380668652368</t>
  </si>
  <si>
    <t>+380669231504</t>
  </si>
  <si>
    <t>+380676713409</t>
  </si>
  <si>
    <t>+380676728936</t>
  </si>
  <si>
    <t>+380684184522</t>
  </si>
  <si>
    <t>+380934423765</t>
  </si>
  <si>
    <t>+380976537558</t>
  </si>
  <si>
    <t>+380982745038</t>
  </si>
  <si>
    <t>+380989431073</t>
  </si>
  <si>
    <t>+380989898498</t>
  </si>
  <si>
    <t>+380990722047</t>
  </si>
  <si>
    <t>+380990996381</t>
  </si>
  <si>
    <t>,,</t>
  </si>
  <si>
    <t>0 (0)</t>
  </si>
  <si>
    <t>0 (0) / 0 (0)</t>
  </si>
  <si>
    <t>0 (0) / 1 (0)</t>
  </si>
  <si>
    <t>00000003304</t>
  </si>
  <si>
    <t>00000003305</t>
  </si>
  <si>
    <t>004/03/K</t>
  </si>
  <si>
    <t>00445676,ТОВАРИСТВО З ДОДАТКОВОЮ ВІДПОВІДАЛЬНІСТЮ "ІВАНО-ФРАНКІВСЬКИЙ МІСЬКМОЛОКОЗАВОД",Україна;31259168,Товариство з обмеженою відповідальністю  "Радивилівмолоко",Україна</t>
  </si>
  <si>
    <t>02124491</t>
  </si>
  <si>
    <t>02143442</t>
  </si>
  <si>
    <t>02568176</t>
  </si>
  <si>
    <t>03361046</t>
  </si>
  <si>
    <t>09/02-23</t>
  </si>
  <si>
    <t>09120000-6 Газове паливо</t>
  </si>
  <si>
    <t>09130000-9 Нафта і дистиляти</t>
  </si>
  <si>
    <t>09210000-4 Мастильні засоби</t>
  </si>
  <si>
    <t>09320000-8 Пара, гаряча вода та пов’язана продукція</t>
  </si>
  <si>
    <t>097-23-НА</t>
  </si>
  <si>
    <t>1-3/6</t>
  </si>
  <si>
    <t>1/06-23</t>
  </si>
  <si>
    <t>10</t>
  </si>
  <si>
    <t>100</t>
  </si>
  <si>
    <t>101</t>
  </si>
  <si>
    <t>102</t>
  </si>
  <si>
    <t>103</t>
  </si>
  <si>
    <t>104</t>
  </si>
  <si>
    <t>105</t>
  </si>
  <si>
    <t>106</t>
  </si>
  <si>
    <t>106/2023-Р</t>
  </si>
  <si>
    <t>107</t>
  </si>
  <si>
    <t>107423</t>
  </si>
  <si>
    <t>107426</t>
  </si>
  <si>
    <t>108</t>
  </si>
  <si>
    <t>109</t>
  </si>
  <si>
    <t>109756</t>
  </si>
  <si>
    <t>11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</si>
  <si>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</si>
  <si>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</si>
  <si>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</si>
  <si>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</si>
  <si>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</si>
  <si>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</si>
  <si>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</si>
  <si>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</si>
  <si>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</si>
  <si>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11_Р</t>
  </si>
  <si>
    <t>12</t>
  </si>
  <si>
    <t>12/01</t>
  </si>
  <si>
    <t>12/02.2023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</si>
  <si>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</si>
  <si>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</si>
  <si>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</si>
  <si>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</si>
  <si>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</si>
  <si>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</si>
  <si>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</si>
  <si>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</si>
  <si>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</si>
  <si>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</t>
  </si>
  <si>
    <t>130</t>
  </si>
  <si>
    <t>131</t>
  </si>
  <si>
    <t>132</t>
  </si>
  <si>
    <t>133</t>
  </si>
  <si>
    <t>136</t>
  </si>
  <si>
    <t>13645359</t>
  </si>
  <si>
    <t>13655234</t>
  </si>
  <si>
    <t>137_П</t>
  </si>
  <si>
    <t>138</t>
  </si>
  <si>
    <t>139</t>
  </si>
  <si>
    <t>13_К</t>
  </si>
  <si>
    <t>14</t>
  </si>
  <si>
    <t>140</t>
  </si>
  <si>
    <t>141</t>
  </si>
  <si>
    <t>142</t>
  </si>
  <si>
    <t>14210000-6 Гравій, пісок, щебінь і наповнювачі</t>
  </si>
  <si>
    <t>143</t>
  </si>
  <si>
    <t>14360570</t>
  </si>
  <si>
    <t>144</t>
  </si>
  <si>
    <t>145</t>
  </si>
  <si>
    <t>1454</t>
  </si>
  <si>
    <t>146</t>
  </si>
  <si>
    <t>147</t>
  </si>
  <si>
    <t>148</t>
  </si>
  <si>
    <t>14810000-2 Абразивні вироби</t>
  </si>
  <si>
    <t>149</t>
  </si>
  <si>
    <t>15</t>
  </si>
  <si>
    <t>150</t>
  </si>
  <si>
    <t>151</t>
  </si>
  <si>
    <t>15110000-2 М’ясо</t>
  </si>
  <si>
    <t>152</t>
  </si>
  <si>
    <t>15220000-6 Риба, рибне філе та інше м’ясо риби морожені</t>
  </si>
  <si>
    <t>153</t>
  </si>
  <si>
    <t>15330000-0 Оброблені фрукти та овочі</t>
  </si>
  <si>
    <t>154</t>
  </si>
  <si>
    <t>15420000-8 Рафіновані олії та жири</t>
  </si>
  <si>
    <t>155</t>
  </si>
  <si>
    <t>15530000-2 Вершкове масло</t>
  </si>
  <si>
    <t>15540000-5 Сирні продукти</t>
  </si>
  <si>
    <t>15550000-8 Молочні продукти різні</t>
  </si>
  <si>
    <t>156</t>
  </si>
  <si>
    <t>15610000-7 Продукція борошномельно-круп'яної промисловості</t>
  </si>
  <si>
    <t>15620000-0 Крохмалі та крохмалепродукти</t>
  </si>
  <si>
    <t>157</t>
  </si>
  <si>
    <t>158</t>
  </si>
  <si>
    <t>15810000-9 Хлібопродукти, свіжовипечені хлібобулочні та кондитерські вироби</t>
  </si>
  <si>
    <t>15820000-2 Сухарі та печиво; пресерви з хлібобулочних і кондитерських виробів</t>
  </si>
  <si>
    <t>15830000-5 Цукор і супутня продукція</t>
  </si>
  <si>
    <t>15860000-4 Кава, чай та супутня продукція</t>
  </si>
  <si>
    <t>15870000-7 Заправки та приправи</t>
  </si>
  <si>
    <t>15890000-3 Продукти харчування та сушені продукти різні</t>
  </si>
  <si>
    <t>159</t>
  </si>
  <si>
    <t>15980000-1 Безалкогольні напої</t>
  </si>
  <si>
    <t>16</t>
  </si>
  <si>
    <t>160</t>
  </si>
  <si>
    <t>161</t>
  </si>
  <si>
    <t>16160000-4 Садова техніка різна</t>
  </si>
  <si>
    <t>162</t>
  </si>
  <si>
    <t>1628</t>
  </si>
  <si>
    <t>163</t>
  </si>
  <si>
    <t>16310000-1 Косарки</t>
  </si>
  <si>
    <t>165</t>
  </si>
  <si>
    <t>166</t>
  </si>
  <si>
    <t>167</t>
  </si>
  <si>
    <t>168</t>
  </si>
  <si>
    <t>169</t>
  </si>
  <si>
    <t>17</t>
  </si>
  <si>
    <t>170</t>
  </si>
  <si>
    <t>171</t>
  </si>
  <si>
    <t>171/02</t>
  </si>
  <si>
    <t>1710402754</t>
  </si>
  <si>
    <t>172</t>
  </si>
  <si>
    <t>173</t>
  </si>
  <si>
    <t>174</t>
  </si>
  <si>
    <t>175</t>
  </si>
  <si>
    <t>176</t>
  </si>
  <si>
    <t>177</t>
  </si>
  <si>
    <t>178</t>
  </si>
  <si>
    <t>179</t>
  </si>
  <si>
    <t>18</t>
  </si>
  <si>
    <t>18-Н</t>
  </si>
  <si>
    <t>180</t>
  </si>
  <si>
    <t>181</t>
  </si>
  <si>
    <t>18110000-3 Формений одяг</t>
  </si>
  <si>
    <t>18140000-2 Аксесуари до робочого одягу</t>
  </si>
  <si>
    <t>182</t>
  </si>
  <si>
    <t>183</t>
  </si>
  <si>
    <t>184</t>
  </si>
  <si>
    <t>185</t>
  </si>
  <si>
    <t>18510000-7 Ювелірні вироби та супутні товари</t>
  </si>
  <si>
    <t>18530000-3 Подарунки та нагороди</t>
  </si>
  <si>
    <t>186</t>
  </si>
  <si>
    <t>187</t>
  </si>
  <si>
    <t>188</t>
  </si>
  <si>
    <t>189</t>
  </si>
  <si>
    <t>18930000-7 Мішки та пакети</t>
  </si>
  <si>
    <t>18_А</t>
  </si>
  <si>
    <t>19</t>
  </si>
  <si>
    <t>190</t>
  </si>
  <si>
    <t>191</t>
  </si>
  <si>
    <t>192</t>
  </si>
  <si>
    <t>193</t>
  </si>
  <si>
    <t>194</t>
  </si>
  <si>
    <t>195</t>
  </si>
  <si>
    <t>19510000-4 Гумові вироби</t>
  </si>
  <si>
    <t>196</t>
  </si>
  <si>
    <t>197</t>
  </si>
  <si>
    <t>198</t>
  </si>
  <si>
    <t>1986911399</t>
  </si>
  <si>
    <t>2</t>
  </si>
  <si>
    <t>2/05-23</t>
  </si>
  <si>
    <t>20</t>
  </si>
  <si>
    <t>200</t>
  </si>
  <si>
    <t>201</t>
  </si>
  <si>
    <t>202</t>
  </si>
  <si>
    <t>2023</t>
  </si>
  <si>
    <t>2023/КД/040-0004</t>
  </si>
  <si>
    <t>203</t>
  </si>
  <si>
    <t>204</t>
  </si>
  <si>
    <t>205</t>
  </si>
  <si>
    <t>20548533</t>
  </si>
  <si>
    <t>206</t>
  </si>
  <si>
    <t>2065600812</t>
  </si>
  <si>
    <t>21</t>
  </si>
  <si>
    <t>21560766</t>
  </si>
  <si>
    <t>218/01.23</t>
  </si>
  <si>
    <t>2194618313</t>
  </si>
  <si>
    <t>22</t>
  </si>
  <si>
    <t>22182608</t>
  </si>
  <si>
    <t>2225409043</t>
  </si>
  <si>
    <t>2232308036</t>
  </si>
  <si>
    <t>22450000-9 Друкована продукція з елементами захисту</t>
  </si>
  <si>
    <t>2267304239</t>
  </si>
  <si>
    <t>22820000-4 Бланки</t>
  </si>
  <si>
    <t>22850000-3 Швидкозшивачі та супутнє приладдя</t>
  </si>
  <si>
    <t>22990000-6 Газетний папір, папір ручного виготовлення та інший некрейдований папір або картон для графічних цілей</t>
  </si>
  <si>
    <t>23</t>
  </si>
  <si>
    <t>2302802146</t>
  </si>
  <si>
    <t>2324303456</t>
  </si>
  <si>
    <t>2350908016</t>
  </si>
  <si>
    <t>23697280</t>
  </si>
  <si>
    <t>2376103317</t>
  </si>
  <si>
    <t>238-А</t>
  </si>
  <si>
    <t>2398803621</t>
  </si>
  <si>
    <t>24</t>
  </si>
  <si>
    <t>2431401634</t>
  </si>
  <si>
    <t>2438601961</t>
  </si>
  <si>
    <t>2439605568</t>
  </si>
  <si>
    <t>2442310824</t>
  </si>
  <si>
    <t>24590000-6 Силікони у первинній формі</t>
  </si>
  <si>
    <t>24688544</t>
  </si>
  <si>
    <t>24910000-6 Клеї</t>
  </si>
  <si>
    <t>25</t>
  </si>
  <si>
    <t>25070728</t>
  </si>
  <si>
    <t>25073081</t>
  </si>
  <si>
    <t>25073081,Приватне сільськогосподарське виробничо-торгове підприємство фірма "КВІЛТ",Україна</t>
  </si>
  <si>
    <t>26</t>
  </si>
  <si>
    <t>260210</t>
  </si>
  <si>
    <t>2610</t>
  </si>
  <si>
    <t>26101-06/2023</t>
  </si>
  <si>
    <t>26162964</t>
  </si>
  <si>
    <t>26641</t>
  </si>
  <si>
    <t>2674420775</t>
  </si>
  <si>
    <t>2724019114</t>
  </si>
  <si>
    <t>2731901776</t>
  </si>
  <si>
    <t>2799721796</t>
  </si>
  <si>
    <t>28</t>
  </si>
  <si>
    <t>2808613771</t>
  </si>
  <si>
    <t>2814205780</t>
  </si>
  <si>
    <t>2875503678</t>
  </si>
  <si>
    <t>29</t>
  </si>
  <si>
    <t>29491898</t>
  </si>
  <si>
    <t>2961514339</t>
  </si>
  <si>
    <t>30</t>
  </si>
  <si>
    <t>3001440</t>
  </si>
  <si>
    <t>3024917690</t>
  </si>
  <si>
    <t>3077403474</t>
  </si>
  <si>
    <t>3079405994</t>
  </si>
  <si>
    <t>3080814701</t>
  </si>
  <si>
    <t>3083706529</t>
  </si>
  <si>
    <t>3089205550</t>
  </si>
  <si>
    <t>3089205550,Фізична особа-підприємець Харевич Роман Михайлович,Україна</t>
  </si>
  <si>
    <t>3090907193</t>
  </si>
  <si>
    <t>30915832</t>
  </si>
  <si>
    <t>31</t>
  </si>
  <si>
    <t>31210000-1 Електрична апаратура для комутування та захисту електричних кіл</t>
  </si>
  <si>
    <t>3121805376</t>
  </si>
  <si>
    <t>31220000-4 Елементи електричних схем</t>
  </si>
  <si>
    <t>31259168</t>
  </si>
  <si>
    <t>31259168,Товариство з обмеженою відповідальністю  "Радивилівмолоко",Україна;00445676,ТОВАРИСТВО З ДОДАТКОВОЮ ВІДПОВІДАЛЬНІСТЮ "ІВАНО-ФРАНКІВСЬКИЙ МІСЬКМОЛОКОЗАВОД",Україна;25073081,Приватне сільськогосподарське виробничо-торгове підприємство фірма "КВІЛТ",Україна</t>
  </si>
  <si>
    <t>31320000-5 Електророзподільні кабелі</t>
  </si>
  <si>
    <t>3139705029</t>
  </si>
  <si>
    <t>314_Н</t>
  </si>
  <si>
    <t>31520000-7 Світильники та освітлювальна арматура</t>
  </si>
  <si>
    <t>3161009274</t>
  </si>
  <si>
    <t>3176216558,ФОП Фількин Олександр Вікторович,Україна</t>
  </si>
  <si>
    <t>32</t>
  </si>
  <si>
    <t>3201814959</t>
  </si>
  <si>
    <t>32148690</t>
  </si>
  <si>
    <t>3221219668</t>
  </si>
  <si>
    <t>3235507237</t>
  </si>
  <si>
    <t>32410000-0 Локальні мережі</t>
  </si>
  <si>
    <t>32420000-3 Мережеве обладнання</t>
  </si>
  <si>
    <t>32636416</t>
  </si>
  <si>
    <t>3267319865</t>
  </si>
  <si>
    <t>32941484</t>
  </si>
  <si>
    <t>33</t>
  </si>
  <si>
    <t>330030_І</t>
  </si>
  <si>
    <t>330030_Т</t>
  </si>
  <si>
    <t>3325203068</t>
  </si>
  <si>
    <t>33305027,ТОВ "ОЛВІ БІЛДІНГ" ,Україна;25596594,КОМУНАЛЬНЕ НЕКОМЕРЦІЙНЕ ПІДПРИЄМСТВО «КОЛОМИЙСЬКА ЦЕНТРАЛЬНА РАЙОННА ЛІКАРНЯ» КОЛОМИЙСЬКОЇ МІСЬКОЇ РАДИ,Україна</t>
  </si>
  <si>
    <t>334</t>
  </si>
  <si>
    <t>3372609802</t>
  </si>
  <si>
    <t>33730000-6 Офтальмологічні вироби та коригувальні лінзи</t>
  </si>
  <si>
    <t>34</t>
  </si>
  <si>
    <t>3420110598</t>
  </si>
  <si>
    <t>34418112</t>
  </si>
  <si>
    <t>3494914813</t>
  </si>
  <si>
    <t>35</t>
  </si>
  <si>
    <t>35290966</t>
  </si>
  <si>
    <t>35856569</t>
  </si>
  <si>
    <t>35889312</t>
  </si>
  <si>
    <t>36</t>
  </si>
  <si>
    <t>37</t>
  </si>
  <si>
    <t>37450000-7 Спортивний інвентар для полів і кортів</t>
  </si>
  <si>
    <t>38</t>
  </si>
  <si>
    <t>380502821625</t>
  </si>
  <si>
    <t>380673443909</t>
  </si>
  <si>
    <t>380979006948</t>
  </si>
  <si>
    <t>38331800,Державна установа "Івано-Франківський обласний  центр контролю та профілактики хвороб Міністерства охорони здоров’я України",Україна;33305027,ТОВ "ОЛВІ БІЛДІНГ" ,Україна</t>
  </si>
  <si>
    <t>38420000-5 Прилади для вимірювання витрати, рівня та тиску рідин і газів</t>
  </si>
  <si>
    <t>38550000-5 Лічильники</t>
  </si>
  <si>
    <t>38685778</t>
  </si>
  <si>
    <t>39</t>
  </si>
  <si>
    <t>39000921</t>
  </si>
  <si>
    <t>39110000-6 Сидіння, стільці та супутні вироби і частини до них</t>
  </si>
  <si>
    <t>39220000-0 Кухонне приладдя, товари для дому та господарства і приладдя для закладів громадського харчування</t>
  </si>
  <si>
    <t>39240000-6 Різальні інструменти</t>
  </si>
  <si>
    <t>39263391</t>
  </si>
  <si>
    <t>39290000-1 Фурнітура різна</t>
  </si>
  <si>
    <t>39356695</t>
  </si>
  <si>
    <t>39698497</t>
  </si>
  <si>
    <t>39710000-2 Електричні побутові прилади</t>
  </si>
  <si>
    <t>39810000-3 Ароматизатори та воски</t>
  </si>
  <si>
    <t>39880292</t>
  </si>
  <si>
    <t>3а</t>
  </si>
  <si>
    <t>40</t>
  </si>
  <si>
    <t>40108892</t>
  </si>
  <si>
    <t>40121452</t>
  </si>
  <si>
    <t>40333641</t>
  </si>
  <si>
    <t>40564556</t>
  </si>
  <si>
    <t>41</t>
  </si>
  <si>
    <t>41154536</t>
  </si>
  <si>
    <t>41205025</t>
  </si>
  <si>
    <t>42</t>
  </si>
  <si>
    <t>42130000-9 Арматура трубопровідна: крани, вентилі, клапани та подібні пристрої</t>
  </si>
  <si>
    <t>42160000-8 Котельні установки</t>
  </si>
  <si>
    <t>42520000-7 Вентиляційне обладнання</t>
  </si>
  <si>
    <t>42566906</t>
  </si>
  <si>
    <t>42566969</t>
  </si>
  <si>
    <t>43</t>
  </si>
  <si>
    <t>43015193</t>
  </si>
  <si>
    <t>43127504,ТОВ "ВД ХОЛДИНГ",Україна;3040009876,ФОП Бугай Володимир Васильович,Україна</t>
  </si>
  <si>
    <t>43253101</t>
  </si>
  <si>
    <t>43632670</t>
  </si>
  <si>
    <t>43748567</t>
  </si>
  <si>
    <t>43748567,ТОВ "ЧИСТИЙ-СВІТ",Україна</t>
  </si>
  <si>
    <t>43748567,ТОВ "ЧИСТИЙ-СВІТ",Україна;3473008376,ФОП "СТАДНИЧЕНКО ЯРОСЛАВ-БОГДАН МИКОЛАЙОВИЧ",Україна</t>
  </si>
  <si>
    <t>43830000-0 Електричні інструменти</t>
  </si>
  <si>
    <t>44</t>
  </si>
  <si>
    <t>44110000-4 Конструкційні матеріали</t>
  </si>
  <si>
    <t>44130000-0 Каналізаційні системи</t>
  </si>
  <si>
    <t>44160000-9 Магістралі, трубопроводи, труби, обсадні труби, тюбінги та супутні вироби</t>
  </si>
  <si>
    <t>44170000-2 Плити, листи, стрічки та фольга, пов’язані з конструкційними матеріалами</t>
  </si>
  <si>
    <t>44190000-8 Конструкційні матеріали різні</t>
  </si>
  <si>
    <t>44220000-8 Столярні вироби</t>
  </si>
  <si>
    <t>44273362</t>
  </si>
  <si>
    <t>44310000-6 Вироби з дроту</t>
  </si>
  <si>
    <t>44410000-7 Вироби для ванної кімнати та кухні</t>
  </si>
  <si>
    <t>44510000-8 Знаряддя</t>
  </si>
  <si>
    <t>44520000-1 Замки, ключі та петлі</t>
  </si>
  <si>
    <t>44530000-4 Кріпильні деталі</t>
  </si>
  <si>
    <t>44612660</t>
  </si>
  <si>
    <t>44612660,ПП "АВ ПРОЄКТ",Україна</t>
  </si>
  <si>
    <t>44620000-2 Радіатори і котли для систем центрального опалення та їх деталі</t>
  </si>
  <si>
    <t>44649444</t>
  </si>
  <si>
    <t>44810000-1 Фарби</t>
  </si>
  <si>
    <t>44820000-4 Лаки</t>
  </si>
  <si>
    <t>44830000-7 Мастики, шпаклівки, замазки та розчинники</t>
  </si>
  <si>
    <t>44920000-5 Вапняк, гіпс і крейда</t>
  </si>
  <si>
    <t>45</t>
  </si>
  <si>
    <t>45310000-3 Електромонтажні роботи</t>
  </si>
  <si>
    <t>45420000-7 Столярні та теслярні роботи</t>
  </si>
  <si>
    <t>45430000-0 Покривання підлоги та стін</t>
  </si>
  <si>
    <t>45520000-8 Прокат обладнання з оператором для виконання земляних робіт</t>
  </si>
  <si>
    <t>46</t>
  </si>
  <si>
    <t>47</t>
  </si>
  <si>
    <t>50110000-9 Послуги з ремонту і технічного обслуговування мототранспортних засобів і супутнього обладнання</t>
  </si>
  <si>
    <t>50310000-1 Технічне обслуговування і ремонт офісної техніки</t>
  </si>
  <si>
    <t>50320000-4 Послуги з ремонту і технічного обслуговування персональних комп’ютерів</t>
  </si>
  <si>
    <t>50330000-7 Послуги з технічного обслуговування телекомунікаційного обладнання</t>
  </si>
  <si>
    <t>50410000-2 Послуги з ремонту і технічного обслуговування вимірювальних, випробувальних і контрольних приладів</t>
  </si>
  <si>
    <t>50530000-9 Послуги з ремонту і технічного обслуговування техніки</t>
  </si>
  <si>
    <t>51</t>
  </si>
  <si>
    <t>52</t>
  </si>
  <si>
    <t>53</t>
  </si>
  <si>
    <t>53-К</t>
  </si>
  <si>
    <t>54</t>
  </si>
  <si>
    <t>55</t>
  </si>
  <si>
    <t>55520000-1 Кейтерингові послуги</t>
  </si>
  <si>
    <t>56</t>
  </si>
  <si>
    <t>57</t>
  </si>
  <si>
    <t>575/26-60/2022</t>
  </si>
  <si>
    <t>58</t>
  </si>
  <si>
    <t>58ТЛБЗ-3894/23</t>
  </si>
  <si>
    <t>59</t>
  </si>
  <si>
    <t>5_М</t>
  </si>
  <si>
    <t>60</t>
  </si>
  <si>
    <t>61</t>
  </si>
  <si>
    <t>63</t>
  </si>
  <si>
    <t>64</t>
  </si>
  <si>
    <t>64120000-3 Кур’єрські послуги</t>
  </si>
  <si>
    <t>64210000-1 Послуги телефонного зв’язку та передачі даних</t>
  </si>
  <si>
    <t>64220000-4 Телекомунікаційні послуги, крім послуг телефонного зв’язку і передачі даних</t>
  </si>
  <si>
    <t>65</t>
  </si>
  <si>
    <t>65110000-7 Розподіл води</t>
  </si>
  <si>
    <t>65210000-8 Розподіл газу</t>
  </si>
  <si>
    <t>65310000-9 Розподіл електричної енергії</t>
  </si>
  <si>
    <t>66</t>
  </si>
  <si>
    <t>66110000-4 Банківські послуги</t>
  </si>
  <si>
    <t>67</t>
  </si>
  <si>
    <t>68</t>
  </si>
  <si>
    <t>70</t>
  </si>
  <si>
    <t>71240000-2 Архітектурні, інженерні та планувальні послуги</t>
  </si>
  <si>
    <t>71310000-4 Консультаційні послуги у галузях інженерії та будівництва</t>
  </si>
  <si>
    <t>71330000-0 Інженерні послуги різні</t>
  </si>
  <si>
    <t>71630000-3 Послуги з технічного огляду та випробовувань</t>
  </si>
  <si>
    <t>72</t>
  </si>
  <si>
    <t>72260000-5 Послуги, пов’язані з програмним забезпеченням</t>
  </si>
  <si>
    <t>72410000-7 Послуги провайдерів</t>
  </si>
  <si>
    <t>72610000-9 Послуги з комп’ютерної підтримки</t>
  </si>
  <si>
    <t>72710000-0 Послуги у сфері локальних мереж</t>
  </si>
  <si>
    <t>73</t>
  </si>
  <si>
    <t>73110000-6 Дослідницькі послуги</t>
  </si>
  <si>
    <t>74</t>
  </si>
  <si>
    <t>75</t>
  </si>
  <si>
    <t>76</t>
  </si>
  <si>
    <t>77</t>
  </si>
  <si>
    <t>78</t>
  </si>
  <si>
    <t>79</t>
  </si>
  <si>
    <t>79340000-9 Рекламні та маркетингові послуги</t>
  </si>
  <si>
    <t>79710000-4 Охоронні послуги</t>
  </si>
  <si>
    <t>79820000-8 Послуги, пов’язані з друком</t>
  </si>
  <si>
    <t>8/03-23</t>
  </si>
  <si>
    <t>80</t>
  </si>
  <si>
    <t>80330000-6 Послуги у сфері освіти в галузі безпеки</t>
  </si>
  <si>
    <t>80510000-2 Послуги з професійної підготовки спеціалістів</t>
  </si>
  <si>
    <t>80550000-4 Послуги з професійної підготовки у сфері безпеки</t>
  </si>
  <si>
    <t>81</t>
  </si>
  <si>
    <t>82</t>
  </si>
  <si>
    <t>83</t>
  </si>
  <si>
    <t>84</t>
  </si>
  <si>
    <t>85</t>
  </si>
  <si>
    <t>86</t>
  </si>
  <si>
    <t>87</t>
  </si>
  <si>
    <t>88</t>
  </si>
  <si>
    <t>90410000-4 Послуги з відкачування стічних вод</t>
  </si>
  <si>
    <t>90430000-0 Послуги з відведення стічних вод</t>
  </si>
  <si>
    <t>90470000-2 Послуги з чищення каналізаційних колекторів</t>
  </si>
  <si>
    <t>90510000-5 Утилізація/видалення сміття та поводження зі сміттям</t>
  </si>
  <si>
    <t>90513000-6 Послуги з поводження із безпечними сміттям і відходами та їх утилізація/видалення</t>
  </si>
  <si>
    <t>90920000-2 Послуги із санітарно-гігієнічної обробки приміщень</t>
  </si>
  <si>
    <t>91</t>
  </si>
  <si>
    <t>92</t>
  </si>
  <si>
    <t>92370000-5 Послуги звукооператорів</t>
  </si>
  <si>
    <t>93</t>
  </si>
  <si>
    <t>94</t>
  </si>
  <si>
    <t>96</t>
  </si>
  <si>
    <t>97</t>
  </si>
  <si>
    <t>98</t>
  </si>
  <si>
    <t>98310000-9 Послуги з прання і сухого чищення</t>
  </si>
  <si>
    <t>98340000-8 Послуги з тимчасового розміщення (проживання) та офісні послуги</t>
  </si>
  <si>
    <t>98390000-3 Інші послуги</t>
  </si>
  <si>
    <t>9862</t>
  </si>
  <si>
    <t>99</t>
  </si>
  <si>
    <t>HarevychR@ukr.net</t>
  </si>
  <si>
    <t>PPKVILT@ukr.net</t>
  </si>
  <si>
    <t>UAH</t>
  </si>
  <si>
    <t>avproject.cv@gmail.com</t>
  </si>
  <si>
    <t>chornamar2001@gmail.com</t>
  </si>
  <si>
    <t>ifrankivsk@radymo.ua</t>
  </si>
  <si>
    <t>ЄДРПОУ організатора</t>
  </si>
  <si>
    <t>ЄДРПОУ переможця</t>
  </si>
  <si>
    <t>Євровилка</t>
  </si>
  <si>
    <t>ІВАНО-ФРАНКІВСЬКЕ ДЕРЖАВНЕ ПІДПРИЄМСТВО ПО ТОРГІВЛІ</t>
  </si>
  <si>
    <t>ІВАНЮК НАТАЛІЯ ВОЛОДИМИРІВНА</t>
  </si>
  <si>
    <t>Ідентифікатор закупівлі</t>
  </si>
  <si>
    <t>Ідентифікатор лота</t>
  </si>
  <si>
    <t>Ізолента</t>
  </si>
  <si>
    <t>Ізолента; код 19510000-4 Гумові вироби за ДК 021:2015 «Єдиний закупівельний словник»</t>
  </si>
  <si>
    <t>АКЦІОНЕРНЕ ТОВАРИСТВО "ОПЕРАТОР ГАЗОРОЗПОДІЛЬНОЇ СИСТЕМИ "ІВАНО-ФРАНКІВСЬКГАЗ"</t>
  </si>
  <si>
    <t>АКЦІОНЕРНЕ ТОВАРИСТВО "УКРТЕЛЕКОМ"</t>
  </si>
  <si>
    <t>АКЦІОНЕРНЕ ТОВАРИСТВО КОМЕРЦІЙНИЙ БАНК "ПРИВАТБАНК"</t>
  </si>
  <si>
    <t>Абразивні вироби різні</t>
  </si>
  <si>
    <t>Абразивні вироби; код 14810000-2 Абразивні вироби за ДК 021:2015 «Єдиний закупівельний словник»</t>
  </si>
  <si>
    <t>Авт.вимикач 1/25А; Авт.вимикач 2/25А; Авт.вимикач 2/32А; Авт.вимикач 3/25А; Авт.вимикач3 /40А; Авт.вимикач 3/50А; Блок розподільчий 125А; Гребінка 3ф.; індикатор; Коробка на 4 автом.; Коробка під 1ф лічильник; Коробка на 6 автом.; Коробка під  автомати ; Нульова шина; Роз'єм; Щиток під автомат</t>
  </si>
  <si>
    <t xml:space="preserve">Аксесуари до робочого одягу </t>
  </si>
  <si>
    <t>Аксесуари до робочого одягу; 18140000-2 Аксесуари до робочого одягу за ДК 021:2015 «Єдиний закупівельний словник»</t>
  </si>
  <si>
    <t>БОДНАРУК ТАРАС ВОЛОДИМИРОВИЧ</t>
  </si>
  <si>
    <t>Бензин А95</t>
  </si>
  <si>
    <t>Бензин А95; код 09130000-9 Нафта і дистиляти за ДК 021:2015 «Єдиного закупівельного словника»</t>
  </si>
  <si>
    <t>Бланки (Меню- вимога); код 22820000-4 Бланки за ДК 021:2015 «Єдиний закупівельний словник»</t>
  </si>
  <si>
    <t>Бойлер</t>
  </si>
  <si>
    <t>Бойлер Atlantik</t>
  </si>
  <si>
    <t>Бойлер Аtlantik; код 42160000-8 Котельні установки за ДК 021:2015 «Єдиний закупівельний словник»</t>
  </si>
  <si>
    <t>Бойлер; код 42160000-8 Котельні установки за ДК 021:2015 «Єдиний закупівельний словник»</t>
  </si>
  <si>
    <t>Брус</t>
  </si>
  <si>
    <t>Брус; код 44190000-8 Конструкційні матеріали різні за ДК 021:2015 «Єдиний закупівельний словник»</t>
  </si>
  <si>
    <t>ВІНТОНЯК ГАЛИНА ДМИТРІВНА</t>
  </si>
  <si>
    <t xml:space="preserve">Валики; граблі; жилка 15м ; лопати; леза ; шпателі </t>
  </si>
  <si>
    <t>Валюта</t>
  </si>
  <si>
    <t>Вапно</t>
  </si>
  <si>
    <t>Вапно;  код 44920000-5 Вапняк, гіпс і крейда за ДК 021:2015 «Єдиний закупівельний словник»</t>
  </si>
  <si>
    <t>Вапно; код 44920000-5 Вапняк, гіпс і крейда за ДК 021:2015 «Єдиний закупівельний словник»</t>
  </si>
  <si>
    <t>Вимикач реверсний; Коробка розвідна; Коробка установна; Гофра № 20</t>
  </si>
  <si>
    <t>Вимикачі</t>
  </si>
  <si>
    <t>Вимикачі; код 31210000-1 Електрична апаратура для комутування та захисту електричних кіл за ДК 021:2015 «Єдиний закупівельний словник»</t>
  </si>
  <si>
    <t>Вироби для ванної кімнати та кухні; код 44410000-7 Вироби для ванної кімнати та кухні  за ДК 021:2015 «Єдиний закупівельний словник»</t>
  </si>
  <si>
    <t>Виробничий одяг</t>
  </si>
  <si>
    <t>Виробничий одяг; 18110000-3 Форменний одяг за ДК 021:2015 «Єдиний закупівельний словник»</t>
  </si>
  <si>
    <t>Вода мінеральна</t>
  </si>
  <si>
    <t>Вода мінеральна; код 15980000-1 - Безалкогольні напої за ДК 021:2015 "Єдиний закупівельний словник"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</si>
  <si>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</si>
  <si>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</si>
  <si>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</si>
  <si>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</si>
  <si>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Відкриті торги з особливостями</t>
  </si>
  <si>
    <t>Відсутнє</t>
  </si>
  <si>
    <t>Вікна; код 44220000-8 Столярні вироби за ДК 021:2015 «Єдиний закупівельний словник»</t>
  </si>
  <si>
    <t>Віконні блоки; відлив білий; металопластикова конструкція</t>
  </si>
  <si>
    <t>Віконні блоки; підвіконня; відливи</t>
  </si>
  <si>
    <t>ГАБРУХ ВАСИЛЬ ВАСИЛЬОВИЧ</t>
  </si>
  <si>
    <t>ГАВРИЛЕНКО ЮРІЙ МИХАЙЛОВИЧ</t>
  </si>
  <si>
    <t>ГАРГАТ ІГОР ВАСИЛЬОВИЧ</t>
  </si>
  <si>
    <t>ГЕРМАН СВЯТОСЛАВ ЯРОСЛАВОВИЧ</t>
  </si>
  <si>
    <t>ГРОМАДСЬКА ОРГАНІЗАЦІЯ "САМЕ ЧАС"</t>
  </si>
  <si>
    <t xml:space="preserve">Газонокосарки ; код 16310000-1 Косарки за ДК 021:2015 «Єдиний закупівельний словник»
</t>
  </si>
  <si>
    <t>Грамоти</t>
  </si>
  <si>
    <t xml:space="preserve">Грамоти </t>
  </si>
  <si>
    <t>Грамоти ; код 18530000-3 Подарунки та нагороди за ДК 021:2015 «Єдиний закупівельний словник»</t>
  </si>
  <si>
    <t>Грунтівки, розчинники, шпаклівки</t>
  </si>
  <si>
    <t>Грунтівки, розчинники, шпаклівки;код 44830000-7 Мастики, шпаклівки, замазки та розчинники за ДК 021:2015 «Єдиний закупівельний словник»</t>
  </si>
  <si>
    <t>ДАНИЛЬЧУК МИКОЛА АНДРІЙОВИЧ</t>
  </si>
  <si>
    <t>ДЕМ'ЯНЮК ЯРОСЛАВА ОЛЕКСІЇВНА</t>
  </si>
  <si>
    <t>ДЕПАРТАМЕНТ ОСВІТИ І НАУКИ ІВАНО-ФРАНКІВСЬКОЇ ОБЛАСНОЇ ДЕРЖАВНОЇ АДМІНІСТРАЦІЇ</t>
  </si>
  <si>
    <t>ДЕРЖАВНЕ ПІДПРИЄМСТВО "ІВАНО-ФРАНКІВСЬКИЙ НАУКОВО-ВИРОБНИЧИЙ ЦЕНТР СТАНДАРТИЗАЦІЇ, МЕТРОЛОГІЇ ТА СЕРТИФІКАЦІЇ"</t>
  </si>
  <si>
    <t>ДЖИГРИНЮК ВАСИЛЬ МИХАЙЛОВИЧ</t>
  </si>
  <si>
    <t>ДОРУНДЯК ІРИНА МИХАЙЛІВНА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</si>
  <si>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</si>
  <si>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</si>
  <si>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</si>
  <si>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</si>
  <si>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</si>
  <si>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</si>
  <si>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</si>
  <si>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Дистанційна параметризація приладу обліку</t>
  </si>
  <si>
    <t>Дистанційна параметризація приладу обліку; код 50410000-2 Послуги з ремонту і технічного обслуговування вимірювальних, випробувальних і контрольних приладів за ДК 021:2015 «Єдиний закупівельний словник»</t>
  </si>
  <si>
    <t>Договір діє до:</t>
  </si>
  <si>
    <t>Договір діє з:</t>
  </si>
  <si>
    <t>Документи про загальну середню освіту (свідоцтва); код  22450000-9 Друкована продукція з елементами захисту  за ДК 021:2015 «Єдиний закупівельний словник»</t>
  </si>
  <si>
    <t>Електрична апаратура; код 31210000-1 Електрична апаратура для комутування та захисту електричних кіл за ДК 021:2015 «Єдиний закупівельний словник»</t>
  </si>
  <si>
    <t>Електричне обладнання; код 31210000-1 Електрична апаратура для комутування та захисту електричних кіл за ДК 021:2015 «Єдиний закупівельний словник»</t>
  </si>
  <si>
    <t xml:space="preserve">Електричне обладнання; код 31210000-1 Електрична апаратура для комутування та захисту електричних кіл за ДК 021:2015 «Єдиний закупівельний словник»
</t>
  </si>
  <si>
    <t>Електричні інструменти</t>
  </si>
  <si>
    <t>Електричні інструменти ; код 43830000-0 - Електричні інструменти за ДК 021:2015 «Єдиний закупівельний словник»</t>
  </si>
  <si>
    <t>Електро косарка;</t>
  </si>
  <si>
    <t>Електро косарка; код 16310000-1 Косарки за ДК 021:2015 «Єдиний закупівельний словник»</t>
  </si>
  <si>
    <t>Електромонтажні роботи (Технічне переоснащення ЛЕП-0,4 кВ в м.Коломия, вул.Гнатюка,27, для тимчасового приєднання замовника Управління освіти Коломийської міської ради (згідно додатковому правочину (№ П-575/26-60/2022) технічних умов тимчасового приєднання (ТУ№ 575/26-60/2022)</t>
  </si>
  <si>
    <t>Електромонтажні роботи (Технічне переоснащення ЛЕП-0,4 кВ в м.Коломия, вул.Гнатюка,27, для тимчасового приєднання замовника Управління освіти Коломийської міської ради (згідно додатковому правочину (№ П-575/26-60/2022) технічних умов тимчасового приєднання (ТУ№ 575/26-60/2022); код 45310000-3 Електромонтажні роботи за ДК 021:2015 «Єдиний закупівельний словник»</t>
  </si>
  <si>
    <t>Електронна пошта переможця тендеру</t>
  </si>
  <si>
    <t>Електророзподільні кабелі;</t>
  </si>
  <si>
    <t>Електророзподільні кабелі; код 31320000-5 Електророзподільні кабелі за ДК 021:2015 «Єдиний закупівельний словник»</t>
  </si>
  <si>
    <t xml:space="preserve">Електророзподільні кабелі; код 31320000-5 Електророзподільні кабелі за ДК 021:2015 «Єдиний закупівельний словник» </t>
  </si>
  <si>
    <t>Електрочайник</t>
  </si>
  <si>
    <t>Електрочайник;  код  39710000-2 Електричні побутові прилади за ДК 021:2015 «Єдиного закупівельного словника</t>
  </si>
  <si>
    <t>Елементи електричних схем; код  31220000-4 Елементи електричних схем за ДК 021:2015 «Єдиного закупівельного словника»</t>
  </si>
  <si>
    <t xml:space="preserve">Елементи електричних схем; код 31220000-4  Елементи електричних схем
за ДК 021:2015 «Єдиний закупівельний словник»
</t>
  </si>
  <si>
    <t>Елементи електричних схем; код 31220000-4 Елементи електричних схем за ДК 021:2015 «Єдиний закупівельний словник»</t>
  </si>
  <si>
    <t>ЖИВАЧУК ВАСИЛЬ ВАСИЛЬОВИЧ</t>
  </si>
  <si>
    <t>Жалюзі-ролета</t>
  </si>
  <si>
    <t>Жалюзі-ролета; код 44110000-4 Конструкційні матеріали за ДК 021:2015 «Єдиний закупівельний словник»</t>
  </si>
  <si>
    <t>З ПДВ</t>
  </si>
  <si>
    <t>Закупівля без використання електронної системи</t>
  </si>
  <si>
    <t>Замок врізний</t>
  </si>
  <si>
    <t>Замок врізний ; код 44520000-1 Замки, ключі та петлі за ДК 021:2015 «Єдиний закупівельний словник»</t>
  </si>
  <si>
    <t>Замок дверний та серцевини; код 44520000-1 Замки, ключі та петлі за ДК 021:2015 «Єдиний закупівельний словник»</t>
  </si>
  <si>
    <t>Замок дверний; Серцевина</t>
  </si>
  <si>
    <t>Заправка  безперебійних систем подачі чорнил; код 50310000-1 Технічне обслуговування і ремонт офісної техніки за ДК 021:2015 «Єдиний закупівельний словник»</t>
  </si>
  <si>
    <t>Захисні окуляри</t>
  </si>
  <si>
    <t>Захисні окуляри; код 33730000-6 Офтальмологічні вироби та коригувальні лінзи за ДК 021:2015 «Єдиний закупівельний словник»</t>
  </si>
  <si>
    <t>Змішувач умивальника Vida; Змішувач Zegor умивальника монокран SAP-14-F090</t>
  </si>
  <si>
    <t>Змішувачі для умивальника; код 44410000-7- Вироби для ванної кімнати та кухні за ДК 021:2015 «Єдиний закупівельний словник»</t>
  </si>
  <si>
    <t>Знаряддя різне в асортименті</t>
  </si>
  <si>
    <t>Знаряддя різне; код 44510000-8 Знаряддя за ДК 021:2015 «Єдиний закупівельний словник»</t>
  </si>
  <si>
    <t xml:space="preserve">Знаряддя різне; код 44510000-8 Знаряддя за ДК 021:2015 «Єдиний закупівельний словник» </t>
  </si>
  <si>
    <t xml:space="preserve">Знаряддя; код 44510000-8 Знаряддя за ДК 021:2015 «Єдиний закупівельний словник» </t>
  </si>
  <si>
    <t>КЕП</t>
  </si>
  <si>
    <t>КЛИМОВИЧ МИХАЙЛО ВАСИЛЬОВИЧ</t>
  </si>
  <si>
    <t>КОВБАСНЮК МИКОЛА МИКОЛАЙОВИЧ</t>
  </si>
  <si>
    <t>КОЗЕЛЬ ГАННА ПАВЛІВНА</t>
  </si>
  <si>
    <t>КОЛ - 335</t>
  </si>
  <si>
    <t>КОМУНАЛЬНЕ ПІДПРИЄМСТВО "КОЛОМИЯВОДОКАНАЛ"</t>
  </si>
  <si>
    <t>КОМУНАЛЬНЕ ПІДПРИЄМСТВО "КОЛОМИЯТЕПЛОСЕРВІС"</t>
  </si>
  <si>
    <t>КОМУНАЛЬНЕ ПІДПРИЄМСТВО "ПОЛІГОН ЕКОЛОГІЯ"</t>
  </si>
  <si>
    <t>КОРЧИНСЬКИЙ ОЛЕКСАНДР ВІКТОРОВИЧ</t>
  </si>
  <si>
    <t>КОСТЕНЧУК ІВАН ВАСИЛЬОВИЧ</t>
  </si>
  <si>
    <t>КУЗЕНКО ТАРАС ПЕТРОВИЧ</t>
  </si>
  <si>
    <t>Кабель вита пара</t>
  </si>
  <si>
    <t>Кабель вита пара; 32420000-3 - Мережеве обладнання за ДК 021:2015 «Єдиний закупівельний словник»</t>
  </si>
  <si>
    <t>Кефір, сметана; код  15550000-8 Молочні продукти різні за ДК 021:2015 «Єдиного закупівельного словника»:Кефір, сметана; код  15550000-8 Молочні продукти різні за ДК 021:2015 «Єдиного закупівельного словника»</t>
  </si>
  <si>
    <t>Класифікатор</t>
  </si>
  <si>
    <t>Клей Піна Апен Styrofix Uni 785 для пінопласту 750 мл/878 гр; Піна Апен TFS зимова 775 мл/878 гр.; Кнауф HP- старт 30кг(Ізо)</t>
  </si>
  <si>
    <t>Клей; холодна зварка; код 24910000-6 Клеї за ДК 021:2015 «Єдиний закупівельний словник»</t>
  </si>
  <si>
    <t>Клеї;  код  24910000-6  Клеї за ДК 021:2015 «Єдиний закупівельний словник»</t>
  </si>
  <si>
    <t xml:space="preserve">Коліна, трійники, кріплення; код 44130000-0 Каналізаційні системи за ДК 021:2015 «Єдиний закупівельний словник» </t>
  </si>
  <si>
    <t>Коліна, трійники, перехідники ; код 44130000-0 Каналізаційні системи за ДК 021:2015 «Єдиний закупівельний словник»</t>
  </si>
  <si>
    <t>Коліна, трійники; код 44130000-0 Каналізаційні системи за ДК 021:2015 «Єдиний закупівельний словник»</t>
  </si>
  <si>
    <t>Коліно</t>
  </si>
  <si>
    <t>Коліно 32*90 біле</t>
  </si>
  <si>
    <t>Коліно; код 44130000-0 Каналізаційні системи за ДК 021:2015 «Єдиний закупівельний словник»</t>
  </si>
  <si>
    <t xml:space="preserve">Конструкційні матеріали різні; код 44190000-8 Конструкційні матеріали різні за ДК 021:2015  «Єдиного закупівельного словника» </t>
  </si>
  <si>
    <t>Конструкційні матеріали; код 44110000-4 Конструкційні матеріали за ДК 021:2015 «Єдиний закупівельний словник»</t>
  </si>
  <si>
    <t>Контактний телефон переможця тендеру</t>
  </si>
  <si>
    <t>Коробка розвантажувальна накл.; Вимикач одинарний
.; (видалене); Щиток 12авт.накл.
.; Щиток метал.6 авт
.; Автомат 1/16А
.; (видалене); Нульова шина10вих
.; П3В 32А
.</t>
  </si>
  <si>
    <t>Котельні установки (блок розпалювання та керування запалювачем горіння котла S4565BF1062B Honeywell); код 42160000-8 Котельні установки за ДК 021:2015 «Єдиний закупівельний словник»</t>
  </si>
  <si>
    <t>Крiплення 100/каналiзацiя  металеве; Трійник 110*50 /90/ Karmat; Колiна</t>
  </si>
  <si>
    <t>Кравецькі послуги щодо пошиття сумок</t>
  </si>
  <si>
    <t>Кран 3/4+американка прямий Solomon; Кран д-радіатора Giacomini нижній кутовий; Заглушка 110 Karmat; Гофра для унітаза PlastBrno (Чехія); Компакт "Бембі"+кришка; Шланг 1/2 ВВ 0.8м вода Tucai; Кріплення труб 20 Подвiйне; Кран кутовий 1/2*1/2  Solomon Lazer 7076 півобертовий; Кран 1/2 поливочний Solomon</t>
  </si>
  <si>
    <t>Крани, кріплення, заглушки, інша сантехнічна продукція ; код 44410000-7 Вироби для ванної кімнати та кухні за ДК 021:2015 «Єдиний закупівельний словник»</t>
  </si>
  <si>
    <t>Крок зниження</t>
  </si>
  <si>
    <t>Крупа гречана, крупа пшенична, крупа ячмінна, крупа перлова, крупа вівсяна, рис, крупа кукурудзяна, кус-кус, булгур, борошно пшеничне цільнозернове, борошно пшеничне вищого ґатунку; код 15610000-7 Продукція борошномельно-круп'яної промисловості за ДК 021:2015 «Єдиного закупівельного словника»:Крупа гречана, крупа пшенична, крупа ячмінна, крупа перлова, крупа вівсяна, рис, крупа кукурудзяна, кус-кус, булгур, борошно пшеничне цільнозернове, борошно пшеничне вищого ґатунку; код 15610000-7 Продукція борошномельно-круп'яної промисловості за ДК 021:2015 «Єдиного закупівельного словника»</t>
  </si>
  <si>
    <t>Кріпильні деталі; код 44530000-4  Кріпильні деталі за ДК 021:2015 «Єдиний закупівельний словник»</t>
  </si>
  <si>
    <t>Кріпильні деталі; код 44530000-4 Кріпильні деталі за ДК 021:2015 «Єдиний закупівельний словник»</t>
  </si>
  <si>
    <t>Кубки</t>
  </si>
  <si>
    <t>Кубки; код 18530000-3 Подарунки та нагороди за ДК 021:2015 «Єдиний закупівельний словник»</t>
  </si>
  <si>
    <t>Кущоріз</t>
  </si>
  <si>
    <t>Кущоріз; код 16160000-4 Садова техніка різна за ДК 021:2015 «Єдиний закупівельний словник»</t>
  </si>
  <si>
    <t>Кількість одиниць</t>
  </si>
  <si>
    <t>Кількість учасників аукціону</t>
  </si>
  <si>
    <t>Лабораторні  дослідження шкідливих факторів виробничого середовища для атестації робочих місць</t>
  </si>
  <si>
    <t>Лабораторні  дослідження шкідливих факторів виробничого середовища для атестації робочих місць; код 73110000-6 - Дослідницькі послуги за ДК 021:2015 «Єдиний закупівельний словник»</t>
  </si>
  <si>
    <t>Лавки</t>
  </si>
  <si>
    <t xml:space="preserve">Лавки; код 39110000-6 Сидіння, стільці та супутні вироби і частини до них за ДК 021:2015 «Єдиного закупівельного словника» </t>
  </si>
  <si>
    <t>Лак паркетний</t>
  </si>
  <si>
    <t>Лак паркетний; код 44820000-4 Лаки за ДК 021:2015 «Єдиний закупівельний словник»</t>
  </si>
  <si>
    <t>Лист оцинковий</t>
  </si>
  <si>
    <t>Лист оцинковий; код 44170000-2 Плити, листи, стрічки та фольга, пов’язані з конструкційними матеріалами за ДК 021:2015 «Єдиний закупівельний словник»</t>
  </si>
  <si>
    <t xml:space="preserve">Лічильник газу ; код 38550000-5 Лічильники за ДК 021:2015 «Єдиний закупівельний словник» </t>
  </si>
  <si>
    <t>Лічильник газу UG G10 (280мм) Metrix</t>
  </si>
  <si>
    <t>МАКАРУК РОМАН ІГОРОВИЧ</t>
  </si>
  <si>
    <t>МАЛЕ ПРИВАТНЕ ПІДПРИЄМСТВО "КВАНТ-II"</t>
  </si>
  <si>
    <t>МИХАЙЛИЩУК ТАРАС РОМАНОВИЧ</t>
  </si>
  <si>
    <t>МОРОЗ МИХАЙЛО ПАВЛОВИЧ</t>
  </si>
  <si>
    <t>Манна крупа , крохмаль; код 15620000-0 "Крохмалі та крохмалепродукти" за ДК 021:2015 "Єдиний закупівельний словник"</t>
  </si>
  <si>
    <t>Манна крупа; крохмаль</t>
  </si>
  <si>
    <t>Маршрутизатори, комутатори; код 32410000-4 Локальні мережі за ДК 021:2015 «Єдиний закупівельний словник»</t>
  </si>
  <si>
    <t>Маршрутизатори; комутатори</t>
  </si>
  <si>
    <t xml:space="preserve">Масло вершкове </t>
  </si>
  <si>
    <t>Масло вершкове ; код  15530000-2 Вершкове масло за ДК 021:2015 «Єдиного закупівельного словника»:Масло вершкове ; код  15530000-2 Вершкове масло за ДК 021:2015 «Єдиного закупівельного словника»</t>
  </si>
  <si>
    <t>Мастики, шпаклівки, замазки; код 44830000-7 Мастики, шпаклівки, замазки та розчинники  за ДК 021:2015 «Єдиний закупівельний словник»</t>
  </si>
  <si>
    <t>Мастики, шпаклівки, замазки; код 44830000-7 Мастики, шпаклівки, замазки та розчинники за ДК 021:2015 «Єдиний закупівельний словник»</t>
  </si>
  <si>
    <t>Меблеві болти; Саморізи</t>
  </si>
  <si>
    <t>Медалі</t>
  </si>
  <si>
    <t>Медалі; код 18510000-7 Ювелірні вироби та супутні товари за ДК 0216:2015 "Єдиний закупівельний словник"</t>
  </si>
  <si>
    <t>Медалі; код 18510000-7 Ювелірні вироби та супутні товари за ДК 021:2015 «Єдиний закупівельний словник»</t>
  </si>
  <si>
    <t>Мотоножиці</t>
  </si>
  <si>
    <t>Мотоножиці; код  16160000-4 Садова техніка різна за ДК 021:2015 «Єдиний закупівельний словник»</t>
  </si>
  <si>
    <t>Мої дії</t>
  </si>
  <si>
    <t>Муфти, труби та супутня продукція в асортименті</t>
  </si>
  <si>
    <t>Муфти, труби та супутня продукція; код 44160000-9 Магістралі, трубопроводи, труби, обсадні труби, тюбінги та супутні вироби за ДК 021:2015 «Єдиний закупівельний словник»</t>
  </si>
  <si>
    <t>Муфти, труби та супутня продукція; код 44160000-9 Магістралі, трубопроводи, труби, обсадні труби, тюбінги та супутні вироби за ДК 021:2015 «Єдиний закупівельний словник»;</t>
  </si>
  <si>
    <t>Мішки</t>
  </si>
  <si>
    <t>Мішки; код 18930000-7 Мішки та пакети за ДК 021:2015 «Єдиний закупівельний словник»</t>
  </si>
  <si>
    <t>М’ясо (свинина нежирна (м’якоть) вищого ґатунку охолоджена, філе куряче охолоджене , стегно куряче  охолоджене); код  15110000-2 М’ясо за ДК 021:2015 "Єдиного закупівельного словника":М’ясо (свинина нежирна (м’якоть) вищого ґатунку охолоджена, філе куряче охолоджене , стегно куряче  охолоджене); код  15110000-2 М’ясо за ДК 021:2015 "Єдиного закупівельного словника"</t>
  </si>
  <si>
    <t>М’ячі волейбольні ; код  37450000-7 Спортивний інвентар для полів і кортів за ДК 021:2015 «Єдиний закупівельний словник»</t>
  </si>
  <si>
    <t>М’ячі волейбольні Mikasa W300W</t>
  </si>
  <si>
    <t>НАВЧАЛЬНО-МЕТОДИЧНИЙ ЦЕНТР ЦИВІЛЬНОГО ЗАХИСТУ ТА БЕЗПЕКИ ЖИТТЄДІЯЛЬНОСТІ ІВАНО-ФРАНКІВСЬКОЇ ОБЛАСТІ</t>
  </si>
  <si>
    <t>Навчання посадових осіб з питань охорони праці</t>
  </si>
  <si>
    <t>Навчання посадових осіб з питань охорони праці; код 80550000-4 Послуги з професійної підготовки у сфері безпеки за ДК 021:2015 «Єдиний закупівельний словник»</t>
  </si>
  <si>
    <t>Навчання посадових осіб з питань пожежної безпеки</t>
  </si>
  <si>
    <t>Навчання посадових осіб з питань пожежної безпеки; код 80330000-6 - Послуги у сфері освіти в галузі безпеки за ДК 021:2015 «Єдиний закупівельний словник»</t>
  </si>
  <si>
    <t>Навчання у сфері здійснення публічних закупівель</t>
  </si>
  <si>
    <t>Навчання у сфері здійснення публічних закупівель; код 80510000-2 Послуги з професійної підготовки спеціалістів за ДК 021:2015 «Єдиний закупівельний словник»</t>
  </si>
  <si>
    <t>Нагорода сувенірна (диплом на дерв’яній підложці) ; код  18530000-3 Подарунки та нагороди за ДК 021:2015 «Єдиний закупівельний словник»</t>
  </si>
  <si>
    <t>Нагорода сувенірна (диплом на дерв’яній підложці);</t>
  </si>
  <si>
    <t>Нагорода сувенірна (диплом на дерв’яній підложці); код 18530000-9 Подарунки та нагороди за ДК 021:2015 "Єдиний закупівельний словник"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</si>
  <si>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</si>
  <si>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</si>
  <si>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</si>
  <si>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</si>
  <si>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</si>
  <si>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Ніпель</t>
  </si>
  <si>
    <t>Ніпель  3/4-1/2  з-з ТМ</t>
  </si>
  <si>
    <t>Ніпель 22-3/4 рiзьба зовнiшня</t>
  </si>
  <si>
    <t>Ніпель 22-3/4 рiзьба зовнiшня; код 42130000-9- Арматура трубопровідна: крани, вентилі, клапани та подібні пристрої за ДК 021:2015 «Єдиний закупівельний словник»</t>
  </si>
  <si>
    <t>Ніпель; код 42130000-9- Арматура трубопровідна: крани, вентилі, клапани та подібні пристрої за ДК 021:2015 «Єдиний закупівельний словник»</t>
  </si>
  <si>
    <t>ОВЧАРЕНКО ЯРОСЛАВА ІГОРІВНА</t>
  </si>
  <si>
    <t>Обойма № 20; скоба "ялинка"</t>
  </si>
  <si>
    <t>Одиниця виміру</t>
  </si>
  <si>
    <t>Олива моторна; код 09210000-4 Мастильні засоби за ДК 021:2015 «Єдиного закупівельного словника»</t>
  </si>
  <si>
    <t>Ольга Палагнюк</t>
  </si>
  <si>
    <t>Олійник Олександр Володимирович</t>
  </si>
  <si>
    <t xml:space="preserve">Олія соняшникова рафінована </t>
  </si>
  <si>
    <t>Олія соняшникова рафінована ; код 15420000-8 Рафіновані олії та жири за ДК 021:2015 «Єдиного закупівельного словника»</t>
  </si>
  <si>
    <t>Організатор</t>
  </si>
  <si>
    <t>Організатор закупівлі</t>
  </si>
  <si>
    <t>Основний контакт</t>
  </si>
  <si>
    <t>Оцінка нежитлового приміщення, їдальні, загальною площею 81,90 м2, які належать територіальній громаді  та розташовані на першому поверсі в нежитловому одноповерховому будинку, за адресою вул.Українська,буд.77а, с.Саджавка, Коломийський район, Івано-франківська обл.</t>
  </si>
  <si>
    <t>Оцінка нежитлового приміщення, їдальні, загальною площею 81,90 м2, які належать територіальній громаді  та розташовані на першому поверсі в нежитловому одноповерховому будинку, за адресою вул.Українська,буд.77а, с.Саджавка, Коломийський район, Івано-франківська обл.; код 71310000-4 Консультаційні послуги у галузях інженерії та будівництва  за ДК 021:2015 «Єдиний закупівельний словник»</t>
  </si>
  <si>
    <t>Очікувана вартість закупівлі</t>
  </si>
  <si>
    <t>Очікувана вартість лота</t>
  </si>
  <si>
    <t>Очікувана вартість, одиниця</t>
  </si>
  <si>
    <t>ПІНГІНА ГАЛИНА ІВАНІВНА</t>
  </si>
  <si>
    <t>ПАСЯКА РОМАН ВІТАЛІЙОВИЧ</t>
  </si>
  <si>
    <t xml:space="preserve">ПВС 5*2,5
; ПВ-3 10,0
; ПВС 5*2,5
; Кабель ПВ-3 4,0
; ШВВП 2х2,5
; ШВВП 2*4,0
; ПВС 5*2,5
</t>
  </si>
  <si>
    <t>ПЕСТРЯКОВ ВІКТОР МИХАЙЛОВИЧ</t>
  </si>
  <si>
    <t>ПОВНЕ ТОВАРИСТВО ФІРМА "ЕНДРЮ"</t>
  </si>
  <si>
    <t>ПОВШАНЮК РОСТИСЛАВ БОГДАНОВИЧ</t>
  </si>
  <si>
    <t>ПОНОМАРЕНКО АНДРІЙ ОЛЕГОВИЧ</t>
  </si>
  <si>
    <t>ПП "АВ ПРОЄКТ"</t>
  </si>
  <si>
    <t>ПРИВАТНЕ ПІДПРИЄМСТВО "ІНЖИНІРІНГ ПРОЕКТБУД"</t>
  </si>
  <si>
    <t>ПРИВАТНЕ ПІДПРИЄМСТВО "АЛЬФА ЕНЕРГО ГРУП"</t>
  </si>
  <si>
    <t>ПРИВАТНЕ ПІДПРИЄМСТВО "НТК-ПРОВАЙДЕР"</t>
  </si>
  <si>
    <t>ПРИВАТНЕ ПІДПРИЄМСТВО ПРОЕКТНО-ВИРОБНИЧЕ ПІДПРИЄМСТВО "КАПІТАЛЬНЕ БУДІВНИЦТВО"</t>
  </si>
  <si>
    <t>ПУБЛІЧНЕ АКЦІОНЕРНЕ ТОВАРИСТВО АКЦІОНЕРНИЙ БАНК "УКРГАЗБАНК"</t>
  </si>
  <si>
    <t>Пара, гаряча вода та пов’язана продукція</t>
  </si>
  <si>
    <t>Пара, гаряча вода та пов’язана продукція ;код 09320000-8 Пара, гаряча вода та пов’язана продукція за ДК 021:2015 «Єдиного закупівельного словника»</t>
  </si>
  <si>
    <t>Пара, гаряча вода та пов’язана продукція; Пара, гаряча вода та пов’язана продукція</t>
  </si>
  <si>
    <t>Паста для міді</t>
  </si>
  <si>
    <t>Паста для міді; код 39810000-3 - Ароматизатори та воски за ДК 021:2015 «Єдиний закупівельний словник»</t>
  </si>
  <si>
    <t>Печиво вагове в асортименті</t>
  </si>
  <si>
    <t>Печиво вагове; код 15820000-2 - Сухарі та печиво; пресерви з хлібобулочних і кондитерських виробів за ДК 021:2015 «Єдиний закупівельний словник»</t>
  </si>
  <si>
    <t xml:space="preserve">Повірка вимірювального комплексу, коректору на базі  витратоміру лічильника </t>
  </si>
  <si>
    <t>Повірка вимірювального комплексу, коректору на базі  витратоміру лічильника ; код 50410000-2 Послуги з ремонту і технічного обслуговування вимірювальних, випробувальних і контрольних приладів за ДК 021:2015 «Єдиний закупівельний словник»</t>
  </si>
  <si>
    <t>Повірка лічильника газу</t>
  </si>
  <si>
    <t>Повірка лічильника газу ; код 50410000-2 Послуги з ремонту і технічного обслуговування вимірювальних, випробувальних і контрольних приладів за ДК 021:2015 «Єдиний закупівельний словник»</t>
  </si>
  <si>
    <t>Позачергова технічна перевірка трифазного засобу комерційного обліку електричної енергії в електромережах напругою 0,4 кВ (48)</t>
  </si>
  <si>
    <t>Позачергова технічна перевірка трифазного засобу комерційного обліку електричної енергії в електромережах напругою 0,4 кВ (48); код 50410000-2 Послуги з ремонту і технічного обслуговування вимірювальних, випробувальних і контрольних приладів за ДК 021:2015 «Єдиний закупівельний словник»</t>
  </si>
  <si>
    <t>Посилання на редукціон</t>
  </si>
  <si>
    <t>Послуги з адміністрування (обслуговування) програмного забезпечення;</t>
  </si>
  <si>
    <t>Послуги з адміністрування (обслуговування) програмного забезпечення; код 72260000-5 Послуги, пов’язані з програмним забезпеченням  за ДК 021:2015«Єдиний закупівельний словник»</t>
  </si>
  <si>
    <t xml:space="preserve">Послуги з вивезення побутових відходів ; Послуги з вивезення побутових відходів ; Послуги з вивезення побутових відходів </t>
  </si>
  <si>
    <t>Послуги з вивезення побутових відходів;  код  90510000-5 Утилізація/видалення сміття та поводження зі сміттям за ДК 021:2015 «Єдиного закупівельного словника»</t>
  </si>
  <si>
    <t>Послуги з викачування та вивозу каналізаційних вод</t>
  </si>
  <si>
    <t>Послуги з викачування та вивозу каналізаційних вод; код  90410000-4 - Послуги з відкачування стічних вод за ДК 021:2015 «Єдиний закупівельний словник»</t>
  </si>
  <si>
    <t xml:space="preserve">Послуги з виробництва, транспортування та постачання теплової енергії </t>
  </si>
  <si>
    <t>Послуги з виробництва, транспортування та постачання теплової енергії ;код 09320000-8 Пара, гаряча вода та пов’язана продукція за ДК 021:2015 «Єдиного закупівельного словника»</t>
  </si>
  <si>
    <t xml:space="preserve">Послуги з дезінфікування та витравлювання, послуги з дератизації  </t>
  </si>
  <si>
    <t>Послуги з дезінфікування та витравлювання, послуги з дератизації   ;код  90920000-2 Послуги із санітарно-гігієнічної обробки приміщень  за ДК 021:2015 «Єдиний закупівельний словник»</t>
  </si>
  <si>
    <t>Послуги з комп'ютерної підтримки</t>
  </si>
  <si>
    <t>Послуги з комп'ютерної підтримки; код 72610000-9 - Послуги з комп'ютерної підтримки за ДК 021:2015 «Єдиний закупівельний словник»</t>
  </si>
  <si>
    <t xml:space="preserve">Послуги з комп'ютерної підтримки; код 72610000-9 - Послуги з комп'ютерної підтримки за ДК 021:2015 «Єдиний закупівельний словник» </t>
  </si>
  <si>
    <t>Послуги з організації харчування дитячих літніх таборів у 2023 році;</t>
  </si>
  <si>
    <t>Послуги з організації харчування дитячих літніх таборів у 2023 році; код 55520000-1 - Кейтерингові послуги за ДК 021:2015 «Єдиний закупівельний словник».</t>
  </si>
  <si>
    <t>Послуги з організації харчування для учасників Магістрального міні EdCamp</t>
  </si>
  <si>
    <t>Послуги з організації харчування для учасників Магістрального міні EdCamp ; код 55520000-1 - Кейтерингові послуги за ДК 021:2015 «Єдиний закупівельний словник»</t>
  </si>
  <si>
    <t xml:space="preserve">Послуги з пломбування водомірів </t>
  </si>
  <si>
    <t>Послуги з пломбування водомірів ;код ДК 021:2015: 50410000-2 - Послуги з ремонту і технічного обслуговування вимірювальних, випробувальних і контрольних приладів  за ДК 021:2015 «Єдиний закупівельний словник»</t>
  </si>
  <si>
    <t>Послуги з поточного ремонту підлоги (влаштування плитки) укриття в Коломийському  закладі дошкільної освіти №3“Берізка” Коломийської міської ради в Івано-Франківській області 45430000-0 Покривання підлоги та стін за ДК 021:2015 "Єдиний закупівельний словник"</t>
  </si>
  <si>
    <t>Послуги з поточного ремонту підлоги (влаштування плитки) укриття в Коломийському закладі дошкільної освіти №3“Берізка” Коломийської міської ради в Івано-Франківській області</t>
  </si>
  <si>
    <t>Послуги з прання білизни для потреб дошкільної освіти</t>
  </si>
  <si>
    <t>Послуги з прання білизни для потреб дошкільної освіти; код 98310000-9 Послуги з прання і сухого чищення за ДК 021:2015 «Єдиного закупівельного словника»:Послуги з прання білизни для потреб дошкільної освіти; код 98310000-9 Послуги з прання і сухого чищення за ДК 021:2015 «Єдиного закупівельного словника»</t>
  </si>
  <si>
    <t xml:space="preserve">Послуги з проживання в готелі </t>
  </si>
  <si>
    <t>Послуги з проживання в готелі ;код 98340000-8 Послуги з тимчасового розміщення (проживання) та офісні послуги за  ДК 021:2015 "Єдиний закупівельний словник"</t>
  </si>
  <si>
    <t>Послуги з прокладання та налаштування локальної мережі; код 72710000-0 - Послуги у сфері локальних мереж за ДК 021:2015 «Єдиний закупівельний словник»</t>
  </si>
  <si>
    <t xml:space="preserve">Послуги з розподілу електричної енергії ; Послуги з розподілу електричної енергії </t>
  </si>
  <si>
    <t xml:space="preserve">Послуги з розподілу електричної енергії ; код  65310000-9 Розподіл електричної енергії за ДК 021:2015 «Єдиного закупівельного словника» </t>
  </si>
  <si>
    <t xml:space="preserve">Послуги з розподілу електричної енергії активної ; послуги з перетікань реактивної електричної енергії </t>
  </si>
  <si>
    <t xml:space="preserve">Послуги з розподілу електричної енергії активної; послуги з перетікань реактивної електричної енергії  ; код  65310000-9 Розподіл електричної енергії за ДК 021:2015 «Єдиного закупівельного словника»
</t>
  </si>
  <si>
    <t>Послуги з розробки технічних умов для проведення ремонтних робіт</t>
  </si>
  <si>
    <t>Послуги з розробки технічних умов для проведення ремонтних робіт; код 71330000-0 Інженерні послуги різні за ДК 021:2015 «Єдиного закупівельного словника»</t>
  </si>
  <si>
    <t>Послуги з розроблення проектно кошторисної документації з поточного ремонту системи опалення в закладі  дошкільної освіти для об’єкту: «Поточний ремонт системи опалення  Корницький заклад дошкільної освіти (ясла-садок) “Калинка” Коломийської міської ради,  за адресою: Івано-Франківська область, Коломийсмький район , с. Корнич, вул. Перемоги, 26»</t>
  </si>
  <si>
    <t>Послуги з розроблення проектно кошторисної документації з поточного ремонту системи опалення в закладі  дошкільної освіти для об’єкту: «Поточний ремонт системи опалення  Корницький заклад дошкільної освіти (ясла-садок) “Калинка” Коломийської міської ради,  за адресою: Івано-Франківська область, Коломийсмький район , с. Корнич, вул. Перемоги, 26»; код 71240000-2 Архітектурні, інженерні та планувальні послуги за ДК 021:2015 «Єдиний закупівельний словник»:Послуги з розроблення проектно кошторисної документації з поточного ремонту системи опалення в закладі  дошкільної освіти для об’єкту: «Поточний ремонт системи опалення  Корницький заклад дошкільної освіти (ясла-садок) “Калинка” Коломийської міської ради,  за адресою: Івано-Франківська область, Коломийсмький район , с. Корнич, вул. Перемоги, 26»; код 71240000-2 Архітектурні, інженерні та планувальні послуги за ДК 021:2015 «Єдиний закупівельний словник»</t>
  </si>
  <si>
    <t>Послуги з розроблення проектно кошторисної документації з поточного ремонту системи опалення в закладі  дошкільної освіти для об’єкту: «Поточний ремонт системи опалення Коломийський заклад дошкільної освіти (ясла-садок) №17 “Калинка” Коломийської міської ради,  за адресою: Івано-Франківська область  м. Коломия, вул. Василя Стефаника, 11а»</t>
  </si>
  <si>
    <t>Послуги з розроблення проектно кошторисної документації з поточного ремонту системи опалення в закладі  дошкільної освіти для об’єкту: «Поточний ремонт системи опалення Коломийський заклад дошкільної освіти (ясла-садок) №17 “Калинка” Коломийської міської ради,  за адресою: Івано-Франківська область  м. Коломия, вул. Василя Стефаника, 11а»; код 71240000-2 Архітектурні, інженерні та планувальні послуги за ДК 021:2015 «Єдиний закупівельний словник»:Послуги з розроблення проектно кошторисної документації з поточного ремонту системи опалення в закладі  дошкільної освіти для об’єкту: «Поточний ремонт системи опалення Коломийський заклад дошкільної освіти (ясла-садок) №17 “Калинка” Коломийської міської ради,  за адресою: Івано-Франківська область  м. Коломия, вул. Василя Стефаника, 11а»; код 71240000-2 Архітектурні, інженерні та планувальні послуги за ДК 021:2015 «Єдиний закупівельний словник»</t>
  </si>
  <si>
    <t>Послуги з розроблення проектно кошторисної документації з поточного ремонту системи опалення в закладі  дошкільної освіти для об’єкту: «Поточний ремонт системи опалення Коломийський заклад дошкільної освіти (ясла-садок) №9 “Веселка” Коломийської міської ради,  за адресою: Івано-Франківська область  м. Коломия, вул. Святослава Гординського, 5а»</t>
  </si>
  <si>
    <t>Послуги з розроблення проектно кошторисної документації з поточного ремонту системи опалення в закладі  дошкільної освіти для об’єкту: «Поточний ремонт системи опалення Коломийський заклад дошкільної освіти (ясла-садок) №9 “Веселка” Коломийської міської ради,  за адресою: Івано-Франківська область  м. Коломия, вул. Святослава Гординського, 5а»; код 71240000-2 Архітектурні, інженерні та планувальні послуги за ДК 021:2015 «Єдиний закупівельний словник»:Послуги з розроблення проектно кошторисної документації з поточного ремонту системи опалення в закладі  дошкільної освіти для об’єкту: «Поточний ремонт системи опалення Коломийський заклад дошкільної освіти (ясла-садок) №9 “Веселка” Коломийської міської ради,  за адресою: Івано-Франківська область  м. Коломия, вул. Святослава Гординського, 5а»; код 71240000-2 Архітектурні, інженерні та планувальні послуги за ДК 021:2015 «Єдиний закупівельний словник»</t>
  </si>
  <si>
    <t>Послуги з сервісного (технічного) обслуговування системи газопостачання та/або газовикористовуючого обладнання  ;код  50530000-9 Послуги з ремонту і технічного обслуговування техніки  за ДК 021:2015 «Єдиний закупівельний словник»</t>
  </si>
  <si>
    <t>Послуги з функціонального навчання керівного складу та фахівців,діяльність яких пов’язана з організацією і здійсненням заходів цивільного захисту</t>
  </si>
  <si>
    <t>Послуги з функціонального навчання керівного складу та фахівців,діяльність яких пов’язана з організацією і здійсненням заходів цивільного захисту; код 80330000-6 - Послуги у сфері освіти в галузі безпеки за ДК 021:2015 «Єдиний закупівельний словник»</t>
  </si>
  <si>
    <t>Послуги з централізованого водовідведення</t>
  </si>
  <si>
    <t>Послуги з централізованого водовідведення; код 90430000-0 Послуги з відведення стічних вод за ДК 021:2015 "Єдиного закупівельного словника"</t>
  </si>
  <si>
    <t>Послуги з централізованого водопостачання</t>
  </si>
  <si>
    <t>Послуги з централізованого водопостачання; код 65110000-7 Розподіл води за ДК 021:2015 «Єдиного закупівельного словника»</t>
  </si>
  <si>
    <t>Послуги з чищення каналізаційних колекторів (промивка каналізації по вул.Карпатська,40 Б )</t>
  </si>
  <si>
    <t>Послуги з чищення каналізаційних колекторів (промивка каналізації по вул.Карпатська,40 Б );код 90470000-2 Послуги з чищення каналізаційних колекторів за ДК 021:2015 «Єдиний закупівельний словник»</t>
  </si>
  <si>
    <t>Послуги з чищення каналізаційних колекторів (промивка каналізації по вул.Лисенка,18)</t>
  </si>
  <si>
    <t>Послуги з чищення каналізаційних колекторів (промивка каналізації по вул.Лисенка,18);код 90470000-2 Послуги з чищення каналізаційних колекторів за ДК 021:2015 «Єдиний закупівельний словник»</t>
  </si>
  <si>
    <t>Послуги з інформаційного супроводу проведення процедури замовлення-аналізу документів про освіту</t>
  </si>
  <si>
    <t>Послуги з інформаційного супроводу проведення процедури замовлення-аналізу документів про освіту; код  79820000-8 Послуги, пов’язані з друком  за ДК 021:2015 «Єдиний закупівельний словник»</t>
  </si>
  <si>
    <t>Послуги механізмами на об’єктах</t>
  </si>
  <si>
    <t>Послуги механізмами на об’єктах; код 45520000-8 – Прокат обладнання з оператором для виконання земляних робіт за ДК 021:2015 «Єдиний закупівельний словник»</t>
  </si>
  <si>
    <t>Послуги охорони об'єктів та обслуговування сигналізації на цих об'єктах;  код  79710000-4 Охоронні послуги за ДК 021:2015 «Єдиного закупівельного словника».</t>
  </si>
  <si>
    <t>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об'єктах; Послуги охорони об'єктів та обслуговування сигналізації на цих об'єктах</t>
  </si>
  <si>
    <t xml:space="preserve">Послуги по «Поточному ремонту приміщення (заміна вікон, дверей) заходи з енергозбереження Коломийського закладу дошкільної освіти (ясла-садок) №14 "Світанок" по вул. Миколи  Лисенка, 9 в м.Коломиї , Івано-Франківської області» </t>
  </si>
  <si>
    <t>Послуги по «Поточному ремонту приміщення (заміна вікон, дверей) заходи з енергозбереження Коломийського закладу дошкільної освіти (ясла-садок) №14 "Світанок" по вул. Миколи  Лисенка, 9 в м.Коломиї , Івано-Франківської області» ; код 45420000-7 Столярні та теслярні роботи за ДК 021:2015 «Єдиний закупівельний словник»</t>
  </si>
  <si>
    <t xml:space="preserve">Послуги по «Поточному ремонту приміщення (заміна вікон, дверей) заходи з енергозбереження Коломийського закладу дошкільної освіти (ясла-садок) №21 "Пролісок" по вул.М.Леонтовича, 12 в м.Коломиї Івано-Франківської області» </t>
  </si>
  <si>
    <t>Послуги по «Поточному ремонту приміщення (заміна вікон, дверей) заходи з енергозбереження Коломийського закладу дошкільної освіти (ясла-садок) №21 "Пролісок" по вул.М.Леонтовича, 12 в м.Коломиї Івано-Франківської області» ; код 45420000-7 Столярні та теслярні роботи за ДК 021:2015 «Єдиний закупівельний словник»</t>
  </si>
  <si>
    <t xml:space="preserve">Послуги по «Поточному ремонту приміщення (заміна вікон, дверей) заходи з енергозбереження Коломийського закладу дошкільної освіти (ясла-садок) №3 "Берізка" по вул.Гната Ковцуняка, 1 в м.Коломиї Івано-Франківської області» </t>
  </si>
  <si>
    <t>Послуги по «Поточному ремонту приміщення (заміна вікон, дверей) заходи з енергозбереження Коломийського закладу дошкільної освіти (ясла-садок) №3 "Берізка" по вул.Гната Ковцуняка, 1 в м.Коломиї Івано-Франківської області» ; код 45420000-7 Столярні та теслярні роботи за ДК 021:2015 «Єдиний закупівельний словник»</t>
  </si>
  <si>
    <t>Послуги по «Поточному ремонту приміщення (заміна вікон, дверей) заходи з енергозбереження Коломийського закладу дошкільної освіти (ясла-садок) №5 "Барвінок" по вул.Карпатська, 40 в м.Коломиї Івано-Франківської області»</t>
  </si>
  <si>
    <t>Послуги по «Поточному ремонту приміщення (заміна вікон, дверей) заходи з енергозбереження Коломийського закладу дошкільної освіти (ясла-садок) №5 "Барвінок" по вул.Карпатська, 40 в м.Коломиї Івано-Франківської області»; код 45420000-7 Столярні та теслярні роботи за ДК 021:2015 «Єдиний закупівельний словник»</t>
  </si>
  <si>
    <t xml:space="preserve">Послуги по «Поточному ремонту приміщення (заміна вікон, дверей) заходи з енергозбереження Саджавського закладу дошкільної освіти (ясла-садок) "Дударик" по вул. Кобилянської, 3-а в с.Саджавка Коломийського району Івано-Франківської області» </t>
  </si>
  <si>
    <t>Послуги по «Поточному ремонту приміщення (заміна вікон, дверей) заходи з енергозбереження Саджавського закладу дошкільної освіти (ясла-садок) "Дударик" по вул. Кобилянської, 3-а в с.Саджавка Коломийського району Івано-Франківської області» ; код 45420000-7 Столярні та теслярні роботи за ДК 021:2015 «Єдиний закупівельний словник»</t>
  </si>
  <si>
    <t xml:space="preserve">Послуги по «Поточному ремонту приміщення (заміна вікон, дверей) заходи з енергозбереження Саджавського ліцею по вул.Українська, 77а в с.Саджавка Коломийського району Івано-Франківської області» </t>
  </si>
  <si>
    <t>Послуги по «Поточному ремонту приміщення (заміна вікон, дверей) заходи з енергозбереження Саджавського ліцею по вул.Українська, 77а в с.Саджавка Коломийського району Івано-Франківської області» ; код 45420000-7 Столярні та теслярні роботи за ДК 021:2015 «Єдиний закупівельний словник»</t>
  </si>
  <si>
    <t xml:space="preserve">Послуги по доставці підручників та посібників в заклади освіти </t>
  </si>
  <si>
    <t xml:space="preserve">Послуги по доставці підручників та посібників в заклади освіти  ; код  64120000-3 Кур’єрські послуги  за ДК 021:2015 «Єдиний закупівельний словник»
</t>
  </si>
  <si>
    <t xml:space="preserve">Послуги по доставці підручників та посібників в заклади освіти ; код  64120000-3 Кур’єрські послуги  за ДК 021:2015 «Єдиний закупівельний словник»
</t>
  </si>
  <si>
    <t>Послуги пов’язані з використанням програмного забезпечення АІС «Місцеві бюджети рівня розпорядника бюджетних коштів»</t>
  </si>
  <si>
    <t>Послуги пов’язані з використанням програмного забезпечення АІС «Місцеві бюджети рівня розпорядника бюджетних коштів» код 72260000-5 - Послуги, пов’язані з програмним забезпеченням за ДК 021:2015 «Єдиний закупівельний словник»</t>
  </si>
  <si>
    <t>Послуги розрахунуково-касового обслуговування</t>
  </si>
  <si>
    <t>Послуги розрахунуково-касового обслуговування; код 66110000-4 Банківські послуги за ДК 021:2015 "Єдиний закупівельний словник"</t>
  </si>
  <si>
    <t>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сигналізації; Послуги спостереження за станом та технічне обслуговування встановленої сигналізації</t>
  </si>
  <si>
    <t>Послуги спостереження за станом та технічне обслуговування встановленої сигналізації;код  79710000-4 Охоронні послуги за ДК 021:2015 «Єдиного закупівельного словника».</t>
  </si>
  <si>
    <t>Послуги телефонного зв’язку</t>
  </si>
  <si>
    <t xml:space="preserve">Послуги телефонного зв’язку; код 64210000-1 Послуги телефонного зв’язку та передачі даних за ДК 021:2015 «Єдиний закупівельний словник» </t>
  </si>
  <si>
    <t>Послуги технічного забезпечення звукопідсилювальною та іншою апаратурою, додатковим обладнанням</t>
  </si>
  <si>
    <t>Послуги технічного забезпечення звукопідсилювальною та іншою апаратурою, додатковим обладнанням; код 92370000-5 - Послуги звукооператорів за ДК 021:2015 «Єдиний закупівельний словник»</t>
  </si>
  <si>
    <t>Постачання теплової енергії  для централізованого опалення ;код 09320000-8 Пара, гаряча вода та пов’язана продукція за ДК 021:2015 «Єдиного закупівельного словника»</t>
  </si>
  <si>
    <t>Постачання теплової енергії  для централізованого опалення; код 09320000-8 Пара, гаряча вода та пов’язана продукція за ДК 021:2015 «Єдиного закупівельного словника»</t>
  </si>
  <si>
    <t>Постачання теплової енергії (теплова енергія у гарячій воді/парі)</t>
  </si>
  <si>
    <t>Постачання теплової енергії (теплова енергія у гарячій воді/парі); код  09320000-8 - Пара, гаряча вода та пов’язана продукція за ДК 021:2015 «Єдиного закупівельного словника»</t>
  </si>
  <si>
    <t xml:space="preserve">Поточний  ремонт приміщення (заміна вікон, дверей) заходи з енергозбереження Коломийського закладу дошкільної освіти (ясла-садок) №16 "Орлятко" по вул.М.Грушевського,78  в м.Коломиї Івано-Франківської області» </t>
  </si>
  <si>
    <t xml:space="preserve">Поточний  ремонт приміщення (заміна вікон, дверей) заходи з енергозбереження Коломийського закладу дошкільної освіти (ясла-садок) №16 "Орлятко" по вул.М.Грушевського,78  в м.Коломиї Івано-Франківської області» ; код 45420000-7 Столярні та теслярні роботи за ДК 021:2015 «Єдиний закупівельний словник» </t>
  </si>
  <si>
    <t>Поточний  ремонт приміщення (заміна вікон, дверей) заходи з енергозбереження Коломийського закладу дошкільної освіти (ясла-садок) №19 "Ромашка" по вул.А.Чайковського,20 в м.Коломиї Івано-Франківської області»</t>
  </si>
  <si>
    <t xml:space="preserve">Поточний  ремонт приміщення (заміна вікон, дверей) заходи з енергозбереження Коломийського закладу дошкільної освіти (ясла-садок) №19 "Ромашка" по вул.А.Чайковського,20 в м.Коломиї Івано-Франківської області»; код 45420000-7 Столярні та теслярні роботи за ДК 021:2015 «Єдиний закупівельний словник» </t>
  </si>
  <si>
    <t xml:space="preserve">Поточний  ремонт приміщення (заміна вікон, дверей) заходи з енергозбереження Коломийського закладу дошкільної освіти (ясла-садок) №2 "Дударик" по вул.Сніжна ,11 в м.Коломиї Івано-Франківської області» </t>
  </si>
  <si>
    <t xml:space="preserve">Поточний  ремонт приміщення (заміна вікон, дверей) заходи з енергозбереження Коломийського закладу дошкільної освіти (ясла-садок) №2 "Дударик" по вул.Сніжна ,11 в м.Коломиї Івано-Франківської області» ; код 45420000-7 Столярні та теслярні роботи за ДК 021:2015 «Єдиний закупівельний словник» </t>
  </si>
  <si>
    <t>Поточний  ремонт приміщення (заміна вікон, дверей) заходи з енергозбереження Коломийського закладу дошкільної освіти (ясла-садок) №7 "Росинка" по вул.Д.Яворницького,9  в м.Коломиї Івано-Франківської області»</t>
  </si>
  <si>
    <t>Поточний  ремонт приміщення (заміна вікон, дверей) заходи з енергозбереження Коломийського закладу дошкільної освіти (ясла-садок) №7 "Росинка" по вул.Д.Яворницького,9  в м.Коломиї Івано-Франківської області» ; код 45420000-7 Столярні та теслярні роботи за ДК 021:2015 «Єдиний закупівельний словник»</t>
  </si>
  <si>
    <t>Поточний ремонт і технічне обслуговування комп’ютерів</t>
  </si>
  <si>
    <t>Поточний ремонт і технічне обслуговування комп’ютерів ; код  50320000-4 Послуги з ремонту і технічного обслуговування персональних комп’ютерів  за ДК 021:2015 «Єдиний закупівельний словник»</t>
  </si>
  <si>
    <t>Предмет закупівлі</t>
  </si>
  <si>
    <t>Приватне сільськогосподарське виробничо-торгове підприємство фірма "КВІЛТ"</t>
  </si>
  <si>
    <t>Прийом пропозицій до:</t>
  </si>
  <si>
    <t>Прийом пропозицій з</t>
  </si>
  <si>
    <t>Припливно витяжна система вентиляції з рекупацією тепла</t>
  </si>
  <si>
    <t>Припливно витяжна система вентиляції з рекупацією тепла; код 42520000-7 Вентиляційне обладнання за ДК 021:2015 «Єдиний закупівельний словник»</t>
  </si>
  <si>
    <t>Припой; код 44310000-6 Вироби з дроту за ДК 021:2015 «Єдиний закупівельний словник»</t>
  </si>
  <si>
    <t>Природний газ</t>
  </si>
  <si>
    <t>Природний газ; код 09120000-6 Газове паливо   за ДК 021:2015 «Єдиного закупівельного словника»</t>
  </si>
  <si>
    <t>Причина скасування закупівлі</t>
  </si>
  <si>
    <t>Продуктові набори</t>
  </si>
  <si>
    <t>Продуктові набори;  код  15890000-3 - Продукти харчування та сушені продукти різні за ДК 021:2015 «Єдиного закупівельного словника»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</si>
  <si>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</si>
  <si>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</si>
  <si>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Пісок, щебінь; код 14210000-6 Гравій, пісок, щебінь і наповнювачі за ДК 021:2015 «Єдиний закупівельний словник»</t>
  </si>
  <si>
    <t>Пісок;; Щебінь;</t>
  </si>
  <si>
    <t>Радіатор</t>
  </si>
  <si>
    <t>Радіатор; код 44620000-2 Радіатори і котли для систем центрального опалення та їх деталі за ДК 021:2015 «Єдиний закупівельний словник»</t>
  </si>
  <si>
    <t xml:space="preserve">Регулятор RBI 2312 (Q max - 75) </t>
  </si>
  <si>
    <t>Регулятор тиску; код 38420000-5 Прилади для вимірювання витрати, рівня та тиску рідин і газів за ДК 021:2015 «Єдиний закупівельний словник»</t>
  </si>
  <si>
    <t>Риба свіжоморожена хек без голови</t>
  </si>
  <si>
    <t>Риба свіжоморожена хек без голови; код  15220000-6 Риба, рибне філе та інше м’ясо риби морожені за ДК 021:2015 «Єдиного закупівельного словника»:Риба свіжоморожена хек без голови; код  15220000-6 Риба, рибне філе та інше м’ясо риби морожені за ДК 021:2015 «Єдиного закупівельного словника»</t>
  </si>
  <si>
    <t>Роботи з технічного обслуговування і ремонту автомобіля</t>
  </si>
  <si>
    <t>Роботи з технічного обслуговування і ремонту автомобіля; код  50110000-9 Послуги з ремонту і технічного обслуговування мототранспортних засобів і супутнього обладнання  за ДК 021:2015 «Єдиного закупівельного словника»</t>
  </si>
  <si>
    <t>Роботи з технічного обслуговування і ремонту автомобіля; код 50110000-9 Послуги з ремонту і технічного обслуговування мототранспортних засобів і супутнього обладнання за ДК 021:2015 «Єдиного закупівельного словника»</t>
  </si>
  <si>
    <t>Розб-PEX ТМ Перехiдник 26 -26 APE; Трійник 1*3/4*1  32.70.22; Колiно 50  /90"/  Reiger HTR</t>
  </si>
  <si>
    <t xml:space="preserve">Розб-PEX-TM Перехiдник 26-1" рз APE; Подовжувач 1"-3/4в-з ТМ; Муфта рВ d25*3/4 еко		
; Американка РЗ 20*1/2  еко		
; Труба Fiber Basalt Plus S3.2  d25 еко Wavin		
; Труба Fiber Basalt Plus S3.2  d20 еко Wavin	
; Редукцiя 3/4-1/2 з-в "ТМ"
</t>
  </si>
  <si>
    <t>Розетка накл.з/к</t>
  </si>
  <si>
    <t>Розетки</t>
  </si>
  <si>
    <t>Розетки;</t>
  </si>
  <si>
    <t>Розетки; 31220000-4 Елементи електричних схем за ДК 021:2015 «Єдиний закупівельний словник»</t>
  </si>
  <si>
    <t>Розетки; код 31220000-4 Елементи електричних схем за ДК 021:2015 «Єдиний закупівельний словник»</t>
  </si>
  <si>
    <t>Розміщення інформаційної продукції (виготовлення та розміщення на рекламних конструкціях поліграфічної продукції)</t>
  </si>
  <si>
    <t>Розміщення інформаційної продукції (виготовлення та розміщення на рекламних конструкціях поліграфічної продукції); код 79340000-9  - Рекламні та маркетингові послуги за ДК 021:2015 «Єдиний закупівельний словник»</t>
  </si>
  <si>
    <t>Розподіл природного газу</t>
  </si>
  <si>
    <t xml:space="preserve">Розподіл природного газу; код  65210000-8 Розподіл газу за ДК 021:2015 «Єдиного закупівельного словника»  </t>
  </si>
  <si>
    <t>Різальні інструменти</t>
  </si>
  <si>
    <t>Різальні інструменти; код 39240000-6 Різальні інструменти за ДК 021:2015 «Єдиний закупівельний словник»</t>
  </si>
  <si>
    <t>Річний план на</t>
  </si>
  <si>
    <t>САВЧУК СВЯТОСЛАВ ОМЕЛЯНОВИЧ</t>
  </si>
  <si>
    <t>САМУЛЯК ТАРАС МИРОНОВИЧ</t>
  </si>
  <si>
    <t>СЕМЕНЧУК БОГДАН ВАСИЛЬОВИЧ</t>
  </si>
  <si>
    <t>СЛІПКО ІГОР ВОЛОДИМИРОВИЧ</t>
  </si>
  <si>
    <t>СМЕРЕК ОЛЬГА МИКОЛАЇВНА</t>
  </si>
  <si>
    <t>СМЕТАНЮК АНДРІЙ МИХАЙЛОВИЧ</t>
  </si>
  <si>
    <t>СПИЧАК АНАТОЛІЙ ВАЛЕРІЙОВИЧ</t>
  </si>
  <si>
    <t xml:space="preserve">Саморіз 6*40
; Саморіз 8*40
; Скоба "Ялинка"
</t>
  </si>
  <si>
    <t>Сантехнічні матеріали; код 44410000-7 Вироби для ванної кімнати та кухні за ДК 021:2015 «Єдиний закупівельний словник»</t>
  </si>
  <si>
    <t>Свідоцтво про здобуття базової СО; Свідоцтво про здобуття повної ЗСО</t>
  </si>
  <si>
    <t>Світильник</t>
  </si>
  <si>
    <t>Світильник світодіодний; Лампа LED; Світильник</t>
  </si>
  <si>
    <t>Світильник; код 31520000-7 Світильники та освітлювальна арматура за ДК 021:2015 «Єдиний закупівельний словник»</t>
  </si>
  <si>
    <t>Світильники</t>
  </si>
  <si>
    <t>Світильники; код 31520000-7 Світильники та освітлювальна арматура за ДК 021:2015 «Єдиний закупівельний словник»</t>
  </si>
  <si>
    <t>Світильники; код 31520000-7 Світильникии та освітлювальна арматура за ДК 021:2015 «Єдиний закупівельний словник»</t>
  </si>
  <si>
    <t>Силiкон</t>
  </si>
  <si>
    <t>Силiкон; код 24590000-6 - Силікони у первинній формі за ДК 021:2015 «Єдиний закупівельний словник»</t>
  </si>
  <si>
    <t xml:space="preserve">Сир твердий масова частка жиру не менше 50% , Cир кисломолочний масова частка жиру 9%; код  15540000-5 Сирні продукти за ДК 021:2015 «Єдиного закупівельного словника» :Сир твердий масова частка жиру не менше 50% , Cир кисломолочний масова частка жиру 9%; код  15540000-5 Сирні продукти за ДК 021:2015 «Єдиного закупівельного словника» </t>
  </si>
  <si>
    <t xml:space="preserve">Сир твердий масова частка жиру не менше 50%; Cир кисломолочний масова частка жиру 9% </t>
  </si>
  <si>
    <t>Спеції в асортименті ;код 15870000-7 "Заправки та приправи" за ДК 021:2015 "Єдиний закупівельний словник"</t>
  </si>
  <si>
    <t>Статус</t>
  </si>
  <si>
    <t>Статус договору</t>
  </si>
  <si>
    <t>Строк поставки до:</t>
  </si>
  <si>
    <t>Строк поставки з:</t>
  </si>
  <si>
    <t>Сувенірна продукція (штучні квіти, букви логотипи);код 39290000-1 Фурнітура різна за ДК 021:2015 "Єдиний закупівельний словник"</t>
  </si>
  <si>
    <t>Сувенірна продукція(блокноти з логотипом,ручки з логотипом футболки, магніти, листівки); код 39290000-1 Фурнітура різна за ДК 021:2015 «Єдиного закупівельного словника"</t>
  </si>
  <si>
    <t>Сувенірна продукція(писанки, путівники); код 39290000-1 Фурнітура різна за ДК 021:2015 «Єдиного закупівельного словника»</t>
  </si>
  <si>
    <t>Сума гарантії</t>
  </si>
  <si>
    <t>Сума зниження, грн</t>
  </si>
  <si>
    <t>Сума укладеного договору</t>
  </si>
  <si>
    <t>Сухарі</t>
  </si>
  <si>
    <t>Сухарі; код 15820000-2 «Сухарі та печиво; пресерви з хлібобулочних і кондитерських виробів» за ДК 021:2015 «Єдиний закупівельний словник»</t>
  </si>
  <si>
    <t>ТАБАНЮК ОКСАНА ГРИГОРІВНА</t>
  </si>
  <si>
    <t>ТАБАНЮК ЯНІНА ОЛЕКСАНДРІВНА</t>
  </si>
  <si>
    <t>ТКАЧУК УЛЯНА МИКОЛАЇВНА</t>
  </si>
  <si>
    <t>ТОВ "ЧИСТИЙ-СВІТ"</t>
  </si>
  <si>
    <t>ТОВАРИСТВО З ДОДАТКОВОЮ ВІДПОВІДАЛЬНІСТЮ "ІВАНО-ФРАНКІВСЬКИЙ МІСЬКМОЛОКОЗАВОД"</t>
  </si>
  <si>
    <t>ТОВАРИСТВО З ОБМЕЖЕНОЮ ВІДПОВІДАЛЬНІСТЮ "ЄВРО КЛІК"</t>
  </si>
  <si>
    <t>ТОВАРИСТВО З ОБМЕЖЕНОЮ ВІДПОВІДАЛЬНІСТЮ "ЄВРОПЕЙСЬКА ЕНЕРГЕТИЧНА КОМПАНІЯ ЗАХІД"</t>
  </si>
  <si>
    <t>ТОВАРИСТВО З ОБМЕЖЕНОЮ ВІДПОВІДАЛЬНІСТЮ "ЄВРОПЕЙСЬКА ЕНЕРГЕТИЧНА КОМПАНІЯ"</t>
  </si>
  <si>
    <t>ТОВАРИСТВО З ОБМЕЖЕНОЮ ВІДПОВІДАЛЬНІСТЮ "ІНЖЕНЕРНО-ВИРОБНИЧИЙ ЦЕНТР"ЄВРОПРИЛАД"</t>
  </si>
  <si>
    <t>ТОВАРИСТВО З ОБМЕЖЕНОЮ ВІДПОВІДАЛЬНІСТЮ "АВЕ ІВАНО-ФРАНКІВСЬК"</t>
  </si>
  <si>
    <t>ТОВАРИСТВО З ОБМЕЖЕНОЮ ВІДПОВІДАЛЬНІСТЮ "АГРОБІЗНЕС"</t>
  </si>
  <si>
    <t>ТОВАРИСТВО З ОБМЕЖЕНОЮ ВІДПОВІДАЛЬНІСТЮ "АКАДЕМІЯ РАДНИК"</t>
  </si>
  <si>
    <t>ТОВАРИСТВО З ОБМЕЖЕНОЮ ВІДПОВІДАЛЬНІСТЮ "ГАЗОПОСТАЧАЛЬНА КОМПАНІЯ "НАФТОГАЗ ТРЕЙДИНГ"</t>
  </si>
  <si>
    <t>ТОВАРИСТВО З ОБМЕЖЕНОЮ ВІДПОВІДАЛЬНІСТЮ "ГАЗОПОСТАЧАЛЬНА КОМПАНІЯ "НАФТОГАЗ УКРАЇНИ"</t>
  </si>
  <si>
    <t>ТОВАРИСТВО З ОБМЕЖЕНОЮ ВІДПОВІДАЛЬНІСТЮ "ДІЕКС-ВЕСТ"</t>
  </si>
  <si>
    <t>ТОВАРИСТВО З ОБМЕЖЕНОЮ ВІДПОВІДАЛЬНІСТЮ "ЗАГОТПРОМТОРГ"</t>
  </si>
  <si>
    <t>ТОВАРИСТВО З ОБМЕЖЕНОЮ ВІДПОВІДАЛЬНІСТЮ "КОЛОМИЙСЬКИЙ ЦЕНТР ПРОФІЛАКТИЧНОЇ ДЕЗІНФЕКЦІЇ"</t>
  </si>
  <si>
    <t>ТОВАРИСТВО З ОБМЕЖЕНОЮ ВІДПОВІДАЛЬНІСТЮ "КОМПАНІЯ СПАФІС"</t>
  </si>
  <si>
    <t>ТОВАРИСТВО З ОБМЕЖЕНОЮ ВІДПОВІДАЛЬНІСТЮ "НОВІ ЗНАННЯ"</t>
  </si>
  <si>
    <t>ТОВАРИСТВО З ОБМЕЖЕНОЮ ВІДПОВІДАЛЬНІСТЮ "ОККО-ПОСТАЧ"</t>
  </si>
  <si>
    <t>ТОВАРИСТВО З ОБМЕЖЕНОЮ ВІДПОВІДАЛЬНІСТЮ "ПРОЕКТ 98"</t>
  </si>
  <si>
    <t>ТОВАРИСТВО З ОБМЕЖЕНОЮ ВІДПОВІДАЛЬНІСТЮ "ТИРЛИЧ"</t>
  </si>
  <si>
    <t>ТОВАРИСТВО З ОБМЕЖЕНОЮ ВІДПОВІДАЛЬНІСТЮ "ТРОППУС"</t>
  </si>
  <si>
    <t>ТОВАРИСТВО З ОБМЕЖЕНОЮ ВІДПОВІДАЛЬНІСТЮ "ЦЕНТР ЕКСПЕРТИЗ "ТІМ"</t>
  </si>
  <si>
    <t>ТОВАРИСТВО З ОБМЕЖЕНОЮ ВІДПОВІДАЛЬНІСТЮ ''ЗАХІДТЕПЛОКОМ''</t>
  </si>
  <si>
    <t>Так</t>
  </si>
  <si>
    <t xml:space="preserve">Телекомунікаційні послуги з використанням відповідних стандартів і технологій </t>
  </si>
  <si>
    <t>Телекомунікаційні послуги з використанням відповідних стандартів і технологій ;код 64220000-4 Телекомунікаційні послуги, крім послуг телефонного зв’язку і передачі даних  за ДК 021:2015 «Єдиний закупівельний словник»</t>
  </si>
  <si>
    <t>Телекомунікаційні послуги підключення та доступу до мережі Інтернет</t>
  </si>
  <si>
    <t>Телекомунікаційні послуги підключення та доступу до мережі Інтернет;  код  72410000-7 Послуги провайдерів за ДК 021:2015 «Єдиного закупівельного словника»</t>
  </si>
  <si>
    <t>Телекомунікаційні послуги підключення та доступу до мережі Інтернет; Телекомунікаційні послуги підключення та доступу до мережі Інтернет; Телекомунікаційні послуги підключення та доступу до мережі Інтернет; Телекомунікаційні послуги підключення та доступу до мережі Інтернет; Телекомунікаційні послуги підключення та доступу до мережі Інтернет; Телекомунікаційні послуги підключення та доступу до мережі Інтернет</t>
  </si>
  <si>
    <t>Телекомунікаційні послуги цілодобового доступу до мережі Інтернет</t>
  </si>
  <si>
    <t>Телекомунікаційні послуги цілодобового доступу до мережі Інтернет;  код  72410000-7 Послуги провайдерів за ДК 021:2015 «Єдиного закупівельного словника»</t>
  </si>
  <si>
    <t>Технічне обслуговування телекомунікаційної мережі</t>
  </si>
  <si>
    <t>Технічне обслуговування телекомунікаційної мережі; код  50330000-7 Послуги з технічного обслуговування телекомунікаційного обладнання за ДК 021:2015 «Єдиного закупівельного словника»;</t>
  </si>
  <si>
    <t>Технічне обслуговування і ремонт офісної техніки</t>
  </si>
  <si>
    <t xml:space="preserve">Технічне обслуговування і ремонт офісної техніки; код 50310000-1 Технічне обслуговування і ремонт офісної техніки за ДК 021:2015 «Єдиний закупівельний словник» </t>
  </si>
  <si>
    <t>Тип процедури</t>
  </si>
  <si>
    <t>Ткачук Оксана Михайлівна</t>
  </si>
  <si>
    <t>Товари для дому та господарства в асортименті</t>
  </si>
  <si>
    <t>Товари для дому та господарства; код 39220000-0 - Кухонне приладдя, товари для дому та господарства і приладдя для закладів громадського харчування за ДК 021:2015 «Єдиний закупівельний словник»</t>
  </si>
  <si>
    <t>Товариство з обмеженою відповідальністю  "Радивилівмолоко"</t>
  </si>
  <si>
    <t>Томатна паста, горошок свіжоморожений, вишня свіжоморожена,  курага, родзинки, сухофрукти; код 15330000-0 - Оброблені фрукти та овочі, за ДК 021:2015 «Єдиного закупівельного словника»</t>
  </si>
  <si>
    <t>Труба 25  KISSAN; Орiнг 1"  20.44.11</t>
  </si>
  <si>
    <t>Труба Н 75/3; Хомут 2 ½(75-80)</t>
  </si>
  <si>
    <t>Труби та супутня продукція; код 44160000-9 Магістралі, трубопроводи, труби, обсадні труби, тюбінги та супутні вироби за ДК 021:2015 «Єдиний закупівельний словник»</t>
  </si>
  <si>
    <t>Трійник 1/2 в-в-з "SF50"; Кран AW-stand. вода 1/2 в/з (607); Труба 32*0.25м біла; Труба 32*1. 0мм біла; Труба ПЕ-50 /3.7мм  PN10 Чорна; Муфта ПЕ 50*50 Т; Кран AW-stand. вода 2" в/в (1340гр); Муфта ПЕ 50*2"   РЗ  Т</t>
  </si>
  <si>
    <t xml:space="preserve">Трійник Редукцiйний d 25*20*25 еко		
; Колiно 90*  d20  еко		
</t>
  </si>
  <si>
    <t>Турбошурупи</t>
  </si>
  <si>
    <t>Турбошурупи; код 44530000-4  Кріпильні деталі за ДК 021:2015 «Єдиний закупівельний словник»</t>
  </si>
  <si>
    <t>УПРАВЛІННЯ ПОЛІЦІЇ ОХОРОНИ В ІВАНО-ФРАНКІВСЬКІЙ ОБЛАСТІ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</si>
  <si>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</si>
  <si>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</si>
  <si>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</si>
  <si>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Управління освіти Коломийської міської ради</t>
  </si>
  <si>
    <t>Ф-30/4</t>
  </si>
  <si>
    <t>Ф14/4</t>
  </si>
  <si>
    <t>ФІЛІЯ ПРИВАТНОГО АКЦІОНЕРНОГО ТОВАРИСТВА "ПРИКАРПАТТЯОБЛЕНЕРГО" "КОЛОМИЙСЬКА"</t>
  </si>
  <si>
    <t>ФІЛІЯ ПРИВАТНОГО АКЦІОНЕРНОГО ТОВАРИСТВА "ПРИКАРПАТТЯОБЛЕНЕРГО" "ПІВДЕННА"</t>
  </si>
  <si>
    <t>ФУРИК ПЕТРО ВАСИЛЬОВИЧ</t>
  </si>
  <si>
    <t>Фарби Емаль; Фарба вододисперсійна</t>
  </si>
  <si>
    <t>Фарби в асортименті</t>
  </si>
  <si>
    <t>Фарби; код 44810000-1 - Фарби за ДК 021:2015 «Єдиного закупівельного словника»</t>
  </si>
  <si>
    <t xml:space="preserve">Фарби; код 44810000-1 - Фарби за ДК 021:2015 «Єдиного закупівельного словника» </t>
  </si>
  <si>
    <t>Федорук Леся Богданівна</t>
  </si>
  <si>
    <t>Фотопапір; код 22990000-6 Газетний папір, папір ручного виготовлення та інший некрейдований папір або картон для графічних цілей  за ДК 021:2015 «Єдиного закупівельного словника</t>
  </si>
  <si>
    <t>Фізична особа-підприємець Бідаш Василь Михайлович</t>
  </si>
  <si>
    <t>Фізична особа-підприємець Марцинюк Світлана Федорівна</t>
  </si>
  <si>
    <t>Фізична особа-підприємець Харевич Роман Михайлович</t>
  </si>
  <si>
    <t>Фільтр для Бойлера/від накипу sf 100b</t>
  </si>
  <si>
    <t xml:space="preserve">Хліб цільнозерновий пшеничний різаний  ; хліб цільнозерновий житній різаний ; хліб пшеничний білий перший ґатунок   </t>
  </si>
  <si>
    <t>Хліб цільнозерновий пшеничний різаний, хліб цільнозерновий житній різаний, хліб пшеничний білий перший ґатунок ; код  15810000-9 Хлібопродукти, свіжовипечені хлібобулочні та кондитерські вироби за ДК 021:2015 «Єдиного закупівельного словника»</t>
  </si>
  <si>
    <t xml:space="preserve">Холодна зварка Fortis 30гр	</t>
  </si>
  <si>
    <t>Цвяхи 60; Цвяхи 80; Дошка; Лігар</t>
  </si>
  <si>
    <t>Цемент</t>
  </si>
  <si>
    <t>Цемент; код  44110000-4 Конструкційні матеріали за ДК 021:2015 «Єдиний закупівельний словник»</t>
  </si>
  <si>
    <t>Цукор</t>
  </si>
  <si>
    <t>Цукор, цукор ванільний ; код 15830000-5  «Цукор і супутня продукція» за ДК 021:2015 «Єдиний закупівельний словник»</t>
  </si>
  <si>
    <t>Цукор; код 15830000-5 «Цукор і супутня продукція» за ДК 021:2015 «Єдиний закупівельний словник»</t>
  </si>
  <si>
    <t>Цукор; цукор ванільний</t>
  </si>
  <si>
    <t>Чай ; код 15860000-4 "Кава, чай та супутня продукція" за ДК 021:2015 "Єдиний закупівельний словник"</t>
  </si>
  <si>
    <t>ШВВП 2*1,5; ШВВП 3*2,5</t>
  </si>
  <si>
    <t>Швидкозшивачі картон; Папки картон на завязках</t>
  </si>
  <si>
    <t>Швидкозшивачі та супутнє обладнання; код 22850000-3 Швидкозшивачі та супутнє приладдя за ДК 021:2015 «Єдиний закупівельний словник»;</t>
  </si>
  <si>
    <t xml:space="preserve">Шліфувальний круг пелюстковий; 
</t>
  </si>
  <si>
    <t>Шліфувальний круг пелюстковий; 
код 14810000-2 Абразивні вироби за ДК 021:2015 «Єдиний закупівельний словник»</t>
  </si>
  <si>
    <t>Штукатурка гіпсова Крумікс (Krumix) СМС 30 кг</t>
  </si>
  <si>
    <t xml:space="preserve">Штукатурка гіпсова; код 44830000-7 Мастики, шпаклівки, замазки та розчинники
за ДК 021:2015 «Єдиний закупівельний словник» 
</t>
  </si>
  <si>
    <t>Шурупи</t>
  </si>
  <si>
    <t>Шурупи; 44530000-4  Кріпильні деталі за ДК 021:2015 «Єдиний закупівельний словник»</t>
  </si>
  <si>
    <t>Щiтка для мiдi</t>
  </si>
  <si>
    <t>Щiтка для мiдi; код 39220000-0 - Кухонне приладдя, товари для дому та господарства і приладдя для закладів громадського харчування за ДК 021:2015 «Єдиний закупівельний словник»</t>
  </si>
  <si>
    <t>аукціон не передбачено</t>
  </si>
  <si>
    <t>аукціон не проводився</t>
  </si>
  <si>
    <t>банка</t>
  </si>
  <si>
    <t>блок розпалювання та керування запалювачем горіння котла S4565BF1062B Honeywell</t>
  </si>
  <si>
    <t>блокноти з логотипом; ручки з логотипом; футболки; магніти; листівки</t>
  </si>
  <si>
    <t>вилка 5/32а; перемикач 4/63А; коробка під автомат; ПВС 5*4; обойма 16; ізострічка ; розетка 5/32А</t>
  </si>
  <si>
    <t>газонокосарка; газонокосарка; мотокоса</t>
  </si>
  <si>
    <t>гігакалорія</t>
  </si>
  <si>
    <t>диплом на дерев'яній підложці</t>
  </si>
  <si>
    <t>завершений</t>
  </si>
  <si>
    <t>завершено</t>
  </si>
  <si>
    <t>клей  25 кг; холодна зварка</t>
  </si>
  <si>
    <t>комплект</t>
  </si>
  <si>
    <t xml:space="preserve">крупа гречана; крупа пшенична; крупа ячмінна; крупа перлова; крупа вівсяна; рис; крупа кукурудзяна; пшоно; кус-кус; булгур; борошно пшеничне цільнозернове; борошно пшеничне вищого ґатунку </t>
  </si>
  <si>
    <t>кілограм</t>
  </si>
  <si>
    <t>кілька позицій</t>
  </si>
  <si>
    <t>літр</t>
  </si>
  <si>
    <t>метри</t>
  </si>
  <si>
    <t>метри кубічні</t>
  </si>
  <si>
    <t>муфти ; труби різної довжини; матік для труби; трійник</t>
  </si>
  <si>
    <t>набір</t>
  </si>
  <si>
    <t>не указано</t>
  </si>
  <si>
    <t>одиниця</t>
  </si>
  <si>
    <t xml:space="preserve">переноска </t>
  </si>
  <si>
    <t>писанки; путівники</t>
  </si>
  <si>
    <t>послуга</t>
  </si>
  <si>
    <t>послуги з вивезення побутових відходів;  код  90510000-5 Утилізація/видалення сміття та поводження зі сміттям за ДК 021:2015 «Єдиного закупівельного словника».</t>
  </si>
  <si>
    <t>послуги з вивезення побутових відходів; послуги з вивезення побутових відходів; послуги з вивезення побутових відходів; послуги з вивезення побутових відходів</t>
  </si>
  <si>
    <t>послуги з вивезення побутових відходів; послуги з вивезення побутових відходів; послуги з вивезення побутових відходів; послуги з вивезення побутових відходів; послуги з вивезення побутових відходів; послуги з вивезення побутових відходів; послуги з вивезення побутових відходів; послуги з вивезення побутових відходів; послуги з вивезення побутових відходів; послуги з вивезення побутових відходів</t>
  </si>
  <si>
    <t>постачання теплової енергії  для централізованого опалення</t>
  </si>
  <si>
    <t xml:space="preserve">постачання теплової енергії  для централізованого опалення </t>
  </si>
  <si>
    <t>підписано</t>
  </si>
  <si>
    <t>сверло №6; сверло №8; сверло №10</t>
  </si>
  <si>
    <t xml:space="preserve">свинина нежирна (м’якоть) вищого ґатунку охолоджена; філе куряче охолоджене; стегно куряче,охолоджене </t>
  </si>
  <si>
    <t>сметана; кефір</t>
  </si>
  <si>
    <t>сіль; лимонна кислота; перець чорний мелений</t>
  </si>
  <si>
    <t>тисяча кубічних метрів</t>
  </si>
  <si>
    <t>томатна паста; горошок свіжоморожений; курага ; вишня свіжеморожена; родзинки; яблука сушені</t>
  </si>
  <si>
    <t>упаковка</t>
  </si>
  <si>
    <t>фотопапір в асортименті</t>
  </si>
  <si>
    <t>цемент; сітка штукатурна; пінопласт</t>
  </si>
  <si>
    <t>чай меліса; чай каркаде; чай липа</t>
  </si>
  <si>
    <t>шпаклівка Альба (старт) 30 кг; шпаклівка Альба (ротбан) 30 кг; (видалене); Грунтівка 10л</t>
  </si>
  <si>
    <t>штуки</t>
  </si>
  <si>
    <t>штучні квіти; Букви-логотип</t>
  </si>
  <si>
    <t>№</t>
  </si>
  <si>
    <t>Електрична енергія</t>
  </si>
  <si>
    <t>09310000-5 Електрична енергія</t>
  </si>
  <si>
    <t>ІФЕ-617/2023</t>
  </si>
  <si>
    <t>ТОВАРИСТВО З ОБМЕЖЕНОЮ ВІДПОВІДАЛЬНІСТЮ "ЕНЕРДЖІ ТРЕЙД ГРУП"</t>
  </si>
  <si>
    <t>36716332</t>
  </si>
  <si>
    <t xml:space="preserve">Молоко коров’яче питне пастеризоване; код 15510000-6 Молоко та вершки за ДК 021:2015 «Єдиного закупівельного словника»
</t>
  </si>
  <si>
    <t>Масло вершкове ; код  15530000-2 Вершкове масло за ДК 021:2015 «Єдиного закупівельного словника»</t>
  </si>
  <si>
    <t>М’ясо ( філе куряче охолоджене , стегно куряче  охолоджене); код  15110000-2 М’ясо за ДК 021:2015 "Єдиного закупівельного словника"</t>
  </si>
  <si>
    <t>Риба свіжоморожена хек без голови; код  15220000-6 Риба, рибне філе та інше м’ясо риби морожені за ДК 021:2015 «Єдиного закупівельного словника»</t>
  </si>
  <si>
    <t xml:space="preserve">Cир твердий масова частка жиру 9%; код  15540000-5 Сирні продукти за ДК 021:2015 «Єдиного закупівельного словника» </t>
  </si>
  <si>
    <t>фруктові соки ; код 15320000-7 Фруктові та овочеві соки за ДК 021:2015 «Єдиного закупівельного словника»</t>
  </si>
  <si>
    <t>М’ясо (свинина нежирна (м’якоть) вищого ґатунку охолоджена); код  15110000-2 М’ясо за ДК 021:2015 "Єдиного закупівельного словника"</t>
  </si>
  <si>
    <t>Кефір, сметана; код  15550000-8 Молочні продукти різні за ДК 021:2015 «Єдиного закупівельного словника»</t>
  </si>
  <si>
    <t>Крупа гречана, крупа пшенична, крупа ячмінна, крупа перлова, крупа вівсяна, рис, крупа кукурудзяна, кус-кус, булгур, борошно пшеничне цільнозернове, борошно пшеничне вищого ґатунку; код 15610000-7 Продукція борошномельно-круп'яної промисловості за ДК 021:2015 «Єдиного закупівельного словника»</t>
  </si>
  <si>
    <t>Банани свіжі, зелені, від 20см, діаметр плоду не більше 4см, 1 ґатунок, 1кг; Гарбузи продовольчі свіжі, ДСТУ 3190, 1кг; Яблука свіжі, пізньостиглі, гатунок висший, діаметр плоду не меньше 60мм, ДСТУ 8133:2015; Апельсини свіжі, діаметр плоду не менше 5см, 1кг; Морква свіжа, пізньостигла, гатунок: 1, діаметр 20-50мм, ДСТУ- 7035:2009; Капуста білоголова, свіжа, пізньостигла 1 гатунок, ДСТУ-7037:2009; Цибуля ріпчаста свіжа, ДСТУ 3234-95, гатунок вищий, від 5см; Буряк столовий 1-го гатунку, 5-10см, ДСТУ- 7033:2009</t>
  </si>
  <si>
    <t>М’ясо (свинина нежирна (м’якоть) вищого ґатунку охолоджена, філе куряче охолоджене , стегно куряче  охолоджене); код  15110000-2 М’ясо за ДК 021:2015 "Єдиного закупівельного словника"</t>
  </si>
  <si>
    <t>Природний газ, вільні ціни, без обмежень по терміну дії, без розподілу</t>
  </si>
  <si>
    <t>15510000-6 Молоко та вершки</t>
  </si>
  <si>
    <t xml:space="preserve">15320000-7 Фруктові та овочеві соки </t>
  </si>
  <si>
    <t>03220000-9 Овочі, фрукти та горіхи</t>
  </si>
  <si>
    <t>00445676</t>
  </si>
  <si>
    <t>Фізична особа-підприємець Кирничук Тетяна Богданівна</t>
  </si>
  <si>
    <t>3124104429</t>
  </si>
  <si>
    <t>ДУ1</t>
  </si>
  <si>
    <t>3-4</t>
  </si>
  <si>
    <t>11-5</t>
  </si>
  <si>
    <t>23-4</t>
  </si>
  <si>
    <t>31-4</t>
  </si>
  <si>
    <t>40-7</t>
  </si>
  <si>
    <t>45-8</t>
  </si>
  <si>
    <t>46-5</t>
  </si>
  <si>
    <t>47-5</t>
  </si>
  <si>
    <t>50-4</t>
  </si>
  <si>
    <t>51-5</t>
  </si>
  <si>
    <t>54-4</t>
  </si>
  <si>
    <t>211-3</t>
  </si>
  <si>
    <t>15-1</t>
  </si>
  <si>
    <t>ДУ2</t>
  </si>
  <si>
    <t>ДУ3</t>
  </si>
  <si>
    <t>9-1</t>
  </si>
  <si>
    <t>50-5</t>
  </si>
  <si>
    <t>31-5</t>
  </si>
  <si>
    <t>54-5</t>
  </si>
  <si>
    <t>3-5</t>
  </si>
  <si>
    <t>ДУ4</t>
  </si>
  <si>
    <t>ДУ5</t>
  </si>
  <si>
    <t>39-1</t>
  </si>
  <si>
    <t>88-1</t>
  </si>
  <si>
    <t>47-2</t>
  </si>
  <si>
    <t>ДУ6</t>
  </si>
  <si>
    <t>Крупа гречана, крупа пшенична, крупа ячмінна, крупа перлова, крупа вівсяна, рис, крупа кукурудзяна, кус-кус, булгур, борошно пшеничне цільнозернове, борошно пшеничне вищого ґатунку</t>
  </si>
  <si>
    <t>211-4</t>
  </si>
  <si>
    <t>Макарони трубчасті, група А, 400г; Макарони фігурні, група А, 400г; Макарони ниткоподібні, група А, 400г</t>
  </si>
  <si>
    <t>Картопля столова, пізня, придатна для машинної чистки, товарна (55-80мм)</t>
  </si>
  <si>
    <t>Квасоля сушена, кольорова однотонна, ДСТУ 8672, вагова, 1 кг; Квасоля сушена, кольорова строката, ДСТУ 8672, вагова, 1 кг; Квасоля сушена, біла, ДСТУ 8672, вагова; Горох продовольчий, сушений, жовтий різних відтінків, клас 1-й, ДСТУ 4523, 1кг</t>
  </si>
  <si>
    <t>М'якоть без кістки яловича, охолоджена, 1 категорія, ДСТУ 4589</t>
  </si>
  <si>
    <t>Папір для друку, А4, 80 г/м², клас A, 500 арк., білий</t>
  </si>
  <si>
    <t>Природний газ, фіксований тариф на 1 місяць, без розподілу</t>
  </si>
  <si>
    <t>Какао-порошок 11%, ДСТУ 4391, 100г</t>
  </si>
  <si>
    <t>Яйця курячі столові, 1 категорія (М), ДСТУ 5028, 30 шт.</t>
  </si>
  <si>
    <t>Банани свіжі, ґатунок другий, світло-зелені, від 14 см, діаметр плоду не більше 4 см, 1 кг; Морква свіжа, пізньостигла, перший ґатунок, 20-50 мм, ДСТУ 7035, 1 кг; Цибуля ріпчаста свіжа, ґатунок вищий, від 5 см, ДСТУ 3234, 1 кг</t>
  </si>
  <si>
    <t>Яблука свіжі, пізньостиглі, ґатунок другий, діаметр не менше 45 мм, ДСТУ 8133, 1 кг; Буряк столовий першого ґатунку, 5-10 см, ДСТУ 7033, 1 кг; Капуста білоголова свіжа, пізньостигла, перший ґатунок, ДСТУ 7037, 1 кг</t>
  </si>
  <si>
    <t>Засіб для чищення унітазів, гель, дезінфікуюча дія, від 700 мл; Засоби для кухні, порошок, для чищення поверхонь, від 400 г; Засоби для миття підлоги, для всіх видів водостійких поверхонь, від 5 л; Відбілювачі та плямовивідники для білих тканин, 1л; Засоби для миття скла, пляшка без розпилювача, від 400 мл; Засіб для ручного миття посуду, рідина, мийна здатність від 80%, 0.5л</t>
  </si>
  <si>
    <t>03140000-4 Продукція тваринництва та супутня продукція</t>
  </si>
  <si>
    <t>15850000-1 Макаронні вироби</t>
  </si>
  <si>
    <t>03210000-6 Зернові культури та картопля</t>
  </si>
  <si>
    <t>30190000-7 Офісне устаткування та приладдя різне</t>
  </si>
  <si>
    <t>15840000-8 Какао; шоколад та цукрові кондитерські вироби</t>
  </si>
  <si>
    <t>39830000-9 Продукція для чищення</t>
  </si>
  <si>
    <t>ФЕРМЕРСЬКЕ ГОСПОДАРСТВО "БОРЩІВСЬКЕ КБ"</t>
  </si>
  <si>
    <t>ТОВАРИСТВО З ОБМЕЖЕНОЮ ВІДПОВІДАЛЬНІСТЮ "Торгово-Виробнича Група Український папір"</t>
  </si>
  <si>
    <t>40759864</t>
  </si>
  <si>
    <t>43977041</t>
  </si>
  <si>
    <t>39624119</t>
  </si>
  <si>
    <t>43893999</t>
  </si>
  <si>
    <t>21337459</t>
  </si>
  <si>
    <t>4</t>
  </si>
  <si>
    <t>5</t>
  </si>
  <si>
    <t>6</t>
  </si>
  <si>
    <t>7</t>
  </si>
  <si>
    <t>8</t>
  </si>
  <si>
    <t>9</t>
  </si>
  <si>
    <t>27</t>
  </si>
  <si>
    <t>62</t>
  </si>
  <si>
    <t>71</t>
  </si>
  <si>
    <t>89</t>
  </si>
  <si>
    <t>90</t>
  </si>
  <si>
    <t>95</t>
  </si>
  <si>
    <t>0105/4</t>
  </si>
  <si>
    <t>118</t>
  </si>
  <si>
    <t>120</t>
  </si>
  <si>
    <t>134</t>
  </si>
  <si>
    <t>135</t>
  </si>
  <si>
    <t>164</t>
  </si>
  <si>
    <t>Яйце куряче столове, категорія Перша (M), 1 шт.</t>
  </si>
  <si>
    <t>Яблука свіжі, ранньостиглі, ґатунок перший, діаметр не менше 55 мм, ДСТУ 8323, 1 кг; Морква свіжа, ранньостигла, перший ґатунок, 10-40 мм, ДСТУ 7035, 1 кг; Буряк столовий першого ґатунку, 5-10 см, ДСТУ 7033, 1 кг; Капуста білоголова свіжа, ранньостигла, ДСТУ 7037,1 кг; Цибуля ріпчаста свіжа, ґатунок вищий, від 5 см, ДСТУ 3234, 1 кг</t>
  </si>
  <si>
    <t>Степлер, скоба №24/6, 20 аркушів, глибина 50мм, металевий корпус; Папір для друку, А4, 80 г/м², СIE 150%,  103 мкм, 91%, 500 арк., білий; Папір для друку, А3, 80 г/м², СIE 161%, 105 мкм, 92%, 500 арк., білий; Скріпки металеві 25-33мм, круглі, нікельовані, 100шт.; Ручка кулькова, пластиковий корпус, пише синім, 0,5мм; Коректор-ручка, 8-12мл; Скоби для степлера №24/6, 1000 шт.; Паперові блоки для нотаток проклеєні, 55 г/м2, 90х90мм, 400-450шт.; Клей ПВА 200мл, кришка-дозатор; Клей-олівець, PVP, 25-35г; Клейкі стрічки канцелярські 45ммx90м, 30мкм, прозорі; Олівець графітовий HB, дерев'яний, заточений, з ластиком; Гумки для видалення написів олівця графітного та чорнил; Закладки-стікери, пластикові, з клейким шаром, прямокутні, кольорові, 45x12 мм, 25 шт.; Точило для олівців без контейнеру; Діркопробивачі з лінійкою, 30 листів; Бокси архівні 250х150х352 мм, гофрокартон; Затискачі для паперів 51-55мм, 12шт. в пачці; Лінійки пластикові, 20-30см; Антистеплер, метал, пластик, Розмір скоб 24/6, 26/6; Файли для документів А4, PP 40 мкм, глянцеві прозорі; Ножиці від 210 мм, пластикові ручки з ергоном. вставками</t>
  </si>
  <si>
    <t>Молоко коров'яче пастеризоване 2,5%, плівка поліетиленова, ДСТУ 2661, 1000г</t>
  </si>
  <si>
    <t>ТОВ "КОРВЕТ"</t>
  </si>
  <si>
    <t>ТОВ "ГОВА"</t>
  </si>
  <si>
    <t>ТОВ "ТЕПЛА ЕНЕРГЕТИЧНА КОМПАНІЯ
"</t>
  </si>
  <si>
    <t>42  -4</t>
  </si>
  <si>
    <t>260210-1</t>
  </si>
  <si>
    <t>Відшкодування електроенергії</t>
  </si>
  <si>
    <t>Відшкодування газу</t>
  </si>
  <si>
    <t>Відшкодування води</t>
  </si>
  <si>
    <t>Управління  культури та туризму Коломийської міської ради</t>
  </si>
  <si>
    <t>Оренда майна</t>
  </si>
  <si>
    <t>ПАТ "КИЇВСТАР"</t>
  </si>
  <si>
    <t>Морозильна камера BEKO;    Морозильна камера BEKO</t>
  </si>
  <si>
    <t>договір оренди їдальні</t>
  </si>
  <si>
    <t>139_А</t>
  </si>
  <si>
    <t>165_г</t>
  </si>
  <si>
    <t>Суб'єкт господарювання</t>
  </si>
  <si>
    <t>Перелік укладених договорів, укладені договори, інші правочини, додатки, додаткові угоди та інші матеріали до них станом на 30.06.2023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</si>
</sst>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\.mm\.yyyy\ hh:m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80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4" fontId="2" fillId="0" borderId="0" xfId="0" applyNumberFormat="1" applyFont="1"/>
    <xf numFmtId="164" fontId="2" fillId="0" borderId="0" xfId="0" applyNumberFormat="1" applyFont="1"/>
    <xf numFmtId="0" fontId="3" fillId="2" borderId="0" xfId="0" applyFont="1" applyFill="1" applyBorder="1" applyAlignment="1">
      <alignment horizontal="center" wrapText="1"/>
    </xf>
    <xf numFmtId="1" fontId="2" fillId="0" borderId="0" xfId="0" applyNumberFormat="1" applyFont="1"/>
    <xf numFmtId="165" fontId="2" fillId="0" borderId="0" xfId="0" applyNumberFormat="1" applyFont="1"/>
    <xf numFmtId="0" fontId="3" fillId="0" borderId="0" xfId="0" applyFont="1" applyFill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164" fontId="4" fillId="0" borderId="0" xfId="0" applyNumberFormat="1" applyFont="1"/>
    <xf numFmtId="49" fontId="6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49" fontId="4" fillId="0" borderId="0" xfId="0" applyNumberFormat="1" applyFont="1"/>
    <xf numFmtId="4" fontId="4" fillId="0" borderId="0" xfId="0" applyNumberFormat="1" applyFont="1"/>
    <xf numFmtId="49" fontId="7" fillId="0" borderId="0" xfId="0" applyNumberFormat="1" applyFont="1" applyFill="1" applyBorder="1" applyAlignment="1">
      <alignment horizontal="left" wrapText="1"/>
    </xf>
    <xf numFmtId="0" fontId="5" fillId="0" borderId="0" xfId="0" applyFont="1"/>
    <xf numFmtId="4" fontId="8" fillId="0" borderId="0" xfId="0" applyNumberFormat="1" applyFont="1" applyAlignment="1">
      <alignment horizontal="right"/>
    </xf>
    <xf numFmtId="164" fontId="5" fillId="0" borderId="0" xfId="0" applyNumberFormat="1" applyFont="1"/>
    <xf numFmtId="0" fontId="9" fillId="0" borderId="0" xfId="0" applyFont="1" applyAlignment="1">
      <alignment vertical="center"/>
    </xf>
    <xf numFmtId="0" fontId="8" fillId="0" borderId="0" xfId="0" applyFont="1"/>
    <xf numFmtId="0" fontId="2" fillId="3" borderId="0" xfId="0" applyFont="1" applyFill="1"/>
    <xf numFmtId="0" fontId="10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8" fillId="0" borderId="0" xfId="0" applyNumberFormat="1" applyFont="1"/>
    <xf numFmtId="1" fontId="8" fillId="0" borderId="0" xfId="0" applyNumberFormat="1" applyFont="1"/>
    <xf numFmtId="4" fontId="8" fillId="0" borderId="0" xfId="0" applyNumberFormat="1" applyFont="1"/>
    <xf numFmtId="0" fontId="8" fillId="0" borderId="0" xfId="0" applyFont="1" applyAlignment="1">
      <alignment horizontal="center" vertical="center"/>
    </xf>
    <xf numFmtId="165" fontId="8" fillId="0" borderId="0" xfId="0" applyNumberFormat="1" applyFont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2" fillId="4" borderId="0" xfId="0" applyNumberFormat="1" applyFont="1" applyFill="1" applyAlignment="1">
      <alignment horizontal="left"/>
    </xf>
    <xf numFmtId="0" fontId="2" fillId="4" borderId="0" xfId="0" applyFont="1" applyFill="1"/>
    <xf numFmtId="0" fontId="0" fillId="4" borderId="0" xfId="0" applyFont="1" applyFill="1"/>
    <xf numFmtId="0" fontId="7" fillId="0" borderId="0" xfId="0" applyFont="1" applyFill="1" applyBorder="1" applyAlignment="1">
      <alignment horizontal="center" wrapText="1"/>
    </xf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164" fontId="7" fillId="0" borderId="0" xfId="0" applyNumberFormat="1" applyFont="1"/>
    <xf numFmtId="0" fontId="7" fillId="2" borderId="0" xfId="0" applyFont="1" applyFill="1" applyBorder="1" applyAlignment="1">
      <alignment horizontal="center" wrapText="1"/>
    </xf>
    <xf numFmtId="0" fontId="1" fillId="0" borderId="0" xfId="0" applyFont="1"/>
    <xf numFmtId="0" fontId="11" fillId="2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ivli.pro/remote/dispatcher/state_purchase_view/42239769" TargetMode="External"/><Relationship Id="rId21" Type="http://schemas.openxmlformats.org/officeDocument/2006/relationships/hyperlink" Target="https://my.zakupivli.pro/remote/dispatcher/state_purchase_view/43469025" TargetMode="External"/><Relationship Id="rId42" Type="http://schemas.openxmlformats.org/officeDocument/2006/relationships/hyperlink" Target="https://my.zakupivli.pro/remote/dispatcher/state_purchase_view/43439911" TargetMode="External"/><Relationship Id="rId63" Type="http://schemas.openxmlformats.org/officeDocument/2006/relationships/hyperlink" Target="https://my.zakupivli.pro/remote/dispatcher/state_purchase_view/43108531" TargetMode="External"/><Relationship Id="rId84" Type="http://schemas.openxmlformats.org/officeDocument/2006/relationships/hyperlink" Target="https://my.zakupivli.pro/remote/dispatcher/state_purchase_view/42599865" TargetMode="External"/><Relationship Id="rId138" Type="http://schemas.openxmlformats.org/officeDocument/2006/relationships/hyperlink" Target="https://my.zakupivli.pro/remote/dispatcher/state_purchase_view/41863079" TargetMode="External"/><Relationship Id="rId159" Type="http://schemas.openxmlformats.org/officeDocument/2006/relationships/hyperlink" Target="https://my.zakupivli.pro/remote/dispatcher/state_purchase_view/41608859" TargetMode="External"/><Relationship Id="rId170" Type="http://schemas.openxmlformats.org/officeDocument/2006/relationships/hyperlink" Target="https://my.zakupivli.pro/remote/dispatcher/state_purchase_view/41411684" TargetMode="External"/><Relationship Id="rId191" Type="http://schemas.openxmlformats.org/officeDocument/2006/relationships/hyperlink" Target="https://my.zakupivli.pro/remote/dispatcher/state_purchase_view/41068306" TargetMode="External"/><Relationship Id="rId205" Type="http://schemas.openxmlformats.org/officeDocument/2006/relationships/hyperlink" Target="https://my.zakupivli.pro/remote/dispatcher/state_purchase_view/40885444" TargetMode="External"/><Relationship Id="rId226" Type="http://schemas.openxmlformats.org/officeDocument/2006/relationships/hyperlink" Target="https://my.zakupivli.pro/remote/dispatcher/state_purchase_view/40381488" TargetMode="External"/><Relationship Id="rId107" Type="http://schemas.openxmlformats.org/officeDocument/2006/relationships/hyperlink" Target="https://my.zakupivli.pro/remote/dispatcher/state_purchase_view/42367033" TargetMode="External"/><Relationship Id="rId11" Type="http://schemas.openxmlformats.org/officeDocument/2006/relationships/hyperlink" Target="https://my.zakupivli.pro/remote/dispatcher/state_purchase_view/43469413" TargetMode="External"/><Relationship Id="rId32" Type="http://schemas.openxmlformats.org/officeDocument/2006/relationships/hyperlink" Target="https://my.zakupivli.pro/remote/dispatcher/state_purchase_view/43451314" TargetMode="External"/><Relationship Id="rId53" Type="http://schemas.openxmlformats.org/officeDocument/2006/relationships/hyperlink" Target="https://my.zakupivli.pro/remote/dispatcher/state_purchase_view/43134575" TargetMode="External"/><Relationship Id="rId74" Type="http://schemas.openxmlformats.org/officeDocument/2006/relationships/hyperlink" Target="https://my.zakupivli.pro/remote/dispatcher/state_purchase_view/42701142" TargetMode="External"/><Relationship Id="rId128" Type="http://schemas.openxmlformats.org/officeDocument/2006/relationships/hyperlink" Target="https://my.zakupivli.pro/remote/dispatcher/state_purchase_view/41992753" TargetMode="External"/><Relationship Id="rId149" Type="http://schemas.openxmlformats.org/officeDocument/2006/relationships/hyperlink" Target="https://my.zakupivli.pro/remote/dispatcher/state_purchase_view/41706788" TargetMode="External"/><Relationship Id="rId5" Type="http://schemas.openxmlformats.org/officeDocument/2006/relationships/hyperlink" Target="https://my.zakupivli.pro/remote/dispatcher/state_purchase_view/43528308" TargetMode="External"/><Relationship Id="rId95" Type="http://schemas.openxmlformats.org/officeDocument/2006/relationships/hyperlink" Target="https://my.zakupivli.pro/remote/dispatcher/state_purchase_view/42396680" TargetMode="External"/><Relationship Id="rId160" Type="http://schemas.openxmlformats.org/officeDocument/2006/relationships/hyperlink" Target="https://my.zakupivli.pro/remote/dispatcher/state_purchase_view/41608774" TargetMode="External"/><Relationship Id="rId181" Type="http://schemas.openxmlformats.org/officeDocument/2006/relationships/hyperlink" Target="https://my.zakupivli.pro/remote/dispatcher/state_purchase_view/41187525" TargetMode="External"/><Relationship Id="rId216" Type="http://schemas.openxmlformats.org/officeDocument/2006/relationships/hyperlink" Target="https://my.zakupivli.pro/remote/dispatcher/state_purchase_view/40689521" TargetMode="External"/><Relationship Id="rId22" Type="http://schemas.openxmlformats.org/officeDocument/2006/relationships/hyperlink" Target="https://my.zakupivli.pro/remote/dispatcher/state_purchase_view/43468943" TargetMode="External"/><Relationship Id="rId43" Type="http://schemas.openxmlformats.org/officeDocument/2006/relationships/hyperlink" Target="https://my.zakupivli.pro/remote/dispatcher/state_purchase_view/43439532" TargetMode="External"/><Relationship Id="rId64" Type="http://schemas.openxmlformats.org/officeDocument/2006/relationships/hyperlink" Target="https://my.zakupivli.pro/remote/dispatcher/state_purchase_view/43107919" TargetMode="External"/><Relationship Id="rId118" Type="http://schemas.openxmlformats.org/officeDocument/2006/relationships/hyperlink" Target="https://my.zakupivli.pro/remote/dispatcher/state_purchase_view/42230667" TargetMode="External"/><Relationship Id="rId139" Type="http://schemas.openxmlformats.org/officeDocument/2006/relationships/hyperlink" Target="https://my.zakupivli.pro/remote/dispatcher/state_purchase_view/41862956" TargetMode="External"/><Relationship Id="rId85" Type="http://schemas.openxmlformats.org/officeDocument/2006/relationships/hyperlink" Target="https://my.zakupivli.pro/remote/dispatcher/state_purchase_view/42599811" TargetMode="External"/><Relationship Id="rId150" Type="http://schemas.openxmlformats.org/officeDocument/2006/relationships/hyperlink" Target="https://my.zakupivli.pro/remote/dispatcher/state_purchase_view/41703231" TargetMode="External"/><Relationship Id="rId171" Type="http://schemas.openxmlformats.org/officeDocument/2006/relationships/hyperlink" Target="https://my.zakupivli.pro/remote/dispatcher/state_purchase_view/41411433" TargetMode="External"/><Relationship Id="rId192" Type="http://schemas.openxmlformats.org/officeDocument/2006/relationships/hyperlink" Target="https://my.zakupivli.pro/remote/dispatcher/state_purchase_lot_view/880549" TargetMode="External"/><Relationship Id="rId206" Type="http://schemas.openxmlformats.org/officeDocument/2006/relationships/hyperlink" Target="https://my.zakupivli.pro/remote/dispatcher/state_purchase_view/40885230" TargetMode="External"/><Relationship Id="rId227" Type="http://schemas.openxmlformats.org/officeDocument/2006/relationships/hyperlink" Target="https://my.zakupivli.pro/remote/dispatcher/state_purchase_view/40381355" TargetMode="External"/><Relationship Id="rId12" Type="http://schemas.openxmlformats.org/officeDocument/2006/relationships/hyperlink" Target="https://my.zakupivli.pro/remote/dispatcher/state_purchase_view/43469372" TargetMode="External"/><Relationship Id="rId33" Type="http://schemas.openxmlformats.org/officeDocument/2006/relationships/hyperlink" Target="https://my.zakupivli.pro/remote/dispatcher/state_purchase_view/43450593" TargetMode="External"/><Relationship Id="rId108" Type="http://schemas.openxmlformats.org/officeDocument/2006/relationships/hyperlink" Target="https://my.zakupivli.pro/remote/dispatcher/state_purchase_view/42362716" TargetMode="External"/><Relationship Id="rId129" Type="http://schemas.openxmlformats.org/officeDocument/2006/relationships/hyperlink" Target="https://my.zakupivli.pro/remote/dispatcher/state_purchase_view/41992631" TargetMode="External"/><Relationship Id="rId54" Type="http://schemas.openxmlformats.org/officeDocument/2006/relationships/hyperlink" Target="https://my.zakupivli.pro/remote/dispatcher/state_purchase_view/43135585" TargetMode="External"/><Relationship Id="rId75" Type="http://schemas.openxmlformats.org/officeDocument/2006/relationships/hyperlink" Target="https://my.zakupivli.pro/remote/dispatcher/state_purchase_view/42665885" TargetMode="External"/><Relationship Id="rId96" Type="http://schemas.openxmlformats.org/officeDocument/2006/relationships/hyperlink" Target="https://my.zakupivli.pro/remote/dispatcher/state_purchase_view/42372103" TargetMode="External"/><Relationship Id="rId140" Type="http://schemas.openxmlformats.org/officeDocument/2006/relationships/hyperlink" Target="https://my.zakupivli.pro/remote/dispatcher/state_purchase_view/41862647" TargetMode="External"/><Relationship Id="rId161" Type="http://schemas.openxmlformats.org/officeDocument/2006/relationships/hyperlink" Target="https://my.zakupivli.pro/remote/dispatcher/state_purchase_view/41608742" TargetMode="External"/><Relationship Id="rId182" Type="http://schemas.openxmlformats.org/officeDocument/2006/relationships/hyperlink" Target="https://my.zakupivli.pro/remote/dispatcher/state_purchase_view/41186012" TargetMode="External"/><Relationship Id="rId217" Type="http://schemas.openxmlformats.org/officeDocument/2006/relationships/hyperlink" Target="https://my.zakupivli.pro/remote/dispatcher/state_purchase_view/40687133" TargetMode="External"/><Relationship Id="rId6" Type="http://schemas.openxmlformats.org/officeDocument/2006/relationships/hyperlink" Target="https://my.zakupivli.pro/remote/dispatcher/state_purchase_view/43486197" TargetMode="External"/><Relationship Id="rId23" Type="http://schemas.openxmlformats.org/officeDocument/2006/relationships/hyperlink" Target="https://my.zakupivli.pro/remote/dispatcher/state_purchase_view/43468904" TargetMode="External"/><Relationship Id="rId119" Type="http://schemas.openxmlformats.org/officeDocument/2006/relationships/hyperlink" Target="https://my.zakupivli.pro/remote/dispatcher/state_purchase_view/42227213" TargetMode="External"/><Relationship Id="rId44" Type="http://schemas.openxmlformats.org/officeDocument/2006/relationships/hyperlink" Target="https://my.zakupivli.pro/remote/dispatcher/state_purchase_view/43439002" TargetMode="External"/><Relationship Id="rId65" Type="http://schemas.openxmlformats.org/officeDocument/2006/relationships/hyperlink" Target="https://my.zakupivli.pro/remote/dispatcher/state_purchase_view/43103685" TargetMode="External"/><Relationship Id="rId86" Type="http://schemas.openxmlformats.org/officeDocument/2006/relationships/hyperlink" Target="https://my.zakupivli.pro/remote/dispatcher/state_purchase_view/42598525" TargetMode="External"/><Relationship Id="rId130" Type="http://schemas.openxmlformats.org/officeDocument/2006/relationships/hyperlink" Target="https://my.zakupivli.pro/remote/dispatcher/state_purchase_view/41992224" TargetMode="External"/><Relationship Id="rId151" Type="http://schemas.openxmlformats.org/officeDocument/2006/relationships/hyperlink" Target="https://my.zakupivli.pro/remote/dispatcher/state_purchase_view/41702307" TargetMode="External"/><Relationship Id="rId172" Type="http://schemas.openxmlformats.org/officeDocument/2006/relationships/hyperlink" Target="https://my.zakupivli.pro/remote/dispatcher/state_purchase_view/41411370" TargetMode="External"/><Relationship Id="rId193" Type="http://schemas.openxmlformats.org/officeDocument/2006/relationships/hyperlink" Target="https://my.zakupivli.pro/remote/dispatcher/state_purchase_view/41040299" TargetMode="External"/><Relationship Id="rId207" Type="http://schemas.openxmlformats.org/officeDocument/2006/relationships/hyperlink" Target="https://my.zakupivli.pro/remote/dispatcher/state_purchase_view/40884920" TargetMode="External"/><Relationship Id="rId228" Type="http://schemas.openxmlformats.org/officeDocument/2006/relationships/hyperlink" Target="https://my.zakupivli.pro/remote/dispatcher/state_purchase_view/40362370" TargetMode="External"/><Relationship Id="rId13" Type="http://schemas.openxmlformats.org/officeDocument/2006/relationships/hyperlink" Target="https://my.zakupivli.pro/remote/dispatcher/state_purchase_view/43469355" TargetMode="External"/><Relationship Id="rId109" Type="http://schemas.openxmlformats.org/officeDocument/2006/relationships/hyperlink" Target="https://my.zakupivli.pro/remote/dispatcher/state_purchase_view/42279437" TargetMode="External"/><Relationship Id="rId34" Type="http://schemas.openxmlformats.org/officeDocument/2006/relationships/hyperlink" Target="https://my.zakupivli.pro/remote/dispatcher/state_purchase_view/43449057" TargetMode="External"/><Relationship Id="rId55" Type="http://schemas.openxmlformats.org/officeDocument/2006/relationships/hyperlink" Target="https://my.zakupivli.pro/remote/dispatcher/state_purchase_view/43121854" TargetMode="External"/><Relationship Id="rId76" Type="http://schemas.openxmlformats.org/officeDocument/2006/relationships/hyperlink" Target="https://my.zakupivli.pro/remote/dispatcher/state_purchase_view/42665710" TargetMode="External"/><Relationship Id="rId97" Type="http://schemas.openxmlformats.org/officeDocument/2006/relationships/hyperlink" Target="https://my.zakupivli.pro/remote/dispatcher/state_purchase_view/42371977" TargetMode="External"/><Relationship Id="rId120" Type="http://schemas.openxmlformats.org/officeDocument/2006/relationships/hyperlink" Target="https://my.zakupivli.pro/remote/dispatcher/state_purchase_view/42184600" TargetMode="External"/><Relationship Id="rId141" Type="http://schemas.openxmlformats.org/officeDocument/2006/relationships/hyperlink" Target="https://my.zakupivli.pro/remote/dispatcher/state_purchase_view/41862571" TargetMode="External"/><Relationship Id="rId7" Type="http://schemas.openxmlformats.org/officeDocument/2006/relationships/hyperlink" Target="https://my.zakupivli.pro/remote/dispatcher/state_purchase_view/43485330" TargetMode="External"/><Relationship Id="rId162" Type="http://schemas.openxmlformats.org/officeDocument/2006/relationships/hyperlink" Target="https://my.zakupivli.pro/remote/dispatcher/state_purchase_view/41608663" TargetMode="External"/><Relationship Id="rId183" Type="http://schemas.openxmlformats.org/officeDocument/2006/relationships/hyperlink" Target="https://my.zakupivli.pro/remote/dispatcher/state_purchase_view/41185262" TargetMode="External"/><Relationship Id="rId218" Type="http://schemas.openxmlformats.org/officeDocument/2006/relationships/hyperlink" Target="https://my.zakupivli.pro/remote/dispatcher/state_purchase_view/40676723" TargetMode="External"/><Relationship Id="rId24" Type="http://schemas.openxmlformats.org/officeDocument/2006/relationships/hyperlink" Target="https://my.zakupivli.pro/remote/dispatcher/state_purchase_view/43468883" TargetMode="External"/><Relationship Id="rId45" Type="http://schemas.openxmlformats.org/officeDocument/2006/relationships/hyperlink" Target="https://my.zakupivli.pro/remote/dispatcher/state_purchase_view/43437380" TargetMode="External"/><Relationship Id="rId66" Type="http://schemas.openxmlformats.org/officeDocument/2006/relationships/hyperlink" Target="https://my.zakupivli.pro/remote/dispatcher/state_purchase_view/43102888" TargetMode="External"/><Relationship Id="rId87" Type="http://schemas.openxmlformats.org/officeDocument/2006/relationships/hyperlink" Target="https://my.zakupivli.pro/remote/dispatcher/state_purchase_view/42507555" TargetMode="External"/><Relationship Id="rId110" Type="http://schemas.openxmlformats.org/officeDocument/2006/relationships/hyperlink" Target="https://my.zakupivli.pro/remote/dispatcher/state_purchase_view/42278168" TargetMode="External"/><Relationship Id="rId131" Type="http://schemas.openxmlformats.org/officeDocument/2006/relationships/hyperlink" Target="https://my.zakupivli.pro/remote/dispatcher/state_purchase_view/41991140" TargetMode="External"/><Relationship Id="rId152" Type="http://schemas.openxmlformats.org/officeDocument/2006/relationships/hyperlink" Target="https://my.zakupivli.pro/remote/dispatcher/state_purchase_view/41642397" TargetMode="External"/><Relationship Id="rId173" Type="http://schemas.openxmlformats.org/officeDocument/2006/relationships/hyperlink" Target="https://my.zakupivli.pro/remote/dispatcher/state_purchase_view/41411329" TargetMode="External"/><Relationship Id="rId194" Type="http://schemas.openxmlformats.org/officeDocument/2006/relationships/hyperlink" Target="https://my.zakupivli.pro/remote/dispatcher/state_purchase_lot_view/879472" TargetMode="External"/><Relationship Id="rId208" Type="http://schemas.openxmlformats.org/officeDocument/2006/relationships/hyperlink" Target="https://my.zakupivli.pro/remote/dispatcher/state_purchase_view/40884125" TargetMode="External"/><Relationship Id="rId229" Type="http://schemas.openxmlformats.org/officeDocument/2006/relationships/hyperlink" Target="https://my.zakupivli.pro/remote/dispatcher/state_purchase_view/40361244" TargetMode="External"/><Relationship Id="rId14" Type="http://schemas.openxmlformats.org/officeDocument/2006/relationships/hyperlink" Target="https://my.zakupivli.pro/remote/dispatcher/state_purchase_view/43469312" TargetMode="External"/><Relationship Id="rId35" Type="http://schemas.openxmlformats.org/officeDocument/2006/relationships/hyperlink" Target="https://my.zakupivli.pro/remote/dispatcher/state_purchase_view/43446971" TargetMode="External"/><Relationship Id="rId56" Type="http://schemas.openxmlformats.org/officeDocument/2006/relationships/hyperlink" Target="https://my.zakupivli.pro/remote/dispatcher/state_purchase_view/43115176" TargetMode="External"/><Relationship Id="rId77" Type="http://schemas.openxmlformats.org/officeDocument/2006/relationships/hyperlink" Target="https://my.zakupivli.pro/remote/dispatcher/state_purchase_view/42617779" TargetMode="External"/><Relationship Id="rId100" Type="http://schemas.openxmlformats.org/officeDocument/2006/relationships/hyperlink" Target="https://my.zakupivli.pro/remote/dispatcher/state_purchase_view/42369537" TargetMode="External"/><Relationship Id="rId8" Type="http://schemas.openxmlformats.org/officeDocument/2006/relationships/hyperlink" Target="https://my.zakupivli.pro/remote/dispatcher/state_purchase_view/43469540" TargetMode="External"/><Relationship Id="rId98" Type="http://schemas.openxmlformats.org/officeDocument/2006/relationships/hyperlink" Target="https://my.zakupivli.pro/remote/dispatcher/state_purchase_view/42370863" TargetMode="External"/><Relationship Id="rId121" Type="http://schemas.openxmlformats.org/officeDocument/2006/relationships/hyperlink" Target="https://my.zakupivli.pro/remote/dispatcher/state_purchase_view/41994739" TargetMode="External"/><Relationship Id="rId142" Type="http://schemas.openxmlformats.org/officeDocument/2006/relationships/hyperlink" Target="https://my.zakupivli.pro/remote/dispatcher/state_purchase_view/41862541" TargetMode="External"/><Relationship Id="rId163" Type="http://schemas.openxmlformats.org/officeDocument/2006/relationships/hyperlink" Target="https://my.zakupivli.pro/remote/dispatcher/state_purchase_view/41608181" TargetMode="External"/><Relationship Id="rId184" Type="http://schemas.openxmlformats.org/officeDocument/2006/relationships/hyperlink" Target="https://my.zakupivli.pro/remote/dispatcher/state_purchase_view/41184743" TargetMode="External"/><Relationship Id="rId219" Type="http://schemas.openxmlformats.org/officeDocument/2006/relationships/hyperlink" Target="https://my.zakupivli.pro/remote/dispatcher/state_purchase_view/40666620" TargetMode="External"/><Relationship Id="rId230" Type="http://schemas.openxmlformats.org/officeDocument/2006/relationships/hyperlink" Target="https://my.zakupivli.pro/remote/dispatcher/state_purchase_view/40308153" TargetMode="External"/><Relationship Id="rId25" Type="http://schemas.openxmlformats.org/officeDocument/2006/relationships/hyperlink" Target="https://my.zakupivli.pro/remote/dispatcher/state_purchase_view/43468861" TargetMode="External"/><Relationship Id="rId46" Type="http://schemas.openxmlformats.org/officeDocument/2006/relationships/hyperlink" Target="https://my.zakupivli.pro/remote/dispatcher/state_purchase_view/43437222" TargetMode="External"/><Relationship Id="rId67" Type="http://schemas.openxmlformats.org/officeDocument/2006/relationships/hyperlink" Target="https://my.zakupivli.pro/remote/dispatcher/state_purchase_view/43101366" TargetMode="External"/><Relationship Id="rId20" Type="http://schemas.openxmlformats.org/officeDocument/2006/relationships/hyperlink" Target="https://my.zakupivli.pro/remote/dispatcher/state_purchase_view/43469061" TargetMode="External"/><Relationship Id="rId41" Type="http://schemas.openxmlformats.org/officeDocument/2006/relationships/hyperlink" Target="https://my.zakupivli.pro/remote/dispatcher/state_purchase_view/43440478" TargetMode="External"/><Relationship Id="rId62" Type="http://schemas.openxmlformats.org/officeDocument/2006/relationships/hyperlink" Target="https://my.zakupivli.pro/remote/dispatcher/state_purchase_view/43114596" TargetMode="External"/><Relationship Id="rId83" Type="http://schemas.openxmlformats.org/officeDocument/2006/relationships/hyperlink" Target="https://my.zakupivli.pro/remote/dispatcher/state_purchase_view/42599928" TargetMode="External"/><Relationship Id="rId88" Type="http://schemas.openxmlformats.org/officeDocument/2006/relationships/hyperlink" Target="https://my.zakupivli.pro/remote/dispatcher/state_purchase_lot_view/941607" TargetMode="External"/><Relationship Id="rId111" Type="http://schemas.openxmlformats.org/officeDocument/2006/relationships/hyperlink" Target="https://my.zakupivli.pro/remote/dispatcher/state_purchase_view/42277442" TargetMode="External"/><Relationship Id="rId132" Type="http://schemas.openxmlformats.org/officeDocument/2006/relationships/hyperlink" Target="https://my.zakupivli.pro/remote/dispatcher/state_purchase_view/41985259" TargetMode="External"/><Relationship Id="rId153" Type="http://schemas.openxmlformats.org/officeDocument/2006/relationships/hyperlink" Target="https://my.zakupivli.pro/remote/dispatcher/state_purchase_view/41641604" TargetMode="External"/><Relationship Id="rId174" Type="http://schemas.openxmlformats.org/officeDocument/2006/relationships/hyperlink" Target="https://my.zakupivli.pro/remote/dispatcher/state_purchase_view/41356352" TargetMode="External"/><Relationship Id="rId179" Type="http://schemas.openxmlformats.org/officeDocument/2006/relationships/hyperlink" Target="https://my.zakupivli.pro/remote/dispatcher/state_purchase_view/41193444" TargetMode="External"/><Relationship Id="rId195" Type="http://schemas.openxmlformats.org/officeDocument/2006/relationships/hyperlink" Target="https://my.zakupivli.pro/remote/dispatcher/state_purchase_view/41029277" TargetMode="External"/><Relationship Id="rId209" Type="http://schemas.openxmlformats.org/officeDocument/2006/relationships/hyperlink" Target="https://my.zakupivli.pro/remote/dispatcher/state_purchase_view/40883561" TargetMode="External"/><Relationship Id="rId190" Type="http://schemas.openxmlformats.org/officeDocument/2006/relationships/hyperlink" Target="https://my.zakupivli.pro/remote/dispatcher/state_purchase_view/41169575" TargetMode="External"/><Relationship Id="rId204" Type="http://schemas.openxmlformats.org/officeDocument/2006/relationships/hyperlink" Target="https://my.zakupivli.pro/remote/dispatcher/state_purchase_lot_view/874922" TargetMode="External"/><Relationship Id="rId220" Type="http://schemas.openxmlformats.org/officeDocument/2006/relationships/hyperlink" Target="https://my.zakupivli.pro/remote/dispatcher/state_purchase_view/40610130" TargetMode="External"/><Relationship Id="rId225" Type="http://schemas.openxmlformats.org/officeDocument/2006/relationships/hyperlink" Target="https://my.zakupivli.pro/remote/dispatcher/state_purchase_view/40381562" TargetMode="External"/><Relationship Id="rId15" Type="http://schemas.openxmlformats.org/officeDocument/2006/relationships/hyperlink" Target="https://my.zakupivli.pro/remote/dispatcher/state_purchase_view/43469284" TargetMode="External"/><Relationship Id="rId36" Type="http://schemas.openxmlformats.org/officeDocument/2006/relationships/hyperlink" Target="https://my.zakupivli.pro/remote/dispatcher/state_purchase_view/43443681" TargetMode="External"/><Relationship Id="rId57" Type="http://schemas.openxmlformats.org/officeDocument/2006/relationships/hyperlink" Target="https://my.zakupivli.pro/remote/dispatcher/state_purchase_view/43114272" TargetMode="External"/><Relationship Id="rId106" Type="http://schemas.openxmlformats.org/officeDocument/2006/relationships/hyperlink" Target="https://my.zakupivli.pro/remote/dispatcher/state_purchase_view/42367540" TargetMode="External"/><Relationship Id="rId127" Type="http://schemas.openxmlformats.org/officeDocument/2006/relationships/hyperlink" Target="https://my.zakupivli.pro/remote/dispatcher/state_purchase_view/41992965" TargetMode="External"/><Relationship Id="rId10" Type="http://schemas.openxmlformats.org/officeDocument/2006/relationships/hyperlink" Target="https://my.zakupivli.pro/remote/dispatcher/state_purchase_view/43469458" TargetMode="External"/><Relationship Id="rId31" Type="http://schemas.openxmlformats.org/officeDocument/2006/relationships/hyperlink" Target="https://my.zakupivli.pro/remote/dispatcher/state_purchase_view/43452307" TargetMode="External"/><Relationship Id="rId52" Type="http://schemas.openxmlformats.org/officeDocument/2006/relationships/hyperlink" Target="https://my.zakupivli.pro/remote/dispatcher/state_purchase_view/43127973" TargetMode="External"/><Relationship Id="rId73" Type="http://schemas.openxmlformats.org/officeDocument/2006/relationships/hyperlink" Target="https://my.zakupivli.pro/remote/dispatcher/state_purchase_view/42793843" TargetMode="External"/><Relationship Id="rId78" Type="http://schemas.openxmlformats.org/officeDocument/2006/relationships/hyperlink" Target="https://my.zakupivli.pro/remote/dispatcher/state_purchase_view/42610504" TargetMode="External"/><Relationship Id="rId94" Type="http://schemas.openxmlformats.org/officeDocument/2006/relationships/hyperlink" Target="https://my.zakupivli.pro/remote/dispatcher/state_purchase_view/42401404" TargetMode="External"/><Relationship Id="rId99" Type="http://schemas.openxmlformats.org/officeDocument/2006/relationships/hyperlink" Target="https://my.zakupivli.pro/remote/dispatcher/state_purchase_view/42370053" TargetMode="External"/><Relationship Id="rId101" Type="http://schemas.openxmlformats.org/officeDocument/2006/relationships/hyperlink" Target="https://my.zakupivli.pro/remote/dispatcher/state_purchase_view/42369424" TargetMode="External"/><Relationship Id="rId122" Type="http://schemas.openxmlformats.org/officeDocument/2006/relationships/hyperlink" Target="https://my.zakupivli.pro/remote/dispatcher/state_purchase_view/41994711" TargetMode="External"/><Relationship Id="rId143" Type="http://schemas.openxmlformats.org/officeDocument/2006/relationships/hyperlink" Target="https://my.zakupivli.pro/remote/dispatcher/state_purchase_view/41862515" TargetMode="External"/><Relationship Id="rId148" Type="http://schemas.openxmlformats.org/officeDocument/2006/relationships/hyperlink" Target="https://my.zakupivli.pro/remote/dispatcher/state_purchase_view/41727077" TargetMode="External"/><Relationship Id="rId164" Type="http://schemas.openxmlformats.org/officeDocument/2006/relationships/hyperlink" Target="https://my.zakupivli.pro/remote/dispatcher/state_purchase_view/41607408" TargetMode="External"/><Relationship Id="rId169" Type="http://schemas.openxmlformats.org/officeDocument/2006/relationships/hyperlink" Target="https://my.zakupivli.pro/remote/dispatcher/state_purchase_view/41411754" TargetMode="External"/><Relationship Id="rId185" Type="http://schemas.openxmlformats.org/officeDocument/2006/relationships/hyperlink" Target="https://my.zakupivli.pro/remote/dispatcher/state_purchase_view/41184139" TargetMode="External"/><Relationship Id="rId4" Type="http://schemas.openxmlformats.org/officeDocument/2006/relationships/hyperlink" Target="https://my.zakupivli.pro/remote/dispatcher/state_purchase_view/43528687" TargetMode="External"/><Relationship Id="rId9" Type="http://schemas.openxmlformats.org/officeDocument/2006/relationships/hyperlink" Target="https://my.zakupivli.pro/remote/dispatcher/state_purchase_view/43469498" TargetMode="External"/><Relationship Id="rId180" Type="http://schemas.openxmlformats.org/officeDocument/2006/relationships/hyperlink" Target="https://my.zakupivli.pro/remote/dispatcher/state_purchase_view/41192709" TargetMode="External"/><Relationship Id="rId210" Type="http://schemas.openxmlformats.org/officeDocument/2006/relationships/hyperlink" Target="https://my.zakupivli.pro/remote/dispatcher/state_purchase_view/40882502" TargetMode="External"/><Relationship Id="rId215" Type="http://schemas.openxmlformats.org/officeDocument/2006/relationships/hyperlink" Target="https://my.zakupivli.pro/remote/dispatcher/state_purchase_view/40715850" TargetMode="External"/><Relationship Id="rId236" Type="http://schemas.openxmlformats.org/officeDocument/2006/relationships/printerSettings" Target="../printerSettings/printerSettings1.bin"/><Relationship Id="rId26" Type="http://schemas.openxmlformats.org/officeDocument/2006/relationships/hyperlink" Target="https://my.zakupivli.pro/remote/dispatcher/state_purchase_view/43463423" TargetMode="External"/><Relationship Id="rId231" Type="http://schemas.openxmlformats.org/officeDocument/2006/relationships/hyperlink" Target="https://my.zakupivli.pro/remote/dispatcher/state_purchase_view/40307899" TargetMode="External"/><Relationship Id="rId47" Type="http://schemas.openxmlformats.org/officeDocument/2006/relationships/hyperlink" Target="https://my.zakupivli.pro/remote/dispatcher/state_purchase_view/43160142" TargetMode="External"/><Relationship Id="rId68" Type="http://schemas.openxmlformats.org/officeDocument/2006/relationships/hyperlink" Target="https://my.zakupivli.pro/remote/dispatcher/state_purchase_view/43100808" TargetMode="External"/><Relationship Id="rId89" Type="http://schemas.openxmlformats.org/officeDocument/2006/relationships/hyperlink" Target="https://my.zakupivli.pro/remote/dispatcher/state_purchase_view/42506976" TargetMode="External"/><Relationship Id="rId112" Type="http://schemas.openxmlformats.org/officeDocument/2006/relationships/hyperlink" Target="https://my.zakupivli.pro/remote/dispatcher/state_purchase_view/42276480" TargetMode="External"/><Relationship Id="rId133" Type="http://schemas.openxmlformats.org/officeDocument/2006/relationships/hyperlink" Target="https://my.zakupivli.pro/remote/dispatcher/state_purchase_view/41980351" TargetMode="External"/><Relationship Id="rId154" Type="http://schemas.openxmlformats.org/officeDocument/2006/relationships/hyperlink" Target="https://my.zakupivli.pro/remote/dispatcher/state_purchase_view/41619408" TargetMode="External"/><Relationship Id="rId175" Type="http://schemas.openxmlformats.org/officeDocument/2006/relationships/hyperlink" Target="https://my.zakupivli.pro/remote/dispatcher/state_purchase_view/41315489" TargetMode="External"/><Relationship Id="rId196" Type="http://schemas.openxmlformats.org/officeDocument/2006/relationships/hyperlink" Target="https://my.zakupivli.pro/remote/dispatcher/state_purchase_view/41027986" TargetMode="External"/><Relationship Id="rId200" Type="http://schemas.openxmlformats.org/officeDocument/2006/relationships/hyperlink" Target="https://my.zakupivli.pro/remote/dispatcher/state_purchase_lot_view/876964" TargetMode="External"/><Relationship Id="rId16" Type="http://schemas.openxmlformats.org/officeDocument/2006/relationships/hyperlink" Target="https://my.zakupivli.pro/remote/dispatcher/state_purchase_view/43469263" TargetMode="External"/><Relationship Id="rId221" Type="http://schemas.openxmlformats.org/officeDocument/2006/relationships/hyperlink" Target="https://my.zakupivli.pro/remote/dispatcher/state_purchase_lot_view/863393" TargetMode="External"/><Relationship Id="rId37" Type="http://schemas.openxmlformats.org/officeDocument/2006/relationships/hyperlink" Target="https://my.zakupivli.pro/remote/dispatcher/state_purchase_view/43441960" TargetMode="External"/><Relationship Id="rId58" Type="http://schemas.openxmlformats.org/officeDocument/2006/relationships/hyperlink" Target="https://my.zakupivli.pro/remote/dispatcher/state_purchase_view/43111335" TargetMode="External"/><Relationship Id="rId79" Type="http://schemas.openxmlformats.org/officeDocument/2006/relationships/hyperlink" Target="https://my.zakupivli.pro/remote/dispatcher/state_purchase_view/42609497" TargetMode="External"/><Relationship Id="rId102" Type="http://schemas.openxmlformats.org/officeDocument/2006/relationships/hyperlink" Target="https://my.zakupivli.pro/remote/dispatcher/state_purchase_view/42369120" TargetMode="External"/><Relationship Id="rId123" Type="http://schemas.openxmlformats.org/officeDocument/2006/relationships/hyperlink" Target="https://my.zakupivli.pro/remote/dispatcher/state_purchase_view/41993510" TargetMode="External"/><Relationship Id="rId144" Type="http://schemas.openxmlformats.org/officeDocument/2006/relationships/hyperlink" Target="https://my.zakupivli.pro/remote/dispatcher/state_purchase_view/41862498" TargetMode="External"/><Relationship Id="rId90" Type="http://schemas.openxmlformats.org/officeDocument/2006/relationships/hyperlink" Target="https://my.zakupivli.pro/remote/dispatcher/state_purchase_lot_view/941560" TargetMode="External"/><Relationship Id="rId165" Type="http://schemas.openxmlformats.org/officeDocument/2006/relationships/hyperlink" Target="https://my.zakupivli.pro/remote/dispatcher/state_purchase_view/41604924" TargetMode="External"/><Relationship Id="rId186" Type="http://schemas.openxmlformats.org/officeDocument/2006/relationships/hyperlink" Target="https://my.zakupivli.pro/remote/dispatcher/state_purchase_view/41182474" TargetMode="External"/><Relationship Id="rId211" Type="http://schemas.openxmlformats.org/officeDocument/2006/relationships/hyperlink" Target="https://my.zakupivli.pro/remote/dispatcher/state_purchase_view/40851763" TargetMode="External"/><Relationship Id="rId232" Type="http://schemas.openxmlformats.org/officeDocument/2006/relationships/hyperlink" Target="https://my.zakupivli.pro/remote/dispatcher/state_purchase_view/40286818" TargetMode="External"/><Relationship Id="rId27" Type="http://schemas.openxmlformats.org/officeDocument/2006/relationships/hyperlink" Target="https://my.zakupivli.pro/remote/dispatcher/state_purchase_view/43460564" TargetMode="External"/><Relationship Id="rId48" Type="http://schemas.openxmlformats.org/officeDocument/2006/relationships/hyperlink" Target="https://my.zakupivli.pro/remote/dispatcher/state_purchase_view/43155677" TargetMode="External"/><Relationship Id="rId69" Type="http://schemas.openxmlformats.org/officeDocument/2006/relationships/hyperlink" Target="https://my.zakupivli.pro/remote/dispatcher/state_purchase_view/43099041" TargetMode="External"/><Relationship Id="rId113" Type="http://schemas.openxmlformats.org/officeDocument/2006/relationships/hyperlink" Target="https://my.zakupivli.pro/remote/dispatcher/state_purchase_view/42272249" TargetMode="External"/><Relationship Id="rId134" Type="http://schemas.openxmlformats.org/officeDocument/2006/relationships/hyperlink" Target="https://my.zakupivli.pro/remote/dispatcher/state_purchase_view/41959559" TargetMode="External"/><Relationship Id="rId80" Type="http://schemas.openxmlformats.org/officeDocument/2006/relationships/hyperlink" Target="https://my.zakupivli.pro/remote/dispatcher/state_purchase_view/42609083" TargetMode="External"/><Relationship Id="rId155" Type="http://schemas.openxmlformats.org/officeDocument/2006/relationships/hyperlink" Target="https://my.zakupivli.pro/remote/dispatcher/state_purchase_view/41609039" TargetMode="External"/><Relationship Id="rId176" Type="http://schemas.openxmlformats.org/officeDocument/2006/relationships/hyperlink" Target="https://my.zakupivli.pro/remote/dispatcher/state_purchase_view/41315061" TargetMode="External"/><Relationship Id="rId197" Type="http://schemas.openxmlformats.org/officeDocument/2006/relationships/hyperlink" Target="https://my.zakupivli.pro/remote/dispatcher/state_purchase_view/41009320" TargetMode="External"/><Relationship Id="rId201" Type="http://schemas.openxmlformats.org/officeDocument/2006/relationships/hyperlink" Target="https://my.zakupivli.pro/remote/dispatcher/state_purchase_view/40973930" TargetMode="External"/><Relationship Id="rId222" Type="http://schemas.openxmlformats.org/officeDocument/2006/relationships/hyperlink" Target="https://my.zakupivli.pro/remote/dispatcher/state_purchase_view/40535345" TargetMode="External"/><Relationship Id="rId17" Type="http://schemas.openxmlformats.org/officeDocument/2006/relationships/hyperlink" Target="https://my.zakupivli.pro/remote/dispatcher/state_purchase_view/43469242" TargetMode="External"/><Relationship Id="rId38" Type="http://schemas.openxmlformats.org/officeDocument/2006/relationships/hyperlink" Target="https://my.zakupivli.pro/remote/dispatcher/state_purchase_view/43441489" TargetMode="External"/><Relationship Id="rId59" Type="http://schemas.openxmlformats.org/officeDocument/2006/relationships/hyperlink" Target="https://my.zakupivli.pro/remote/dispatcher/state_purchase_view/43110770" TargetMode="External"/><Relationship Id="rId103" Type="http://schemas.openxmlformats.org/officeDocument/2006/relationships/hyperlink" Target="https://my.zakupivli.pro/remote/dispatcher/state_purchase_view/42368804" TargetMode="External"/><Relationship Id="rId124" Type="http://schemas.openxmlformats.org/officeDocument/2006/relationships/hyperlink" Target="https://my.zakupivli.pro/remote/dispatcher/state_purchase_view/41993373" TargetMode="External"/><Relationship Id="rId70" Type="http://schemas.openxmlformats.org/officeDocument/2006/relationships/hyperlink" Target="https://my.zakupivli.pro/remote/dispatcher/state_purchase_view/42897637" TargetMode="External"/><Relationship Id="rId91" Type="http://schemas.openxmlformats.org/officeDocument/2006/relationships/hyperlink" Target="https://my.zakupivli.pro/remote/dispatcher/state_purchase_view/42503005" TargetMode="External"/><Relationship Id="rId145" Type="http://schemas.openxmlformats.org/officeDocument/2006/relationships/hyperlink" Target="https://my.zakupivli.pro/remote/dispatcher/state_purchase_view/41862490" TargetMode="External"/><Relationship Id="rId166" Type="http://schemas.openxmlformats.org/officeDocument/2006/relationships/hyperlink" Target="https://my.zakupivli.pro/remote/dispatcher/state_purchase_view/41604158" TargetMode="External"/><Relationship Id="rId187" Type="http://schemas.openxmlformats.org/officeDocument/2006/relationships/hyperlink" Target="https://my.zakupivli.pro/remote/dispatcher/state_purchase_view/41181325" TargetMode="External"/><Relationship Id="rId1" Type="http://schemas.openxmlformats.org/officeDocument/2006/relationships/hyperlink" Target="https://my.zakupivli.pro/remote/dispatcher/state_purchase_view/43533038" TargetMode="External"/><Relationship Id="rId212" Type="http://schemas.openxmlformats.org/officeDocument/2006/relationships/hyperlink" Target="https://my.zakupivli.pro/remote/dispatcher/state_purchase_view/40848693" TargetMode="External"/><Relationship Id="rId233" Type="http://schemas.openxmlformats.org/officeDocument/2006/relationships/hyperlink" Target="https://my.zakupivli.pro/remote/dispatcher/state_purchase_view/40266256" TargetMode="External"/><Relationship Id="rId28" Type="http://schemas.openxmlformats.org/officeDocument/2006/relationships/hyperlink" Target="https://my.zakupivli.pro/remote/dispatcher/state_purchase_view/43459182" TargetMode="External"/><Relationship Id="rId49" Type="http://schemas.openxmlformats.org/officeDocument/2006/relationships/hyperlink" Target="https://my.zakupivli.pro/remote/dispatcher/state_purchase_view/43117613" TargetMode="External"/><Relationship Id="rId114" Type="http://schemas.openxmlformats.org/officeDocument/2006/relationships/hyperlink" Target="https://my.zakupivli.pro/remote/dispatcher/state_purchase_view/42263383" TargetMode="External"/><Relationship Id="rId60" Type="http://schemas.openxmlformats.org/officeDocument/2006/relationships/hyperlink" Target="https://my.zakupivli.pro/remote/dispatcher/state_purchase_view/43109706" TargetMode="External"/><Relationship Id="rId81" Type="http://schemas.openxmlformats.org/officeDocument/2006/relationships/hyperlink" Target="https://my.zakupivli.pro/remote/dispatcher/state_purchase_view/42608358" TargetMode="External"/><Relationship Id="rId135" Type="http://schemas.openxmlformats.org/officeDocument/2006/relationships/hyperlink" Target="https://my.zakupivli.pro/remote/dispatcher/state_purchase_view/41937926" TargetMode="External"/><Relationship Id="rId156" Type="http://schemas.openxmlformats.org/officeDocument/2006/relationships/hyperlink" Target="https://my.zakupivli.pro/remote/dispatcher/state_purchase_view/41608993" TargetMode="External"/><Relationship Id="rId177" Type="http://schemas.openxmlformats.org/officeDocument/2006/relationships/hyperlink" Target="https://my.zakupivli.pro/remote/dispatcher/state_purchase_view/41299973" TargetMode="External"/><Relationship Id="rId198" Type="http://schemas.openxmlformats.org/officeDocument/2006/relationships/hyperlink" Target="https://my.zakupivli.pro/remote/dispatcher/state_purchase_lot_view/878237" TargetMode="External"/><Relationship Id="rId202" Type="http://schemas.openxmlformats.org/officeDocument/2006/relationships/hyperlink" Target="https://my.zakupivli.pro/remote/dispatcher/state_purchase_view/40940924" TargetMode="External"/><Relationship Id="rId223" Type="http://schemas.openxmlformats.org/officeDocument/2006/relationships/hyperlink" Target="https://my.zakupivli.pro/remote/dispatcher/state_purchase_view/40490636" TargetMode="External"/><Relationship Id="rId18" Type="http://schemas.openxmlformats.org/officeDocument/2006/relationships/hyperlink" Target="https://my.zakupivli.pro/remote/dispatcher/state_purchase_view/43469179" TargetMode="External"/><Relationship Id="rId39" Type="http://schemas.openxmlformats.org/officeDocument/2006/relationships/hyperlink" Target="https://my.zakupivli.pro/remote/dispatcher/state_purchase_view/43441330" TargetMode="External"/><Relationship Id="rId50" Type="http://schemas.openxmlformats.org/officeDocument/2006/relationships/hyperlink" Target="https://my.zakupivli.pro/remote/dispatcher/state_purchase_view/43116871" TargetMode="External"/><Relationship Id="rId104" Type="http://schemas.openxmlformats.org/officeDocument/2006/relationships/hyperlink" Target="https://my.zakupivli.pro/remote/dispatcher/state_purchase_view/42368616" TargetMode="External"/><Relationship Id="rId125" Type="http://schemas.openxmlformats.org/officeDocument/2006/relationships/hyperlink" Target="https://my.zakupivli.pro/remote/dispatcher/state_purchase_view/41993246" TargetMode="External"/><Relationship Id="rId146" Type="http://schemas.openxmlformats.org/officeDocument/2006/relationships/hyperlink" Target="https://my.zakupivli.pro/remote/dispatcher/state_purchase_view/41728419" TargetMode="External"/><Relationship Id="rId167" Type="http://schemas.openxmlformats.org/officeDocument/2006/relationships/hyperlink" Target="https://my.zakupivli.pro/remote/dispatcher/state_purchase_view/41602570" TargetMode="External"/><Relationship Id="rId188" Type="http://schemas.openxmlformats.org/officeDocument/2006/relationships/hyperlink" Target="https://my.zakupivli.pro/remote/dispatcher/state_purchase_view/41177627" TargetMode="External"/><Relationship Id="rId71" Type="http://schemas.openxmlformats.org/officeDocument/2006/relationships/hyperlink" Target="https://my.zakupivli.pro/remote/dispatcher/state_purchase_view/42848783" TargetMode="External"/><Relationship Id="rId92" Type="http://schemas.openxmlformats.org/officeDocument/2006/relationships/hyperlink" Target="https://my.zakupivli.pro/remote/dispatcher/state_purchase_lot_view/941347" TargetMode="External"/><Relationship Id="rId213" Type="http://schemas.openxmlformats.org/officeDocument/2006/relationships/hyperlink" Target="https://my.zakupivli.pro/remote/dispatcher/state_purchase_view/40821749" TargetMode="External"/><Relationship Id="rId234" Type="http://schemas.openxmlformats.org/officeDocument/2006/relationships/hyperlink" Target="https://my.zakupivli.pro/remote/dispatcher/state_purchase_view/40265638" TargetMode="External"/><Relationship Id="rId2" Type="http://schemas.openxmlformats.org/officeDocument/2006/relationships/hyperlink" Target="https://my.zakupivli.pro/remote/dispatcher/state_purchase_view/43533026" TargetMode="External"/><Relationship Id="rId29" Type="http://schemas.openxmlformats.org/officeDocument/2006/relationships/hyperlink" Target="https://my.zakupivli.pro/remote/dispatcher/state_purchase_view/43456621" TargetMode="External"/><Relationship Id="rId40" Type="http://schemas.openxmlformats.org/officeDocument/2006/relationships/hyperlink" Target="https://my.zakupivli.pro/remote/dispatcher/state_purchase_view/43440968" TargetMode="External"/><Relationship Id="rId115" Type="http://schemas.openxmlformats.org/officeDocument/2006/relationships/hyperlink" Target="https://my.zakupivli.pro/remote/dispatcher/state_purchase_view/42263218" TargetMode="External"/><Relationship Id="rId136" Type="http://schemas.openxmlformats.org/officeDocument/2006/relationships/hyperlink" Target="https://my.zakupivli.pro/remote/dispatcher/state_purchase_view/41863359" TargetMode="External"/><Relationship Id="rId157" Type="http://schemas.openxmlformats.org/officeDocument/2006/relationships/hyperlink" Target="https://my.zakupivli.pro/remote/dispatcher/state_purchase_view/41608957" TargetMode="External"/><Relationship Id="rId178" Type="http://schemas.openxmlformats.org/officeDocument/2006/relationships/hyperlink" Target="https://my.zakupivli.pro/remote/dispatcher/state_purchase_view/41198504" TargetMode="External"/><Relationship Id="rId61" Type="http://schemas.openxmlformats.org/officeDocument/2006/relationships/hyperlink" Target="https://my.zakupivli.pro/remote/dispatcher/state_purchase_view/43109131" TargetMode="External"/><Relationship Id="rId82" Type="http://schemas.openxmlformats.org/officeDocument/2006/relationships/hyperlink" Target="https://my.zakupivli.pro/remote/dispatcher/state_purchase_view/42607283" TargetMode="External"/><Relationship Id="rId199" Type="http://schemas.openxmlformats.org/officeDocument/2006/relationships/hyperlink" Target="https://my.zakupivli.pro/remote/dispatcher/state_purchase_view/40977810" TargetMode="External"/><Relationship Id="rId203" Type="http://schemas.openxmlformats.org/officeDocument/2006/relationships/hyperlink" Target="https://my.zakupivli.pro/remote/dispatcher/state_purchase_view/40928518" TargetMode="External"/><Relationship Id="rId19" Type="http://schemas.openxmlformats.org/officeDocument/2006/relationships/hyperlink" Target="https://my.zakupivli.pro/remote/dispatcher/state_purchase_view/43469107" TargetMode="External"/><Relationship Id="rId224" Type="http://schemas.openxmlformats.org/officeDocument/2006/relationships/hyperlink" Target="https://my.zakupivli.pro/remote/dispatcher/state_purchase_lot_view/859433" TargetMode="External"/><Relationship Id="rId30" Type="http://schemas.openxmlformats.org/officeDocument/2006/relationships/hyperlink" Target="https://my.zakupivli.pro/remote/dispatcher/state_purchase_view/43453936" TargetMode="External"/><Relationship Id="rId105" Type="http://schemas.openxmlformats.org/officeDocument/2006/relationships/hyperlink" Target="https://my.zakupivli.pro/remote/dispatcher/state_purchase_view/42368043" TargetMode="External"/><Relationship Id="rId126" Type="http://schemas.openxmlformats.org/officeDocument/2006/relationships/hyperlink" Target="https://my.zakupivli.pro/remote/dispatcher/state_purchase_view/41993082" TargetMode="External"/><Relationship Id="rId147" Type="http://schemas.openxmlformats.org/officeDocument/2006/relationships/hyperlink" Target="https://my.zakupivli.pro/remote/dispatcher/state_purchase_view/41727642" TargetMode="External"/><Relationship Id="rId168" Type="http://schemas.openxmlformats.org/officeDocument/2006/relationships/hyperlink" Target="https://my.zakupivli.pro/remote/dispatcher/state_purchase_view/41438949" TargetMode="External"/><Relationship Id="rId51" Type="http://schemas.openxmlformats.org/officeDocument/2006/relationships/hyperlink" Target="https://my.zakupivli.pro/remote/dispatcher/state_purchase_view/43115595" TargetMode="External"/><Relationship Id="rId72" Type="http://schemas.openxmlformats.org/officeDocument/2006/relationships/hyperlink" Target="https://my.zakupivli.pro/remote/dispatcher/state_purchase_view/42846099" TargetMode="External"/><Relationship Id="rId93" Type="http://schemas.openxmlformats.org/officeDocument/2006/relationships/hyperlink" Target="https://my.zakupivli.pro/remote/dispatcher/state_purchase_view/42479349" TargetMode="External"/><Relationship Id="rId189" Type="http://schemas.openxmlformats.org/officeDocument/2006/relationships/hyperlink" Target="https://my.zakupivli.pro/remote/dispatcher/state_purchase_view/41173445" TargetMode="External"/><Relationship Id="rId3" Type="http://schemas.openxmlformats.org/officeDocument/2006/relationships/hyperlink" Target="https://my.zakupivli.pro/remote/dispatcher/state_purchase_view/43533006" TargetMode="External"/><Relationship Id="rId214" Type="http://schemas.openxmlformats.org/officeDocument/2006/relationships/hyperlink" Target="https://my.zakupivli.pro/remote/dispatcher/state_purchase_view/40784879" TargetMode="External"/><Relationship Id="rId235" Type="http://schemas.openxmlformats.org/officeDocument/2006/relationships/hyperlink" Target="https://my.zakupivli.pro/remote/dispatcher/state_purchase_view/40192931" TargetMode="External"/><Relationship Id="rId116" Type="http://schemas.openxmlformats.org/officeDocument/2006/relationships/hyperlink" Target="https://my.zakupivli.pro/remote/dispatcher/state_purchase_view/42241116" TargetMode="External"/><Relationship Id="rId137" Type="http://schemas.openxmlformats.org/officeDocument/2006/relationships/hyperlink" Target="https://my.zakupivli.pro/remote/dispatcher/state_purchase_view/41863236" TargetMode="External"/><Relationship Id="rId158" Type="http://schemas.openxmlformats.org/officeDocument/2006/relationships/hyperlink" Target="https://my.zakupivli.pro/remote/dispatcher/state_purchase_view/41608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85"/>
  <sheetViews>
    <sheetView tabSelected="1" workbookViewId="0">
      <pane ySplit="2" topLeftCell="A15" activePane="bottomLeft" state="frozen"/>
      <selection pane="bottomLeft" activeCell="AM18" sqref="AM18"/>
    </sheetView>
  </sheetViews>
  <sheetFormatPr defaultColWidth="11.42578125" defaultRowHeight="15" x14ac:dyDescent="0.25"/>
  <cols>
    <col min="1" max="1" width="5" style="2"/>
    <col min="2" max="4" width="0" style="2" hidden="1" customWidth="1"/>
    <col min="5" max="5" width="35" style="2"/>
    <col min="6" max="6" width="0" style="2" hidden="1" customWidth="1"/>
    <col min="7" max="7" width="35" style="2"/>
    <col min="8" max="38" width="11.42578125" style="2" hidden="1" customWidth="1"/>
    <col min="39" max="39" width="47.5703125" style="2" customWidth="1"/>
    <col min="40" max="40" width="11.42578125" style="2" customWidth="1"/>
    <col min="41" max="50" width="11.42578125" style="2" hidden="1" customWidth="1"/>
    <col min="51" max="51" width="9.85546875" style="2" customWidth="1"/>
    <col min="52" max="52" width="15" style="2"/>
    <col min="53" max="54" width="0" style="2" hidden="1" customWidth="1"/>
    <col min="55" max="55" width="20" style="2"/>
    <col min="56" max="61" width="0" style="2" hidden="1" customWidth="1"/>
    <col min="62" max="16384" width="11.42578125" style="2"/>
  </cols>
  <sheetData>
    <row r="1" spans="1:61" ht="16.5" thickBot="1" x14ac:dyDescent="0.3">
      <c r="A1" s="49" t="s">
        <v>1171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1:61" ht="70.5" customHeight="1" thickBot="1" x14ac:dyDescent="0.3">
      <c r="A2" s="48" t="s">
        <v>1056</v>
      </c>
      <c r="B2" s="48" t="s">
        <v>500</v>
      </c>
      <c r="C2" s="48" t="s">
        <v>501</v>
      </c>
      <c r="D2" s="48" t="s">
        <v>970</v>
      </c>
      <c r="E2" s="48" t="s">
        <v>847</v>
      </c>
      <c r="F2" s="48" t="s">
        <v>885</v>
      </c>
      <c r="G2" s="48" t="s">
        <v>624</v>
      </c>
      <c r="H2" s="48" t="s">
        <v>956</v>
      </c>
      <c r="I2" s="48" t="s">
        <v>610</v>
      </c>
      <c r="J2" s="48" t="s">
        <v>718</v>
      </c>
      <c r="K2" s="48" t="s">
        <v>495</v>
      </c>
      <c r="L2" s="48" t="s">
        <v>719</v>
      </c>
      <c r="M2" s="48" t="s">
        <v>720</v>
      </c>
      <c r="N2" s="48" t="s">
        <v>537</v>
      </c>
      <c r="O2" s="48" t="s">
        <v>538</v>
      </c>
      <c r="P2" s="48" t="s">
        <v>536</v>
      </c>
      <c r="Q2" s="48" t="s">
        <v>564</v>
      </c>
      <c r="R2" s="48" t="s">
        <v>568</v>
      </c>
      <c r="S2" s="48" t="s">
        <v>567</v>
      </c>
      <c r="T2" s="48" t="s">
        <v>850</v>
      </c>
      <c r="U2" s="48" t="s">
        <v>849</v>
      </c>
      <c r="V2" s="48" t="s">
        <v>562</v>
      </c>
      <c r="W2" s="48" t="s">
        <v>652</v>
      </c>
      <c r="X2" s="48" t="s">
        <v>723</v>
      </c>
      <c r="Y2" s="48" t="s">
        <v>724</v>
      </c>
      <c r="Z2" s="48" t="s">
        <v>651</v>
      </c>
      <c r="AA2" s="48" t="s">
        <v>725</v>
      </c>
      <c r="AB2" s="48" t="s">
        <v>712</v>
      </c>
      <c r="AC2" s="48" t="s">
        <v>643</v>
      </c>
      <c r="AD2" s="48" t="s">
        <v>524</v>
      </c>
      <c r="AE2" s="48" t="s">
        <v>595</v>
      </c>
      <c r="AF2" s="48" t="s">
        <v>914</v>
      </c>
      <c r="AG2" s="48" t="s">
        <v>702</v>
      </c>
      <c r="AH2" s="48" t="s">
        <v>859</v>
      </c>
      <c r="AI2" s="48" t="s">
        <v>860</v>
      </c>
      <c r="AJ2" s="48" t="s">
        <v>700</v>
      </c>
      <c r="AK2" s="48" t="s">
        <v>915</v>
      </c>
      <c r="AL2" s="48" t="s">
        <v>10</v>
      </c>
      <c r="AM2" s="48" t="s">
        <v>1170</v>
      </c>
      <c r="AN2" s="48" t="s">
        <v>496</v>
      </c>
      <c r="AO2" s="48" t="s">
        <v>583</v>
      </c>
      <c r="AP2" s="48" t="s">
        <v>636</v>
      </c>
      <c r="AQ2" s="48" t="s">
        <v>915</v>
      </c>
      <c r="AR2" s="48" t="s">
        <v>10</v>
      </c>
      <c r="AS2" s="48" t="s">
        <v>752</v>
      </c>
      <c r="AT2" s="48" t="s">
        <v>565</v>
      </c>
      <c r="AU2" s="48" t="s">
        <v>972</v>
      </c>
      <c r="AV2" s="48" t="s">
        <v>971</v>
      </c>
      <c r="AW2" s="48" t="s">
        <v>907</v>
      </c>
      <c r="AX2" s="48" t="s">
        <v>563</v>
      </c>
      <c r="AY2" s="48" t="s">
        <v>703</v>
      </c>
      <c r="AZ2" s="48" t="s">
        <v>916</v>
      </c>
      <c r="BA2" s="48" t="s">
        <v>910</v>
      </c>
      <c r="BB2" s="48" t="s">
        <v>909</v>
      </c>
      <c r="BC2" s="48" t="s">
        <v>566</v>
      </c>
      <c r="BD2" s="3" t="s">
        <v>572</v>
      </c>
      <c r="BE2" s="3" t="s">
        <v>571</v>
      </c>
      <c r="BF2" s="3" t="s">
        <v>908</v>
      </c>
      <c r="BG2" s="3" t="s">
        <v>856</v>
      </c>
      <c r="BH2" s="3" t="s">
        <v>681</v>
      </c>
      <c r="BI2" s="3" t="s">
        <v>539</v>
      </c>
    </row>
    <row r="3" spans="1:61" s="47" customFormat="1" x14ac:dyDescent="0.25">
      <c r="A3" s="17">
        <v>1</v>
      </c>
      <c r="B3" s="41"/>
      <c r="C3" s="41"/>
      <c r="D3" s="41"/>
      <c r="E3" s="42" t="s">
        <v>1057</v>
      </c>
      <c r="F3" s="41"/>
      <c r="G3" s="42" t="s">
        <v>1058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3" t="s">
        <v>1060</v>
      </c>
      <c r="AN3" s="43" t="s">
        <v>1061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2" t="s">
        <v>1059</v>
      </c>
      <c r="AZ3" s="44">
        <v>4100775</v>
      </c>
      <c r="BA3" s="41"/>
      <c r="BB3" s="41"/>
      <c r="BC3" s="45">
        <v>44928</v>
      </c>
      <c r="BD3" s="46"/>
      <c r="BE3" s="46"/>
      <c r="BF3" s="46"/>
      <c r="BG3" s="46"/>
      <c r="BH3" s="46"/>
      <c r="BI3" s="46"/>
    </row>
    <row r="4" spans="1:61" x14ac:dyDescent="0.25">
      <c r="A4" s="29">
        <v>2</v>
      </c>
      <c r="E4" s="10" t="s">
        <v>1058</v>
      </c>
      <c r="G4" s="10" t="s">
        <v>1058</v>
      </c>
      <c r="AM4" s="10" t="s">
        <v>1060</v>
      </c>
      <c r="AN4" s="10" t="s">
        <v>1061</v>
      </c>
      <c r="AY4" s="12" t="s">
        <v>1080</v>
      </c>
      <c r="AZ4" s="13">
        <v>0</v>
      </c>
      <c r="BA4" s="14">
        <v>44928</v>
      </c>
      <c r="BC4" s="14">
        <v>44928</v>
      </c>
      <c r="BD4" s="6"/>
      <c r="BE4" s="6"/>
      <c r="BF4" s="6"/>
      <c r="BG4" s="6"/>
      <c r="BH4" s="6"/>
      <c r="BI4" s="6"/>
    </row>
    <row r="5" spans="1:61" x14ac:dyDescent="0.25">
      <c r="A5" s="28">
        <v>3</v>
      </c>
      <c r="E5" s="10" t="s">
        <v>1062</v>
      </c>
      <c r="G5" s="10" t="s">
        <v>1074</v>
      </c>
      <c r="AM5" s="10" t="s">
        <v>923</v>
      </c>
      <c r="AN5" s="10" t="s">
        <v>1077</v>
      </c>
      <c r="AY5" s="15" t="s">
        <v>1081</v>
      </c>
      <c r="AZ5" s="13">
        <v>63421.47</v>
      </c>
      <c r="BA5" s="14">
        <v>44942</v>
      </c>
      <c r="BC5" s="14">
        <v>44942</v>
      </c>
      <c r="BD5" s="6"/>
      <c r="BE5" s="6"/>
      <c r="BF5" s="6"/>
      <c r="BG5" s="6"/>
      <c r="BH5" s="6"/>
      <c r="BI5" s="6"/>
    </row>
    <row r="6" spans="1:61" x14ac:dyDescent="0.25">
      <c r="A6" s="29">
        <v>4</v>
      </c>
      <c r="E6" s="10" t="s">
        <v>1063</v>
      </c>
      <c r="G6" s="10" t="s">
        <v>141</v>
      </c>
      <c r="AM6" s="10" t="s">
        <v>848</v>
      </c>
      <c r="AN6" s="10" t="s">
        <v>258</v>
      </c>
      <c r="AY6" s="15" t="s">
        <v>1082</v>
      </c>
      <c r="AZ6" s="13">
        <v>48128</v>
      </c>
      <c r="BA6" s="14">
        <v>44942</v>
      </c>
      <c r="BC6" s="14">
        <v>44942</v>
      </c>
      <c r="BD6" s="6"/>
      <c r="BE6" s="6"/>
      <c r="BF6" s="6"/>
      <c r="BG6" s="6"/>
      <c r="BH6" s="6"/>
      <c r="BI6" s="6"/>
    </row>
    <row r="7" spans="1:61" x14ac:dyDescent="0.25">
      <c r="A7" s="28">
        <v>5</v>
      </c>
      <c r="E7" s="10" t="s">
        <v>717</v>
      </c>
      <c r="G7" s="10" t="s">
        <v>139</v>
      </c>
      <c r="AM7" s="10" t="s">
        <v>987</v>
      </c>
      <c r="AN7" s="10" t="s">
        <v>284</v>
      </c>
      <c r="AY7" s="15" t="s">
        <v>1083</v>
      </c>
      <c r="AZ7" s="13">
        <v>25382.639999999999</v>
      </c>
      <c r="BA7" s="14">
        <v>44942</v>
      </c>
      <c r="BC7" s="14">
        <v>44942</v>
      </c>
      <c r="BD7" s="5">
        <v>45205</v>
      </c>
      <c r="BE7" s="8">
        <v>45291</v>
      </c>
      <c r="BF7" s="1" t="s">
        <v>1042</v>
      </c>
      <c r="BG7" s="1"/>
      <c r="BH7" s="1"/>
      <c r="BI7" s="1" t="s">
        <v>370</v>
      </c>
    </row>
    <row r="8" spans="1:61" x14ac:dyDescent="0.25">
      <c r="A8" s="29">
        <v>6</v>
      </c>
      <c r="E8" s="10" t="s">
        <v>990</v>
      </c>
      <c r="G8" s="10" t="s">
        <v>149</v>
      </c>
      <c r="AM8" s="10" t="s">
        <v>929</v>
      </c>
      <c r="AN8" s="10" t="s">
        <v>287</v>
      </c>
      <c r="AY8" s="16" t="s">
        <v>1084</v>
      </c>
      <c r="AZ8" s="17">
        <v>57997.2</v>
      </c>
      <c r="BA8" s="14">
        <v>44942</v>
      </c>
      <c r="BC8" s="14">
        <v>44942</v>
      </c>
      <c r="BD8" s="5">
        <v>45203</v>
      </c>
      <c r="BE8" s="8">
        <v>45291</v>
      </c>
      <c r="BF8" s="1" t="s">
        <v>1042</v>
      </c>
      <c r="BG8" s="1"/>
      <c r="BH8" s="1"/>
      <c r="BI8" s="1" t="s">
        <v>299</v>
      </c>
    </row>
    <row r="9" spans="1:61" x14ac:dyDescent="0.25">
      <c r="A9" s="28">
        <v>7</v>
      </c>
      <c r="E9" s="10" t="s">
        <v>1064</v>
      </c>
      <c r="G9" s="10" t="s">
        <v>133</v>
      </c>
      <c r="AM9" s="10" t="s">
        <v>848</v>
      </c>
      <c r="AN9" s="10" t="s">
        <v>258</v>
      </c>
      <c r="AY9" s="15" t="s">
        <v>1085</v>
      </c>
      <c r="AZ9" s="13">
        <v>237530</v>
      </c>
      <c r="BA9" s="14">
        <v>44942</v>
      </c>
      <c r="BC9" s="14">
        <v>44942</v>
      </c>
      <c r="BD9" s="5">
        <v>45175</v>
      </c>
      <c r="BE9" s="8">
        <v>45291</v>
      </c>
      <c r="BF9" s="1" t="s">
        <v>1042</v>
      </c>
      <c r="BG9" s="1"/>
      <c r="BH9" s="1"/>
      <c r="BI9" s="1" t="s">
        <v>366</v>
      </c>
    </row>
    <row r="10" spans="1:61" x14ac:dyDescent="0.25">
      <c r="A10" s="29">
        <v>8</v>
      </c>
      <c r="E10" s="10" t="s">
        <v>1154</v>
      </c>
      <c r="G10" s="10" t="s">
        <v>1074</v>
      </c>
      <c r="AM10" s="10" t="s">
        <v>923</v>
      </c>
      <c r="AN10" s="10" t="s">
        <v>1077</v>
      </c>
      <c r="AY10" s="15" t="s">
        <v>1158</v>
      </c>
      <c r="AZ10" s="13">
        <v>81812.5</v>
      </c>
      <c r="BA10" s="14"/>
      <c r="BC10" s="14">
        <v>44942</v>
      </c>
      <c r="BD10" s="5"/>
      <c r="BE10" s="8"/>
      <c r="BF10" s="1"/>
      <c r="BG10" s="1"/>
      <c r="BH10" s="1"/>
      <c r="BI10" s="1"/>
    </row>
    <row r="11" spans="1:61" x14ac:dyDescent="0.25">
      <c r="A11" s="28">
        <v>9</v>
      </c>
      <c r="E11" s="10" t="s">
        <v>1065</v>
      </c>
      <c r="G11" s="10" t="s">
        <v>135</v>
      </c>
      <c r="AM11" s="10" t="s">
        <v>848</v>
      </c>
      <c r="AN11" s="10" t="s">
        <v>258</v>
      </c>
      <c r="AY11" s="15" t="s">
        <v>1086</v>
      </c>
      <c r="AZ11" s="13">
        <v>89344</v>
      </c>
      <c r="BA11" s="14">
        <v>44942</v>
      </c>
      <c r="BC11" s="14">
        <v>44942</v>
      </c>
      <c r="BD11" s="5">
        <v>45142</v>
      </c>
      <c r="BE11" s="8">
        <v>45291</v>
      </c>
      <c r="BF11" s="1" t="s">
        <v>1042</v>
      </c>
      <c r="BG11" s="1"/>
      <c r="BH11" s="1"/>
      <c r="BI11" s="1" t="s">
        <v>314</v>
      </c>
    </row>
    <row r="12" spans="1:61" x14ac:dyDescent="0.25">
      <c r="A12" s="29">
        <v>10</v>
      </c>
      <c r="E12" s="10" t="s">
        <v>1066</v>
      </c>
      <c r="G12" s="10" t="s">
        <v>142</v>
      </c>
      <c r="AM12" s="10" t="s">
        <v>848</v>
      </c>
      <c r="AN12" s="10" t="s">
        <v>258</v>
      </c>
      <c r="AY12" s="15" t="s">
        <v>1087</v>
      </c>
      <c r="AZ12" s="13">
        <v>47637.79</v>
      </c>
      <c r="BA12" s="14">
        <v>44942</v>
      </c>
      <c r="BC12" s="14">
        <v>44942</v>
      </c>
      <c r="BD12" s="5">
        <v>45138</v>
      </c>
      <c r="BE12" s="8">
        <v>45291</v>
      </c>
      <c r="BF12" s="1" t="s">
        <v>1042</v>
      </c>
      <c r="BG12" s="1"/>
      <c r="BH12" s="1"/>
      <c r="BI12" s="1" t="s">
        <v>333</v>
      </c>
    </row>
    <row r="13" spans="1:61" x14ac:dyDescent="0.25">
      <c r="A13" s="28">
        <v>11</v>
      </c>
      <c r="E13" s="10" t="s">
        <v>1067</v>
      </c>
      <c r="G13" s="10" t="s">
        <v>1075</v>
      </c>
      <c r="AM13" s="10" t="s">
        <v>987</v>
      </c>
      <c r="AN13" s="10" t="s">
        <v>284</v>
      </c>
      <c r="AY13" s="15" t="s">
        <v>1088</v>
      </c>
      <c r="AZ13" s="13">
        <v>47522.64</v>
      </c>
      <c r="BA13" s="14">
        <v>44942</v>
      </c>
      <c r="BC13" s="14">
        <v>44942</v>
      </c>
      <c r="BD13" s="5">
        <v>45082</v>
      </c>
      <c r="BE13" s="8">
        <v>45291</v>
      </c>
      <c r="BF13" s="1" t="s">
        <v>1042</v>
      </c>
      <c r="BG13" s="1"/>
      <c r="BH13" s="1"/>
      <c r="BI13" s="1" t="s">
        <v>387</v>
      </c>
    </row>
    <row r="14" spans="1:61" x14ac:dyDescent="0.25">
      <c r="A14" s="29">
        <v>12</v>
      </c>
      <c r="E14" s="10" t="s">
        <v>961</v>
      </c>
      <c r="G14" s="10" t="s">
        <v>137</v>
      </c>
      <c r="AM14" s="10" t="s">
        <v>987</v>
      </c>
      <c r="AN14" s="10" t="s">
        <v>284</v>
      </c>
      <c r="AY14" s="15" t="s">
        <v>1089</v>
      </c>
      <c r="AZ14" s="13">
        <v>45835</v>
      </c>
      <c r="BA14" s="14">
        <v>44942</v>
      </c>
      <c r="BC14" s="14">
        <v>44942</v>
      </c>
      <c r="BD14" s="5">
        <v>45082</v>
      </c>
      <c r="BE14" s="8">
        <v>45291</v>
      </c>
      <c r="BF14" s="1" t="s">
        <v>1042</v>
      </c>
      <c r="BG14" s="1"/>
      <c r="BH14" s="1"/>
      <c r="BI14" s="1" t="s">
        <v>387</v>
      </c>
    </row>
    <row r="15" spans="1:61" x14ac:dyDescent="0.25">
      <c r="A15" s="28">
        <v>13</v>
      </c>
      <c r="E15" s="10" t="s">
        <v>1068</v>
      </c>
      <c r="G15" s="10" t="s">
        <v>133</v>
      </c>
      <c r="AM15" s="10" t="s">
        <v>1078</v>
      </c>
      <c r="AN15" s="10" t="s">
        <v>1079</v>
      </c>
      <c r="AY15" s="9" t="s">
        <v>1090</v>
      </c>
      <c r="AZ15" s="13">
        <v>86736</v>
      </c>
      <c r="BA15" s="14">
        <v>44942</v>
      </c>
      <c r="BC15" s="14">
        <v>44942</v>
      </c>
      <c r="BD15" s="5">
        <v>45082</v>
      </c>
      <c r="BE15" s="8">
        <v>45291</v>
      </c>
      <c r="BF15" s="1" t="s">
        <v>1042</v>
      </c>
      <c r="BG15" s="1"/>
      <c r="BH15" s="1"/>
      <c r="BI15" s="1" t="s">
        <v>387</v>
      </c>
    </row>
    <row r="16" spans="1:61" x14ac:dyDescent="0.25">
      <c r="A16" s="29">
        <v>14</v>
      </c>
      <c r="E16" s="10" t="s">
        <v>1069</v>
      </c>
      <c r="G16" s="10" t="s">
        <v>143</v>
      </c>
      <c r="AM16" s="10" t="s">
        <v>923</v>
      </c>
      <c r="AN16" s="10" t="s">
        <v>1077</v>
      </c>
      <c r="AY16" s="15" t="s">
        <v>1091</v>
      </c>
      <c r="AZ16" s="13">
        <v>27849.24</v>
      </c>
      <c r="BA16" s="14">
        <v>44942</v>
      </c>
      <c r="BC16" s="14">
        <v>44942</v>
      </c>
      <c r="BD16" s="5">
        <v>45001</v>
      </c>
      <c r="BE16" s="8">
        <v>45291</v>
      </c>
      <c r="BF16" s="1" t="s">
        <v>1042</v>
      </c>
      <c r="BG16" s="1"/>
      <c r="BH16" s="1"/>
      <c r="BI16" s="1" t="s">
        <v>259</v>
      </c>
    </row>
    <row r="17" spans="1:61" x14ac:dyDescent="0.25">
      <c r="A17" s="28">
        <v>15</v>
      </c>
      <c r="E17" s="10" t="s">
        <v>1070</v>
      </c>
      <c r="G17" s="10" t="s">
        <v>145</v>
      </c>
      <c r="AM17" s="10" t="s">
        <v>987</v>
      </c>
      <c r="AN17" s="10" t="s">
        <v>284</v>
      </c>
      <c r="AY17" s="15" t="s">
        <v>1092</v>
      </c>
      <c r="AZ17" s="13">
        <v>37126</v>
      </c>
      <c r="BA17" s="14">
        <v>44942</v>
      </c>
      <c r="BC17" s="14">
        <v>44942</v>
      </c>
      <c r="BD17" s="5">
        <v>45009</v>
      </c>
      <c r="BE17" s="8">
        <v>45291</v>
      </c>
      <c r="BF17" s="1" t="s">
        <v>1042</v>
      </c>
      <c r="BG17" s="1"/>
      <c r="BH17" s="1"/>
      <c r="BI17" s="1" t="s">
        <v>52</v>
      </c>
    </row>
    <row r="18" spans="1:61" x14ac:dyDescent="0.25">
      <c r="A18" s="29">
        <v>16</v>
      </c>
      <c r="B18" s="1" t="str">
        <f>HYPERLINK("https://my.zakupivli.pro/remote/dispatcher/state_purchase_view/40192931", "UA-2023-01-19-015873-a")</f>
        <v>UA-2023-01-19-015873-a</v>
      </c>
      <c r="C18" s="1" t="s">
        <v>701</v>
      </c>
      <c r="D18" s="1" t="s">
        <v>882</v>
      </c>
      <c r="E18" s="1" t="s">
        <v>881</v>
      </c>
      <c r="F18" s="1" t="s">
        <v>219</v>
      </c>
      <c r="G18" s="1" t="s">
        <v>430</v>
      </c>
      <c r="H18" s="1" t="s">
        <v>596</v>
      </c>
      <c r="I18" s="1" t="s">
        <v>944</v>
      </c>
      <c r="J18" s="1" t="s">
        <v>973</v>
      </c>
      <c r="K18" s="1" t="s">
        <v>54</v>
      </c>
      <c r="L18" s="1" t="s">
        <v>714</v>
      </c>
      <c r="M18" s="1" t="s">
        <v>714</v>
      </c>
      <c r="N18" s="1" t="s">
        <v>46</v>
      </c>
      <c r="O18" s="1" t="s">
        <v>46</v>
      </c>
      <c r="P18" s="1" t="s">
        <v>46</v>
      </c>
      <c r="Q18" s="5">
        <v>44945</v>
      </c>
      <c r="R18" s="1"/>
      <c r="S18" s="1"/>
      <c r="T18" s="1"/>
      <c r="U18" s="1"/>
      <c r="V18" s="1" t="s">
        <v>1011</v>
      </c>
      <c r="W18" s="7">
        <v>1</v>
      </c>
      <c r="X18" s="4">
        <v>240106.12</v>
      </c>
      <c r="Y18" s="1" t="s">
        <v>701</v>
      </c>
      <c r="Z18" s="1">
        <v>107574.43</v>
      </c>
      <c r="AA18" s="4">
        <v>2.23</v>
      </c>
      <c r="AB18" s="1" t="s">
        <v>1029</v>
      </c>
      <c r="AC18" s="1" t="s">
        <v>1032</v>
      </c>
      <c r="AD18" s="1" t="s">
        <v>491</v>
      </c>
      <c r="AE18" s="1" t="s">
        <v>944</v>
      </c>
      <c r="AF18" s="1" t="s">
        <v>541</v>
      </c>
      <c r="AG18" s="1" t="s">
        <v>704</v>
      </c>
      <c r="AH18" s="4">
        <v>240106.12</v>
      </c>
      <c r="AI18" s="4">
        <v>2.2320088497220518</v>
      </c>
      <c r="AJ18" s="1"/>
      <c r="AK18" s="1"/>
      <c r="AL18" s="1"/>
      <c r="AM18" s="1" t="s">
        <v>504</v>
      </c>
      <c r="AN18" s="1" t="s">
        <v>56</v>
      </c>
      <c r="AO18" s="1"/>
      <c r="AP18" s="1" t="s">
        <v>20</v>
      </c>
      <c r="AQ18" s="1"/>
      <c r="AR18" s="1"/>
      <c r="AS18" s="1"/>
      <c r="AT18" s="1"/>
      <c r="AU18" s="1"/>
      <c r="AV18" s="1"/>
      <c r="AW18" s="1" t="s">
        <v>1021</v>
      </c>
      <c r="AX18" s="8">
        <v>44945.785805958192</v>
      </c>
      <c r="AY18" s="1" t="s">
        <v>213</v>
      </c>
      <c r="AZ18" s="4">
        <v>240106.12</v>
      </c>
      <c r="BA18" s="5">
        <v>44927</v>
      </c>
      <c r="BB18" s="5">
        <v>45291</v>
      </c>
      <c r="BC18" s="5">
        <v>44943</v>
      </c>
      <c r="BD18" s="5">
        <v>45001</v>
      </c>
      <c r="BE18" s="8">
        <v>45291</v>
      </c>
      <c r="BF18" s="1" t="s">
        <v>1042</v>
      </c>
      <c r="BG18" s="1"/>
      <c r="BH18" s="1"/>
      <c r="BI18" s="1" t="s">
        <v>293</v>
      </c>
    </row>
    <row r="19" spans="1:61" x14ac:dyDescent="0.25">
      <c r="A19" s="28">
        <v>17</v>
      </c>
      <c r="B19" s="1" t="str">
        <f>HYPERLINK("https://my.zakupivli.pro/remote/dispatcher/state_purchase_view/40286818", "UA-2023-01-24-009576-a")</f>
        <v>UA-2023-01-24-009576-a</v>
      </c>
      <c r="C19" s="1" t="s">
        <v>701</v>
      </c>
      <c r="D19" s="1" t="s">
        <v>948</v>
      </c>
      <c r="E19" s="1" t="s">
        <v>949</v>
      </c>
      <c r="F19" s="1" t="s">
        <v>219</v>
      </c>
      <c r="G19" s="1" t="s">
        <v>443</v>
      </c>
      <c r="H19" s="1" t="s">
        <v>596</v>
      </c>
      <c r="I19" s="1" t="s">
        <v>944</v>
      </c>
      <c r="J19" s="1" t="s">
        <v>973</v>
      </c>
      <c r="K19" s="1" t="s">
        <v>54</v>
      </c>
      <c r="L19" s="1" t="s">
        <v>714</v>
      </c>
      <c r="M19" s="1" t="s">
        <v>714</v>
      </c>
      <c r="N19" s="1" t="s">
        <v>46</v>
      </c>
      <c r="O19" s="1" t="s">
        <v>46</v>
      </c>
      <c r="P19" s="1" t="s">
        <v>46</v>
      </c>
      <c r="Q19" s="5">
        <v>44950</v>
      </c>
      <c r="R19" s="1"/>
      <c r="S19" s="1"/>
      <c r="T19" s="1"/>
      <c r="U19" s="1"/>
      <c r="V19" s="1" t="s">
        <v>1011</v>
      </c>
      <c r="W19" s="7">
        <v>1</v>
      </c>
      <c r="X19" s="4">
        <v>43200</v>
      </c>
      <c r="Y19" s="1" t="s">
        <v>701</v>
      </c>
      <c r="Z19" s="1">
        <v>6</v>
      </c>
      <c r="AA19" s="4">
        <v>7200</v>
      </c>
      <c r="AB19" s="1" t="s">
        <v>1026</v>
      </c>
      <c r="AC19" s="1" t="s">
        <v>1032</v>
      </c>
      <c r="AD19" s="1" t="s">
        <v>491</v>
      </c>
      <c r="AE19" s="1" t="s">
        <v>944</v>
      </c>
      <c r="AF19" s="1" t="s">
        <v>541</v>
      </c>
      <c r="AG19" s="1" t="s">
        <v>704</v>
      </c>
      <c r="AH19" s="4">
        <v>43200</v>
      </c>
      <c r="AI19" s="4">
        <v>7200</v>
      </c>
      <c r="AJ19" s="1"/>
      <c r="AK19" s="1"/>
      <c r="AL19" s="1"/>
      <c r="AM19" s="1" t="s">
        <v>664</v>
      </c>
      <c r="AN19" s="1" t="s">
        <v>232</v>
      </c>
      <c r="AO19" s="1"/>
      <c r="AP19" s="1" t="s">
        <v>25</v>
      </c>
      <c r="AQ19" s="1"/>
      <c r="AR19" s="1"/>
      <c r="AS19" s="1"/>
      <c r="AT19" s="1"/>
      <c r="AU19" s="1"/>
      <c r="AV19" s="1"/>
      <c r="AW19" s="1" t="s">
        <v>1021</v>
      </c>
      <c r="AX19" s="8">
        <v>44950.558145241666</v>
      </c>
      <c r="AY19" s="1" t="s">
        <v>229</v>
      </c>
      <c r="AZ19" s="4">
        <v>43200</v>
      </c>
      <c r="BA19" s="5">
        <v>44927</v>
      </c>
      <c r="BB19" s="5">
        <v>45291</v>
      </c>
      <c r="BC19" s="5">
        <v>44944</v>
      </c>
      <c r="BD19" s="5">
        <v>44995</v>
      </c>
      <c r="BE19" s="8">
        <v>45291</v>
      </c>
      <c r="BF19" s="1" t="s">
        <v>1042</v>
      </c>
      <c r="BG19" s="1"/>
      <c r="BH19" s="1"/>
      <c r="BI19" s="1" t="s">
        <v>285</v>
      </c>
    </row>
    <row r="20" spans="1:61" x14ac:dyDescent="0.25">
      <c r="A20" s="29">
        <v>18</v>
      </c>
      <c r="B20" s="1" t="str">
        <f>HYPERLINK("https://my.zakupivli.pro/remote/dispatcher/state_purchase_view/40266256", "UA-2023-01-23-015076-a")</f>
        <v>UA-2023-01-23-015076-a</v>
      </c>
      <c r="C20" s="1" t="s">
        <v>701</v>
      </c>
      <c r="D20" s="1" t="s">
        <v>1037</v>
      </c>
      <c r="E20" s="1" t="s">
        <v>1039</v>
      </c>
      <c r="F20" s="1" t="s">
        <v>219</v>
      </c>
      <c r="G20" s="1" t="s">
        <v>473</v>
      </c>
      <c r="H20" s="1" t="s">
        <v>596</v>
      </c>
      <c r="I20" s="1" t="s">
        <v>944</v>
      </c>
      <c r="J20" s="1" t="s">
        <v>973</v>
      </c>
      <c r="K20" s="1" t="s">
        <v>54</v>
      </c>
      <c r="L20" s="1" t="s">
        <v>714</v>
      </c>
      <c r="M20" s="1" t="s">
        <v>714</v>
      </c>
      <c r="N20" s="1" t="s">
        <v>46</v>
      </c>
      <c r="O20" s="1" t="s">
        <v>46</v>
      </c>
      <c r="P20" s="1" t="s">
        <v>46</v>
      </c>
      <c r="Q20" s="5">
        <v>44949</v>
      </c>
      <c r="R20" s="1"/>
      <c r="S20" s="1"/>
      <c r="T20" s="1"/>
      <c r="U20" s="1"/>
      <c r="V20" s="1" t="s">
        <v>1011</v>
      </c>
      <c r="W20" s="7">
        <v>1</v>
      </c>
      <c r="X20" s="4">
        <v>33108.660000000003</v>
      </c>
      <c r="Y20" s="1" t="s">
        <v>701</v>
      </c>
      <c r="Z20" s="1">
        <v>167.52</v>
      </c>
      <c r="AA20" s="4">
        <v>197.64</v>
      </c>
      <c r="AB20" s="1" t="s">
        <v>1026</v>
      </c>
      <c r="AC20" s="1" t="s">
        <v>1032</v>
      </c>
      <c r="AD20" s="1" t="s">
        <v>491</v>
      </c>
      <c r="AE20" s="1" t="s">
        <v>944</v>
      </c>
      <c r="AF20" s="1" t="s">
        <v>541</v>
      </c>
      <c r="AG20" s="1" t="s">
        <v>704</v>
      </c>
      <c r="AH20" s="4">
        <v>33108.660000000003</v>
      </c>
      <c r="AI20" s="4">
        <v>198.25544910179642</v>
      </c>
      <c r="AJ20" s="1"/>
      <c r="AK20" s="1"/>
      <c r="AL20" s="1"/>
      <c r="AM20" s="1" t="s">
        <v>928</v>
      </c>
      <c r="AN20" s="1" t="s">
        <v>325</v>
      </c>
      <c r="AO20" s="1"/>
      <c r="AP20" s="1" t="s">
        <v>31</v>
      </c>
      <c r="AQ20" s="1"/>
      <c r="AR20" s="1"/>
      <c r="AS20" s="1"/>
      <c r="AT20" s="1"/>
      <c r="AU20" s="1"/>
      <c r="AV20" s="1"/>
      <c r="AW20" s="1" t="s">
        <v>1021</v>
      </c>
      <c r="AX20" s="8">
        <v>44949.77120990448</v>
      </c>
      <c r="AY20" s="1" t="s">
        <v>162</v>
      </c>
      <c r="AZ20" s="4">
        <v>33108.660000000003</v>
      </c>
      <c r="BA20" s="5">
        <v>44927</v>
      </c>
      <c r="BB20" s="5">
        <v>45107</v>
      </c>
      <c r="BC20" s="5">
        <v>44944</v>
      </c>
      <c r="BD20" s="5">
        <v>44981</v>
      </c>
      <c r="BE20" s="8">
        <v>45291</v>
      </c>
      <c r="BF20" s="1" t="s">
        <v>1042</v>
      </c>
      <c r="BG20" s="1"/>
      <c r="BH20" s="1"/>
      <c r="BI20" s="1" t="s">
        <v>285</v>
      </c>
    </row>
    <row r="21" spans="1:61" x14ac:dyDescent="0.25">
      <c r="A21" s="28">
        <v>19</v>
      </c>
      <c r="B21" s="1" t="str">
        <f>HYPERLINK("https://my.zakupivli.pro/remote/dispatcher/state_purchase_view/40265638", "UA-2023-01-23-014791-a")</f>
        <v>UA-2023-01-23-014791-a</v>
      </c>
      <c r="C21" s="1" t="s">
        <v>701</v>
      </c>
      <c r="D21" s="1" t="s">
        <v>948</v>
      </c>
      <c r="E21" s="1" t="s">
        <v>947</v>
      </c>
      <c r="F21" s="1" t="s">
        <v>219</v>
      </c>
      <c r="G21" s="1" t="s">
        <v>443</v>
      </c>
      <c r="H21" s="1" t="s">
        <v>596</v>
      </c>
      <c r="I21" s="1" t="s">
        <v>944</v>
      </c>
      <c r="J21" s="1" t="s">
        <v>973</v>
      </c>
      <c r="K21" s="1" t="s">
        <v>54</v>
      </c>
      <c r="L21" s="1" t="s">
        <v>714</v>
      </c>
      <c r="M21" s="1" t="s">
        <v>714</v>
      </c>
      <c r="N21" s="1" t="s">
        <v>46</v>
      </c>
      <c r="O21" s="1" t="s">
        <v>46</v>
      </c>
      <c r="P21" s="1" t="s">
        <v>46</v>
      </c>
      <c r="Q21" s="5">
        <v>44949</v>
      </c>
      <c r="R21" s="1"/>
      <c r="S21" s="1"/>
      <c r="T21" s="1"/>
      <c r="U21" s="1"/>
      <c r="V21" s="1" t="s">
        <v>1011</v>
      </c>
      <c r="W21" s="7">
        <v>1</v>
      </c>
      <c r="X21" s="4">
        <v>6000</v>
      </c>
      <c r="Y21" s="1" t="s">
        <v>701</v>
      </c>
      <c r="Z21" s="1">
        <v>1</v>
      </c>
      <c r="AA21" s="4">
        <v>6000</v>
      </c>
      <c r="AB21" s="1" t="s">
        <v>1036</v>
      </c>
      <c r="AC21" s="1" t="s">
        <v>1032</v>
      </c>
      <c r="AD21" s="1" t="s">
        <v>491</v>
      </c>
      <c r="AE21" s="1" t="s">
        <v>704</v>
      </c>
      <c r="AF21" s="1" t="s">
        <v>541</v>
      </c>
      <c r="AG21" s="1" t="s">
        <v>704</v>
      </c>
      <c r="AH21" s="4">
        <v>6000</v>
      </c>
      <c r="AI21" s="4">
        <v>6000</v>
      </c>
      <c r="AJ21" s="1"/>
      <c r="AK21" s="1"/>
      <c r="AL21" s="1"/>
      <c r="AM21" s="1" t="s">
        <v>547</v>
      </c>
      <c r="AN21" s="1" t="s">
        <v>279</v>
      </c>
      <c r="AO21" s="1"/>
      <c r="AP21" s="1" t="s">
        <v>42</v>
      </c>
      <c r="AQ21" s="1"/>
      <c r="AR21" s="1"/>
      <c r="AS21" s="1"/>
      <c r="AT21" s="1"/>
      <c r="AU21" s="1"/>
      <c r="AV21" s="1"/>
      <c r="AW21" s="1" t="s">
        <v>1021</v>
      </c>
      <c r="AX21" s="8">
        <v>44949.736756555671</v>
      </c>
      <c r="AY21" s="1" t="s">
        <v>262</v>
      </c>
      <c r="AZ21" s="4">
        <v>6000</v>
      </c>
      <c r="BA21" s="5">
        <v>44927</v>
      </c>
      <c r="BB21" s="5">
        <v>45291</v>
      </c>
      <c r="BC21" s="5">
        <v>44944</v>
      </c>
      <c r="BD21" s="5">
        <v>44980</v>
      </c>
      <c r="BE21" s="8">
        <v>45291</v>
      </c>
      <c r="BF21" s="1" t="s">
        <v>1042</v>
      </c>
      <c r="BG21" s="1"/>
      <c r="BH21" s="1"/>
      <c r="BI21" s="1" t="s">
        <v>371</v>
      </c>
    </row>
    <row r="22" spans="1:61" x14ac:dyDescent="0.25">
      <c r="A22" s="29">
        <v>20</v>
      </c>
      <c r="B22" s="1" t="str">
        <f>HYPERLINK("https://my.zakupivli.pro/remote/dispatcher/state_purchase_view/40308153", "UA-2023-01-24-018184-a")</f>
        <v>UA-2023-01-24-018184-a</v>
      </c>
      <c r="C22" s="1" t="s">
        <v>701</v>
      </c>
      <c r="D22" s="1" t="s">
        <v>828</v>
      </c>
      <c r="E22" s="1" t="s">
        <v>827</v>
      </c>
      <c r="F22" s="1" t="s">
        <v>219</v>
      </c>
      <c r="G22" s="1" t="s">
        <v>455</v>
      </c>
      <c r="H22" s="1" t="s">
        <v>596</v>
      </c>
      <c r="I22" s="1" t="s">
        <v>944</v>
      </c>
      <c r="J22" s="1" t="s">
        <v>973</v>
      </c>
      <c r="K22" s="1" t="s">
        <v>54</v>
      </c>
      <c r="L22" s="1" t="s">
        <v>714</v>
      </c>
      <c r="M22" s="1" t="s">
        <v>714</v>
      </c>
      <c r="N22" s="1" t="s">
        <v>46</v>
      </c>
      <c r="O22" s="1" t="s">
        <v>46</v>
      </c>
      <c r="P22" s="1" t="s">
        <v>46</v>
      </c>
      <c r="Q22" s="5">
        <v>44950</v>
      </c>
      <c r="R22" s="1"/>
      <c r="S22" s="1"/>
      <c r="T22" s="1"/>
      <c r="U22" s="1"/>
      <c r="V22" s="1" t="s">
        <v>1011</v>
      </c>
      <c r="W22" s="7">
        <v>1</v>
      </c>
      <c r="X22" s="4">
        <v>18000</v>
      </c>
      <c r="Y22" s="1" t="s">
        <v>701</v>
      </c>
      <c r="Z22" s="1">
        <v>15</v>
      </c>
      <c r="AA22" s="4">
        <v>1200</v>
      </c>
      <c r="AB22" s="1" t="s">
        <v>1026</v>
      </c>
      <c r="AC22" s="1" t="s">
        <v>1032</v>
      </c>
      <c r="AD22" s="1" t="s">
        <v>491</v>
      </c>
      <c r="AE22" s="1" t="s">
        <v>944</v>
      </c>
      <c r="AF22" s="1" t="s">
        <v>541</v>
      </c>
      <c r="AG22" s="1" t="s">
        <v>704</v>
      </c>
      <c r="AH22" s="4">
        <v>18000</v>
      </c>
      <c r="AI22" s="4">
        <v>1200</v>
      </c>
      <c r="AJ22" s="1"/>
      <c r="AK22" s="1"/>
      <c r="AL22" s="1"/>
      <c r="AM22" s="1" t="s">
        <v>969</v>
      </c>
      <c r="AN22" s="1" t="s">
        <v>351</v>
      </c>
      <c r="AO22" s="1"/>
      <c r="AP22" s="1" t="s">
        <v>26</v>
      </c>
      <c r="AQ22" s="1"/>
      <c r="AR22" s="1"/>
      <c r="AS22" s="1"/>
      <c r="AT22" s="1"/>
      <c r="AU22" s="1"/>
      <c r="AV22" s="1"/>
      <c r="AW22" s="1" t="s">
        <v>1021</v>
      </c>
      <c r="AX22" s="8">
        <v>44950.795267895635</v>
      </c>
      <c r="AY22" s="1" t="s">
        <v>614</v>
      </c>
      <c r="AZ22" s="4">
        <v>18000</v>
      </c>
      <c r="BA22" s="5">
        <v>44927</v>
      </c>
      <c r="BB22" s="5">
        <v>45291</v>
      </c>
      <c r="BC22" s="5">
        <v>44949</v>
      </c>
      <c r="BD22" s="5">
        <v>45282</v>
      </c>
      <c r="BE22" s="8">
        <v>45291</v>
      </c>
      <c r="BF22" s="1" t="s">
        <v>1042</v>
      </c>
      <c r="BG22" s="1"/>
      <c r="BH22" s="1"/>
      <c r="BI22" s="1" t="s">
        <v>45</v>
      </c>
    </row>
    <row r="23" spans="1:61" x14ac:dyDescent="0.25">
      <c r="A23" s="28">
        <v>21</v>
      </c>
      <c r="B23" s="1" t="str">
        <f>HYPERLINK("https://my.zakupivli.pro/remote/dispatcher/state_purchase_view/40307899", "UA-2023-01-24-018090-a")</f>
        <v>UA-2023-01-24-018090-a</v>
      </c>
      <c r="C23" s="1" t="s">
        <v>701</v>
      </c>
      <c r="D23" s="1" t="s">
        <v>806</v>
      </c>
      <c r="E23" s="1" t="s">
        <v>807</v>
      </c>
      <c r="F23" s="1" t="s">
        <v>219</v>
      </c>
      <c r="G23" s="1" t="s">
        <v>455</v>
      </c>
      <c r="H23" s="1" t="s">
        <v>596</v>
      </c>
      <c r="I23" s="1" t="s">
        <v>944</v>
      </c>
      <c r="J23" s="1" t="s">
        <v>973</v>
      </c>
      <c r="K23" s="1" t="s">
        <v>54</v>
      </c>
      <c r="L23" s="1" t="s">
        <v>714</v>
      </c>
      <c r="M23" s="1" t="s">
        <v>714</v>
      </c>
      <c r="N23" s="1" t="s">
        <v>46</v>
      </c>
      <c r="O23" s="1" t="s">
        <v>46</v>
      </c>
      <c r="P23" s="1" t="s">
        <v>46</v>
      </c>
      <c r="Q23" s="5">
        <v>44950</v>
      </c>
      <c r="R23" s="1"/>
      <c r="S23" s="1"/>
      <c r="T23" s="1"/>
      <c r="U23" s="1"/>
      <c r="V23" s="1" t="s">
        <v>1011</v>
      </c>
      <c r="W23" s="7">
        <v>1</v>
      </c>
      <c r="X23" s="4">
        <v>81600</v>
      </c>
      <c r="Y23" s="1" t="s">
        <v>701</v>
      </c>
      <c r="Z23" s="1">
        <v>16</v>
      </c>
      <c r="AA23" s="4">
        <v>5100</v>
      </c>
      <c r="AB23" s="1" t="s">
        <v>1026</v>
      </c>
      <c r="AC23" s="1" t="s">
        <v>1032</v>
      </c>
      <c r="AD23" s="1" t="s">
        <v>491</v>
      </c>
      <c r="AE23" s="1" t="s">
        <v>944</v>
      </c>
      <c r="AF23" s="1" t="s">
        <v>541</v>
      </c>
      <c r="AG23" s="1" t="s">
        <v>704</v>
      </c>
      <c r="AH23" s="4">
        <v>81600</v>
      </c>
      <c r="AI23" s="4">
        <v>5100</v>
      </c>
      <c r="AJ23" s="1"/>
      <c r="AK23" s="1"/>
      <c r="AL23" s="1"/>
      <c r="AM23" s="1" t="s">
        <v>969</v>
      </c>
      <c r="AN23" s="1" t="s">
        <v>351</v>
      </c>
      <c r="AO23" s="1"/>
      <c r="AP23" s="1" t="s">
        <v>26</v>
      </c>
      <c r="AQ23" s="1"/>
      <c r="AR23" s="1"/>
      <c r="AS23" s="1"/>
      <c r="AT23" s="1"/>
      <c r="AU23" s="1"/>
      <c r="AV23" s="1"/>
      <c r="AW23" s="1" t="s">
        <v>1021</v>
      </c>
      <c r="AX23" s="8">
        <v>44950.782949229702</v>
      </c>
      <c r="AY23" s="1" t="s">
        <v>315</v>
      </c>
      <c r="AZ23" s="4">
        <v>81600</v>
      </c>
      <c r="BA23" s="5">
        <v>44927</v>
      </c>
      <c r="BB23" s="5">
        <v>45291</v>
      </c>
      <c r="BC23" s="5">
        <v>44949</v>
      </c>
      <c r="BD23" s="5">
        <v>45282</v>
      </c>
      <c r="BE23" s="8">
        <v>45291</v>
      </c>
      <c r="BF23" s="1" t="s">
        <v>1042</v>
      </c>
      <c r="BG23" s="1"/>
      <c r="BH23" s="1"/>
      <c r="BI23" s="1" t="s">
        <v>45</v>
      </c>
    </row>
    <row r="24" spans="1:61" x14ac:dyDescent="0.25">
      <c r="A24" s="29">
        <v>22</v>
      </c>
      <c r="E24" s="10" t="s">
        <v>1116</v>
      </c>
      <c r="G24" s="10" t="s">
        <v>1120</v>
      </c>
      <c r="AM24" s="10" t="s">
        <v>987</v>
      </c>
      <c r="AN24" s="10" t="s">
        <v>284</v>
      </c>
      <c r="AY24" s="10" t="s">
        <v>1133</v>
      </c>
      <c r="AZ24" s="19">
        <v>258852</v>
      </c>
      <c r="BC24" s="14">
        <v>44949</v>
      </c>
      <c r="BD24" s="5"/>
      <c r="BE24" s="8"/>
      <c r="BF24" s="1"/>
      <c r="BG24" s="1"/>
      <c r="BH24" s="1"/>
      <c r="BI24" s="1"/>
    </row>
    <row r="25" spans="1:61" x14ac:dyDescent="0.25">
      <c r="A25" s="28">
        <v>23</v>
      </c>
      <c r="E25" s="10" t="s">
        <v>1109</v>
      </c>
      <c r="G25" s="10" t="s">
        <v>1121</v>
      </c>
      <c r="AM25" s="10" t="s">
        <v>987</v>
      </c>
      <c r="AN25" s="10" t="s">
        <v>284</v>
      </c>
      <c r="AY25" s="10" t="s">
        <v>1134</v>
      </c>
      <c r="AZ25" s="19">
        <v>131340</v>
      </c>
      <c r="BC25" s="14">
        <v>44949</v>
      </c>
      <c r="BD25" s="5">
        <v>45282</v>
      </c>
      <c r="BE25" s="8">
        <v>45291</v>
      </c>
      <c r="BF25" s="1" t="s">
        <v>1042</v>
      </c>
      <c r="BG25" s="1"/>
      <c r="BH25" s="1"/>
      <c r="BI25" s="1" t="s">
        <v>45</v>
      </c>
    </row>
    <row r="26" spans="1:61" x14ac:dyDescent="0.25">
      <c r="A26" s="29">
        <v>24</v>
      </c>
      <c r="E26" s="10" t="s">
        <v>1110</v>
      </c>
      <c r="G26" s="10" t="s">
        <v>1122</v>
      </c>
      <c r="AM26" s="10" t="s">
        <v>1078</v>
      </c>
      <c r="AN26" s="10" t="s">
        <v>1079</v>
      </c>
      <c r="AY26" s="10" t="s">
        <v>1135</v>
      </c>
      <c r="AZ26" s="19">
        <v>225400</v>
      </c>
      <c r="BC26" s="14">
        <v>44949</v>
      </c>
      <c r="BD26" s="5">
        <v>45273</v>
      </c>
      <c r="BE26" s="8">
        <v>45291</v>
      </c>
      <c r="BF26" s="1" t="s">
        <v>1042</v>
      </c>
      <c r="BG26" s="1"/>
      <c r="BH26" s="1"/>
      <c r="BI26" s="1" t="s">
        <v>45</v>
      </c>
    </row>
    <row r="27" spans="1:61" x14ac:dyDescent="0.25">
      <c r="A27" s="28">
        <v>25</v>
      </c>
      <c r="E27" s="10" t="s">
        <v>1111</v>
      </c>
      <c r="G27" s="10" t="s">
        <v>1122</v>
      </c>
      <c r="AM27" s="10" t="s">
        <v>1078</v>
      </c>
      <c r="AN27" s="10" t="s">
        <v>1079</v>
      </c>
      <c r="AY27" s="10" t="s">
        <v>1136</v>
      </c>
      <c r="AZ27" s="19">
        <v>43000</v>
      </c>
      <c r="BC27" s="14">
        <v>44949</v>
      </c>
      <c r="BD27" s="5">
        <v>45272</v>
      </c>
      <c r="BE27" s="8">
        <v>45291</v>
      </c>
      <c r="BF27" s="1" t="s">
        <v>1042</v>
      </c>
      <c r="BG27" s="1"/>
      <c r="BH27" s="1"/>
      <c r="BI27" s="1" t="s">
        <v>45</v>
      </c>
    </row>
    <row r="28" spans="1:61" x14ac:dyDescent="0.25">
      <c r="A28" s="29">
        <v>26</v>
      </c>
      <c r="E28" s="10" t="s">
        <v>1112</v>
      </c>
      <c r="G28" s="10" t="s">
        <v>133</v>
      </c>
      <c r="AM28" s="10" t="s">
        <v>1126</v>
      </c>
      <c r="AN28" s="10" t="s">
        <v>1128</v>
      </c>
      <c r="AY28" s="10" t="s">
        <v>1137</v>
      </c>
      <c r="AZ28" s="19">
        <v>544000</v>
      </c>
      <c r="BC28" s="14">
        <v>44950</v>
      </c>
      <c r="BD28" s="5">
        <v>45272</v>
      </c>
      <c r="BE28" s="8">
        <v>45291</v>
      </c>
      <c r="BF28" s="1" t="s">
        <v>1042</v>
      </c>
      <c r="BG28" s="1"/>
      <c r="BH28" s="1"/>
      <c r="BI28" s="1" t="s">
        <v>45</v>
      </c>
    </row>
    <row r="29" spans="1:61" x14ac:dyDescent="0.25">
      <c r="A29" s="28">
        <v>27</v>
      </c>
      <c r="E29" s="10" t="s">
        <v>1071</v>
      </c>
      <c r="G29" s="10" t="s">
        <v>1076</v>
      </c>
      <c r="AM29" s="10" t="s">
        <v>1078</v>
      </c>
      <c r="AN29" s="10" t="s">
        <v>1079</v>
      </c>
      <c r="AY29" s="10" t="s">
        <v>1138</v>
      </c>
      <c r="AZ29" s="19">
        <v>662525</v>
      </c>
      <c r="BC29" s="14">
        <v>44950</v>
      </c>
      <c r="BD29" s="5">
        <v>45272</v>
      </c>
      <c r="BE29" s="8">
        <v>45291</v>
      </c>
      <c r="BF29" s="1" t="s">
        <v>1042</v>
      </c>
      <c r="BG29" s="1"/>
      <c r="BH29" s="1"/>
      <c r="BI29" s="1" t="s">
        <v>45</v>
      </c>
    </row>
    <row r="30" spans="1:61" x14ac:dyDescent="0.25">
      <c r="A30" s="29">
        <v>28</v>
      </c>
      <c r="B30" s="1" t="str">
        <f>HYPERLINK("https://my.zakupivli.pro/remote/dispatcher/state_purchase_view/40381355", "UA-2023-01-26-015769-a")</f>
        <v>UA-2023-01-26-015769-a</v>
      </c>
      <c r="C30" s="1" t="s">
        <v>701</v>
      </c>
      <c r="D30" s="1" t="s">
        <v>667</v>
      </c>
      <c r="E30" s="1" t="s">
        <v>668</v>
      </c>
      <c r="F30" s="1" t="s">
        <v>219</v>
      </c>
      <c r="G30" s="1" t="s">
        <v>146</v>
      </c>
      <c r="H30" s="1" t="s">
        <v>596</v>
      </c>
      <c r="I30" s="1" t="s">
        <v>944</v>
      </c>
      <c r="J30" s="1" t="s">
        <v>973</v>
      </c>
      <c r="K30" s="1" t="s">
        <v>54</v>
      </c>
      <c r="L30" s="1" t="s">
        <v>714</v>
      </c>
      <c r="M30" s="1" t="s">
        <v>714</v>
      </c>
      <c r="N30" s="1" t="s">
        <v>46</v>
      </c>
      <c r="O30" s="1" t="s">
        <v>46</v>
      </c>
      <c r="P30" s="1" t="s">
        <v>46</v>
      </c>
      <c r="Q30" s="5">
        <v>44952</v>
      </c>
      <c r="R30" s="1"/>
      <c r="S30" s="1"/>
      <c r="T30" s="1"/>
      <c r="U30" s="1"/>
      <c r="V30" s="1" t="s">
        <v>1011</v>
      </c>
      <c r="W30" s="7">
        <v>1</v>
      </c>
      <c r="X30" s="4">
        <v>85500</v>
      </c>
      <c r="Y30" s="1" t="s">
        <v>701</v>
      </c>
      <c r="Z30" s="1">
        <v>2000</v>
      </c>
      <c r="AA30" s="4">
        <v>42.75</v>
      </c>
      <c r="AB30" s="1" t="s">
        <v>1026</v>
      </c>
      <c r="AC30" s="1" t="s">
        <v>1032</v>
      </c>
      <c r="AD30" s="1" t="s">
        <v>491</v>
      </c>
      <c r="AE30" s="1" t="s">
        <v>704</v>
      </c>
      <c r="AF30" s="1" t="s">
        <v>541</v>
      </c>
      <c r="AG30" s="1" t="s">
        <v>704</v>
      </c>
      <c r="AH30" s="4">
        <v>85500</v>
      </c>
      <c r="AI30" s="4">
        <v>42.75</v>
      </c>
      <c r="AJ30" s="1"/>
      <c r="AK30" s="1"/>
      <c r="AL30" s="1"/>
      <c r="AM30" s="1" t="s">
        <v>612</v>
      </c>
      <c r="AN30" s="1" t="s">
        <v>243</v>
      </c>
      <c r="AO30" s="1"/>
      <c r="AP30" s="1" t="s">
        <v>35</v>
      </c>
      <c r="AQ30" s="1"/>
      <c r="AR30" s="1"/>
      <c r="AS30" s="1"/>
      <c r="AT30" s="1"/>
      <c r="AU30" s="1"/>
      <c r="AV30" s="1"/>
      <c r="AW30" s="1" t="s">
        <v>1021</v>
      </c>
      <c r="AX30" s="8">
        <v>44952.894812398008</v>
      </c>
      <c r="AY30" s="1" t="s">
        <v>65</v>
      </c>
      <c r="AZ30" s="4">
        <v>85500</v>
      </c>
      <c r="BA30" s="5">
        <v>44952</v>
      </c>
      <c r="BB30" s="5">
        <v>45291</v>
      </c>
      <c r="BC30" s="5">
        <v>44952</v>
      </c>
      <c r="BD30" s="5">
        <v>45265</v>
      </c>
      <c r="BE30" s="8">
        <v>45291</v>
      </c>
      <c r="BF30" s="1" t="s">
        <v>1042</v>
      </c>
      <c r="BG30" s="1"/>
      <c r="BH30" s="1"/>
      <c r="BI30" s="1" t="s">
        <v>45</v>
      </c>
    </row>
    <row r="31" spans="1:61" x14ac:dyDescent="0.25">
      <c r="A31" s="28">
        <v>29</v>
      </c>
      <c r="B31" s="1" t="str">
        <f>HYPERLINK("https://my.zakupivli.pro/remote/dispatcher/state_purchase_view/40381488", "UA-2023-01-26-015829-a")</f>
        <v>UA-2023-01-26-015829-a</v>
      </c>
      <c r="C31" s="1" t="s">
        <v>701</v>
      </c>
      <c r="D31" s="1" t="s">
        <v>999</v>
      </c>
      <c r="E31" s="1" t="s">
        <v>1052</v>
      </c>
      <c r="F31" s="1" t="s">
        <v>219</v>
      </c>
      <c r="G31" s="1" t="s">
        <v>152</v>
      </c>
      <c r="H31" s="1" t="s">
        <v>596</v>
      </c>
      <c r="I31" s="1" t="s">
        <v>944</v>
      </c>
      <c r="J31" s="1" t="s">
        <v>973</v>
      </c>
      <c r="K31" s="1" t="s">
        <v>54</v>
      </c>
      <c r="L31" s="1" t="s">
        <v>714</v>
      </c>
      <c r="M31" s="1" t="s">
        <v>714</v>
      </c>
      <c r="N31" s="1" t="s">
        <v>46</v>
      </c>
      <c r="O31" s="1" t="s">
        <v>46</v>
      </c>
      <c r="P31" s="1" t="s">
        <v>46</v>
      </c>
      <c r="Q31" s="5">
        <v>44952</v>
      </c>
      <c r="R31" s="1"/>
      <c r="S31" s="1"/>
      <c r="T31" s="1"/>
      <c r="U31" s="1"/>
      <c r="V31" s="1" t="s">
        <v>1011</v>
      </c>
      <c r="W31" s="7">
        <v>1</v>
      </c>
      <c r="X31" s="4">
        <v>89700</v>
      </c>
      <c r="Y31" s="1" t="s">
        <v>701</v>
      </c>
      <c r="Z31" s="1">
        <v>140</v>
      </c>
      <c r="AA31" s="4">
        <v>640.71</v>
      </c>
      <c r="AB31" s="1" t="s">
        <v>1026</v>
      </c>
      <c r="AC31" s="1" t="s">
        <v>1032</v>
      </c>
      <c r="AD31" s="1" t="s">
        <v>491</v>
      </c>
      <c r="AE31" s="1" t="s">
        <v>704</v>
      </c>
      <c r="AF31" s="1" t="s">
        <v>541</v>
      </c>
      <c r="AG31" s="1" t="s">
        <v>704</v>
      </c>
      <c r="AH31" s="4">
        <v>89700</v>
      </c>
      <c r="AI31" s="4">
        <v>640.71428571428567</v>
      </c>
      <c r="AJ31" s="1"/>
      <c r="AK31" s="1"/>
      <c r="AL31" s="1"/>
      <c r="AM31" s="1" t="s">
        <v>612</v>
      </c>
      <c r="AN31" s="1" t="s">
        <v>243</v>
      </c>
      <c r="AO31" s="1"/>
      <c r="AP31" s="1" t="s">
        <v>35</v>
      </c>
      <c r="AQ31" s="1"/>
      <c r="AR31" s="1"/>
      <c r="AS31" s="1"/>
      <c r="AT31" s="1"/>
      <c r="AU31" s="1"/>
      <c r="AV31" s="1"/>
      <c r="AW31" s="1" t="s">
        <v>1021</v>
      </c>
      <c r="AX31" s="8">
        <v>44952.904253643217</v>
      </c>
      <c r="AY31" s="1" t="s">
        <v>80</v>
      </c>
      <c r="AZ31" s="4">
        <v>89700</v>
      </c>
      <c r="BA31" s="5">
        <v>44952</v>
      </c>
      <c r="BB31" s="5">
        <v>45291</v>
      </c>
      <c r="BC31" s="5">
        <v>44952</v>
      </c>
      <c r="BD31" s="5">
        <v>45260</v>
      </c>
      <c r="BE31" s="8">
        <v>45291</v>
      </c>
      <c r="BF31" s="1" t="s">
        <v>1042</v>
      </c>
      <c r="BG31" s="1"/>
      <c r="BH31" s="1"/>
      <c r="BI31" s="1" t="s">
        <v>45</v>
      </c>
    </row>
    <row r="32" spans="1:61" x14ac:dyDescent="0.25">
      <c r="A32" s="29">
        <v>30</v>
      </c>
      <c r="B32" s="1" t="str">
        <f>HYPERLINK("https://my.zakupivli.pro/remote/dispatcher/state_purchase_view/40361244", "UA-2023-01-26-006151-a")</f>
        <v>UA-2023-01-26-006151-a</v>
      </c>
      <c r="C32" s="1" t="s">
        <v>701</v>
      </c>
      <c r="D32" s="1" t="s">
        <v>996</v>
      </c>
      <c r="E32" s="1" t="s">
        <v>998</v>
      </c>
      <c r="F32" s="1" t="s">
        <v>219</v>
      </c>
      <c r="G32" s="1" t="s">
        <v>151</v>
      </c>
      <c r="H32" s="1" t="s">
        <v>596</v>
      </c>
      <c r="I32" s="1" t="s">
        <v>944</v>
      </c>
      <c r="J32" s="1" t="s">
        <v>973</v>
      </c>
      <c r="K32" s="1" t="s">
        <v>54</v>
      </c>
      <c r="L32" s="1" t="s">
        <v>714</v>
      </c>
      <c r="M32" s="1" t="s">
        <v>714</v>
      </c>
      <c r="N32" s="1" t="s">
        <v>46</v>
      </c>
      <c r="O32" s="1" t="s">
        <v>46</v>
      </c>
      <c r="P32" s="1" t="s">
        <v>46</v>
      </c>
      <c r="Q32" s="5">
        <v>44952</v>
      </c>
      <c r="R32" s="1"/>
      <c r="S32" s="1"/>
      <c r="T32" s="1"/>
      <c r="U32" s="1"/>
      <c r="V32" s="1" t="s">
        <v>1011</v>
      </c>
      <c r="W32" s="7">
        <v>1</v>
      </c>
      <c r="X32" s="4">
        <v>49960</v>
      </c>
      <c r="Y32" s="1" t="s">
        <v>701</v>
      </c>
      <c r="Z32" s="1">
        <v>1160</v>
      </c>
      <c r="AA32" s="4">
        <v>43.07</v>
      </c>
      <c r="AB32" s="1" t="s">
        <v>1026</v>
      </c>
      <c r="AC32" s="1" t="s">
        <v>1032</v>
      </c>
      <c r="AD32" s="1" t="s">
        <v>491</v>
      </c>
      <c r="AE32" s="1" t="s">
        <v>704</v>
      </c>
      <c r="AF32" s="1" t="s">
        <v>541</v>
      </c>
      <c r="AG32" s="1" t="s">
        <v>704</v>
      </c>
      <c r="AH32" s="4">
        <v>49960</v>
      </c>
      <c r="AI32" s="4">
        <v>43.068965517241381</v>
      </c>
      <c r="AJ32" s="1"/>
      <c r="AK32" s="1"/>
      <c r="AL32" s="1"/>
      <c r="AM32" s="1" t="s">
        <v>612</v>
      </c>
      <c r="AN32" s="1" t="s">
        <v>243</v>
      </c>
      <c r="AO32" s="1"/>
      <c r="AP32" s="1" t="s">
        <v>35</v>
      </c>
      <c r="AQ32" s="1"/>
      <c r="AR32" s="1"/>
      <c r="AS32" s="1"/>
      <c r="AT32" s="1"/>
      <c r="AU32" s="1"/>
      <c r="AV32" s="1"/>
      <c r="AW32" s="1" t="s">
        <v>1021</v>
      </c>
      <c r="AX32" s="8">
        <v>44952.523002484297</v>
      </c>
      <c r="AY32" s="1" t="s">
        <v>91</v>
      </c>
      <c r="AZ32" s="4">
        <v>49960</v>
      </c>
      <c r="BA32" s="5">
        <v>44952</v>
      </c>
      <c r="BB32" s="5">
        <v>45291</v>
      </c>
      <c r="BC32" s="5">
        <v>44952</v>
      </c>
      <c r="BD32" s="5">
        <v>45260</v>
      </c>
      <c r="BE32" s="8">
        <v>45291</v>
      </c>
      <c r="BF32" s="1" t="s">
        <v>1042</v>
      </c>
      <c r="BG32" s="1"/>
      <c r="BH32" s="1"/>
      <c r="BI32" s="1" t="s">
        <v>45</v>
      </c>
    </row>
    <row r="33" spans="1:61" x14ac:dyDescent="0.25">
      <c r="A33" s="28">
        <v>31</v>
      </c>
      <c r="B33" s="1" t="str">
        <f>HYPERLINK("https://my.zakupivli.pro/remote/dispatcher/state_purchase_view/40381562", "UA-2023-01-26-015865-a")</f>
        <v>UA-2023-01-26-015865-a</v>
      </c>
      <c r="C33" s="1" t="s">
        <v>701</v>
      </c>
      <c r="D33" s="1" t="s">
        <v>906</v>
      </c>
      <c r="E33" s="1" t="s">
        <v>1046</v>
      </c>
      <c r="F33" s="1" t="s">
        <v>219</v>
      </c>
      <c r="G33" s="1" t="s">
        <v>153</v>
      </c>
      <c r="H33" s="1" t="s">
        <v>596</v>
      </c>
      <c r="I33" s="1" t="s">
        <v>944</v>
      </c>
      <c r="J33" s="1" t="s">
        <v>973</v>
      </c>
      <c r="K33" s="1" t="s">
        <v>54</v>
      </c>
      <c r="L33" s="1" t="s">
        <v>714</v>
      </c>
      <c r="M33" s="1" t="s">
        <v>714</v>
      </c>
      <c r="N33" s="1" t="s">
        <v>46</v>
      </c>
      <c r="O33" s="1" t="s">
        <v>46</v>
      </c>
      <c r="P33" s="1" t="s">
        <v>46</v>
      </c>
      <c r="Q33" s="5">
        <v>44952</v>
      </c>
      <c r="R33" s="1"/>
      <c r="S33" s="1"/>
      <c r="T33" s="1"/>
      <c r="U33" s="1"/>
      <c r="V33" s="1" t="s">
        <v>1011</v>
      </c>
      <c r="W33" s="7">
        <v>1</v>
      </c>
      <c r="X33" s="4">
        <v>25980</v>
      </c>
      <c r="Y33" s="1" t="s">
        <v>701</v>
      </c>
      <c r="Z33" s="1">
        <v>811</v>
      </c>
      <c r="AA33" s="4">
        <v>32.03</v>
      </c>
      <c r="AB33" s="1" t="s">
        <v>1026</v>
      </c>
      <c r="AC33" s="1" t="s">
        <v>1032</v>
      </c>
      <c r="AD33" s="1" t="s">
        <v>491</v>
      </c>
      <c r="AE33" s="1" t="s">
        <v>704</v>
      </c>
      <c r="AF33" s="1" t="s">
        <v>541</v>
      </c>
      <c r="AG33" s="1" t="s">
        <v>704</v>
      </c>
      <c r="AH33" s="4">
        <v>25980</v>
      </c>
      <c r="AI33" s="4">
        <v>32.034525277435264</v>
      </c>
      <c r="AJ33" s="1"/>
      <c r="AK33" s="1"/>
      <c r="AL33" s="1"/>
      <c r="AM33" s="1" t="s">
        <v>612</v>
      </c>
      <c r="AN33" s="1" t="s">
        <v>243</v>
      </c>
      <c r="AO33" s="1"/>
      <c r="AP33" s="1" t="s">
        <v>35</v>
      </c>
      <c r="AQ33" s="1"/>
      <c r="AR33" s="1"/>
      <c r="AS33" s="1"/>
      <c r="AT33" s="1"/>
      <c r="AU33" s="1"/>
      <c r="AV33" s="1"/>
      <c r="AW33" s="1" t="s">
        <v>1021</v>
      </c>
      <c r="AX33" s="8">
        <v>44952.910565669794</v>
      </c>
      <c r="AY33" s="1" t="s">
        <v>103</v>
      </c>
      <c r="AZ33" s="4">
        <v>25980</v>
      </c>
      <c r="BA33" s="5">
        <v>44952</v>
      </c>
      <c r="BB33" s="5">
        <v>45291</v>
      </c>
      <c r="BC33" s="5">
        <v>44952</v>
      </c>
      <c r="BD33" s="5">
        <v>45260</v>
      </c>
      <c r="BE33" s="8">
        <v>45291</v>
      </c>
      <c r="BF33" s="1" t="s">
        <v>1042</v>
      </c>
      <c r="BG33" s="1"/>
      <c r="BH33" s="1"/>
      <c r="BI33" s="1" t="s">
        <v>45</v>
      </c>
    </row>
    <row r="34" spans="1:61" x14ac:dyDescent="0.25">
      <c r="A34" s="29">
        <v>32</v>
      </c>
      <c r="B34" s="1" t="str">
        <f>HYPERLINK("https://my.zakupivli.pro/remote/dispatcher/state_purchase_view/40362370", "UA-2023-01-26-006622-a")</f>
        <v>UA-2023-01-26-006622-a</v>
      </c>
      <c r="C34" s="1" t="s">
        <v>701</v>
      </c>
      <c r="D34" s="1" t="s">
        <v>918</v>
      </c>
      <c r="E34" s="1" t="s">
        <v>917</v>
      </c>
      <c r="F34" s="1" t="s">
        <v>219</v>
      </c>
      <c r="G34" s="1" t="s">
        <v>150</v>
      </c>
      <c r="H34" s="1" t="s">
        <v>596</v>
      </c>
      <c r="I34" s="1" t="s">
        <v>944</v>
      </c>
      <c r="J34" s="1" t="s">
        <v>973</v>
      </c>
      <c r="K34" s="1" t="s">
        <v>54</v>
      </c>
      <c r="L34" s="1" t="s">
        <v>714</v>
      </c>
      <c r="M34" s="1" t="s">
        <v>714</v>
      </c>
      <c r="N34" s="1" t="s">
        <v>46</v>
      </c>
      <c r="O34" s="1" t="s">
        <v>46</v>
      </c>
      <c r="P34" s="1" t="s">
        <v>46</v>
      </c>
      <c r="Q34" s="5">
        <v>44952</v>
      </c>
      <c r="R34" s="1"/>
      <c r="S34" s="1"/>
      <c r="T34" s="1"/>
      <c r="U34" s="1"/>
      <c r="V34" s="1" t="s">
        <v>1011</v>
      </c>
      <c r="W34" s="7">
        <v>1</v>
      </c>
      <c r="X34" s="4">
        <v>39100</v>
      </c>
      <c r="Y34" s="1" t="s">
        <v>701</v>
      </c>
      <c r="Z34" s="1">
        <v>500</v>
      </c>
      <c r="AA34" s="4">
        <v>78.2</v>
      </c>
      <c r="AB34" s="1" t="s">
        <v>1025</v>
      </c>
      <c r="AC34" s="1" t="s">
        <v>1032</v>
      </c>
      <c r="AD34" s="1" t="s">
        <v>491</v>
      </c>
      <c r="AE34" s="1" t="s">
        <v>704</v>
      </c>
      <c r="AF34" s="1" t="s">
        <v>541</v>
      </c>
      <c r="AG34" s="1" t="s">
        <v>704</v>
      </c>
      <c r="AH34" s="4">
        <v>39100</v>
      </c>
      <c r="AI34" s="4">
        <v>78.2</v>
      </c>
      <c r="AJ34" s="1"/>
      <c r="AK34" s="1"/>
      <c r="AL34" s="1"/>
      <c r="AM34" s="1" t="s">
        <v>612</v>
      </c>
      <c r="AN34" s="1" t="s">
        <v>243</v>
      </c>
      <c r="AO34" s="1"/>
      <c r="AP34" s="1" t="s">
        <v>35</v>
      </c>
      <c r="AQ34" s="1"/>
      <c r="AR34" s="1"/>
      <c r="AS34" s="1"/>
      <c r="AT34" s="1"/>
      <c r="AU34" s="1"/>
      <c r="AV34" s="1"/>
      <c r="AW34" s="1" t="s">
        <v>1021</v>
      </c>
      <c r="AX34" s="8">
        <v>44952.870395908343</v>
      </c>
      <c r="AY34" s="1" t="s">
        <v>115</v>
      </c>
      <c r="AZ34" s="4">
        <v>39100</v>
      </c>
      <c r="BA34" s="5">
        <v>44952</v>
      </c>
      <c r="BB34" s="5">
        <v>45291</v>
      </c>
      <c r="BC34" s="5">
        <v>44952</v>
      </c>
      <c r="BD34" s="5">
        <v>45259</v>
      </c>
      <c r="BE34" s="8">
        <v>45291</v>
      </c>
      <c r="BF34" s="1" t="s">
        <v>1042</v>
      </c>
      <c r="BG34" s="1"/>
      <c r="BH34" s="1"/>
      <c r="BI34" s="1" t="s">
        <v>45</v>
      </c>
    </row>
    <row r="35" spans="1:61" x14ac:dyDescent="0.25">
      <c r="A35" s="28">
        <v>33</v>
      </c>
      <c r="B35" s="1" t="str">
        <f>HYPERLINK("https://my.zakupivli.pro/remote/dispatcher/state_purchase_view/40535345", "UA-2023-02-01-017291-a")</f>
        <v>UA-2023-02-01-017291-a</v>
      </c>
      <c r="C35" s="1" t="s">
        <v>701</v>
      </c>
      <c r="D35" s="1" t="s">
        <v>782</v>
      </c>
      <c r="E35" s="1" t="s">
        <v>781</v>
      </c>
      <c r="F35" s="1" t="s">
        <v>219</v>
      </c>
      <c r="G35" s="1" t="s">
        <v>431</v>
      </c>
      <c r="H35" s="1" t="s">
        <v>596</v>
      </c>
      <c r="I35" s="1" t="s">
        <v>944</v>
      </c>
      <c r="J35" s="1" t="s">
        <v>973</v>
      </c>
      <c r="K35" s="1" t="s">
        <v>54</v>
      </c>
      <c r="L35" s="1" t="s">
        <v>714</v>
      </c>
      <c r="M35" s="1" t="s">
        <v>714</v>
      </c>
      <c r="N35" s="1" t="s">
        <v>46</v>
      </c>
      <c r="O35" s="1" t="s">
        <v>46</v>
      </c>
      <c r="P35" s="1" t="s">
        <v>46</v>
      </c>
      <c r="Q35" s="5">
        <v>44958</v>
      </c>
      <c r="R35" s="1"/>
      <c r="S35" s="1"/>
      <c r="T35" s="1"/>
      <c r="U35" s="1"/>
      <c r="V35" s="1" t="s">
        <v>1011</v>
      </c>
      <c r="W35" s="7">
        <v>1</v>
      </c>
      <c r="X35" s="4">
        <v>1377141.54</v>
      </c>
      <c r="Y35" s="1" t="s">
        <v>701</v>
      </c>
      <c r="Z35" s="1" t="s">
        <v>1026</v>
      </c>
      <c r="AA35" s="1" t="s">
        <v>1026</v>
      </c>
      <c r="AB35" s="1" t="s">
        <v>1026</v>
      </c>
      <c r="AC35" s="1" t="s">
        <v>1032</v>
      </c>
      <c r="AD35" s="1" t="s">
        <v>491</v>
      </c>
      <c r="AE35" s="1" t="s">
        <v>944</v>
      </c>
      <c r="AF35" s="1" t="s">
        <v>541</v>
      </c>
      <c r="AG35" s="1" t="s">
        <v>704</v>
      </c>
      <c r="AH35" s="4">
        <v>1377141.54</v>
      </c>
      <c r="AI35" s="1" t="s">
        <v>1026</v>
      </c>
      <c r="AJ35" s="1"/>
      <c r="AK35" s="1"/>
      <c r="AL35" s="1"/>
      <c r="AM35" s="1" t="s">
        <v>976</v>
      </c>
      <c r="AN35" s="1" t="s">
        <v>363</v>
      </c>
      <c r="AO35" s="1"/>
      <c r="AP35" s="1" t="s">
        <v>23</v>
      </c>
      <c r="AQ35" s="1"/>
      <c r="AR35" s="1"/>
      <c r="AS35" s="1"/>
      <c r="AT35" s="1"/>
      <c r="AU35" s="1"/>
      <c r="AV35" s="1"/>
      <c r="AW35" s="1" t="s">
        <v>1021</v>
      </c>
      <c r="AX35" s="8">
        <v>44958.79235538785</v>
      </c>
      <c r="AY35" s="1" t="s">
        <v>261</v>
      </c>
      <c r="AZ35" s="4">
        <v>1377141.54</v>
      </c>
      <c r="BA35" s="5">
        <v>44927</v>
      </c>
      <c r="BB35" s="5">
        <v>45291</v>
      </c>
      <c r="BC35" s="5">
        <v>44957</v>
      </c>
      <c r="BD35" s="5">
        <v>45259</v>
      </c>
      <c r="BE35" s="8">
        <v>45291</v>
      </c>
      <c r="BF35" s="1" t="s">
        <v>1042</v>
      </c>
      <c r="BG35" s="1"/>
      <c r="BH35" s="1"/>
      <c r="BI35" s="1" t="s">
        <v>45</v>
      </c>
    </row>
    <row r="36" spans="1:61" x14ac:dyDescent="0.25">
      <c r="A36" s="29">
        <v>34</v>
      </c>
      <c r="B36" s="1"/>
      <c r="C36" s="1"/>
      <c r="D36" s="1"/>
      <c r="E36" s="1" t="s">
        <v>581</v>
      </c>
      <c r="F36" s="1" t="s">
        <v>219</v>
      </c>
      <c r="G36" s="1" t="s">
        <v>395</v>
      </c>
      <c r="H36" s="1" t="s">
        <v>596</v>
      </c>
      <c r="I36" s="1" t="s">
        <v>944</v>
      </c>
      <c r="J36" s="1" t="s">
        <v>973</v>
      </c>
      <c r="K36" s="1" t="s">
        <v>54</v>
      </c>
      <c r="L36" s="1" t="s">
        <v>714</v>
      </c>
      <c r="M36" s="1" t="s">
        <v>714</v>
      </c>
      <c r="N36" s="1" t="s">
        <v>46</v>
      </c>
      <c r="O36" s="1" t="s">
        <v>46</v>
      </c>
      <c r="P36" s="1" t="s">
        <v>46</v>
      </c>
      <c r="Q36" s="5">
        <v>44964</v>
      </c>
      <c r="R36" s="1"/>
      <c r="S36" s="1"/>
      <c r="T36" s="1"/>
      <c r="U36" s="1"/>
      <c r="V36" s="1" t="s">
        <v>1011</v>
      </c>
      <c r="W36" s="7">
        <v>1</v>
      </c>
      <c r="X36" s="4">
        <v>6795</v>
      </c>
      <c r="Y36" s="1" t="s">
        <v>701</v>
      </c>
      <c r="Z36" s="1">
        <v>1</v>
      </c>
      <c r="AA36" s="4">
        <v>6795</v>
      </c>
      <c r="AB36" s="1" t="s">
        <v>1036</v>
      </c>
      <c r="AC36" s="1" t="s">
        <v>1032</v>
      </c>
      <c r="AD36" s="1" t="s">
        <v>491</v>
      </c>
      <c r="AE36" s="1" t="s">
        <v>944</v>
      </c>
      <c r="AF36" s="1" t="s">
        <v>541</v>
      </c>
      <c r="AG36" s="1" t="s">
        <v>704</v>
      </c>
      <c r="AH36" s="4">
        <v>6795</v>
      </c>
      <c r="AI36" s="4">
        <v>6795</v>
      </c>
      <c r="AJ36" s="1"/>
      <c r="AK36" s="1"/>
      <c r="AL36" s="1"/>
      <c r="AM36" s="1" t="s">
        <v>735</v>
      </c>
      <c r="AN36" s="1" t="s">
        <v>320</v>
      </c>
      <c r="AO36" s="1"/>
      <c r="AP36" s="1" t="s">
        <v>22</v>
      </c>
      <c r="AQ36" s="1"/>
      <c r="AR36" s="1"/>
      <c r="AS36" s="1"/>
      <c r="AT36" s="1"/>
      <c r="AU36" s="1"/>
      <c r="AV36" s="1"/>
      <c r="AW36" s="1" t="s">
        <v>1021</v>
      </c>
      <c r="AX36" s="8">
        <v>44964.529337941225</v>
      </c>
      <c r="AY36" s="1" t="s">
        <v>416</v>
      </c>
      <c r="AZ36" s="4">
        <v>6795</v>
      </c>
      <c r="BA36" s="5">
        <v>44960</v>
      </c>
      <c r="BB36" s="5">
        <v>45291</v>
      </c>
      <c r="BC36" s="5">
        <v>44960</v>
      </c>
      <c r="BD36" s="5"/>
      <c r="BE36" s="8"/>
      <c r="BF36" s="1"/>
      <c r="BG36" s="1"/>
      <c r="BH36" s="1"/>
      <c r="BI36" s="1"/>
    </row>
    <row r="37" spans="1:61" x14ac:dyDescent="0.25">
      <c r="A37" s="28">
        <v>35</v>
      </c>
      <c r="B37" s="1" t="str">
        <f>HYPERLINK("https://my.zakupivli.pro/remote/dispatcher/state_purchase_view/40666620", "UA-2023-02-07-007605-a")</f>
        <v>UA-2023-02-07-007605-a</v>
      </c>
      <c r="C37" s="1" t="s">
        <v>701</v>
      </c>
      <c r="D37" s="1" t="s">
        <v>582</v>
      </c>
      <c r="E37" s="1" t="s">
        <v>759</v>
      </c>
      <c r="F37" s="1" t="s">
        <v>219</v>
      </c>
      <c r="G37" s="1" t="s">
        <v>61</v>
      </c>
      <c r="H37" s="1" t="s">
        <v>596</v>
      </c>
      <c r="I37" s="1" t="s">
        <v>944</v>
      </c>
      <c r="J37" s="1" t="s">
        <v>973</v>
      </c>
      <c r="K37" s="1" t="s">
        <v>54</v>
      </c>
      <c r="L37" s="1" t="s">
        <v>714</v>
      </c>
      <c r="M37" s="1" t="s">
        <v>714</v>
      </c>
      <c r="N37" s="1" t="s">
        <v>46</v>
      </c>
      <c r="O37" s="1" t="s">
        <v>46</v>
      </c>
      <c r="P37" s="1" t="s">
        <v>46</v>
      </c>
      <c r="Q37" s="5">
        <v>44964</v>
      </c>
      <c r="R37" s="1"/>
      <c r="S37" s="1"/>
      <c r="T37" s="1"/>
      <c r="U37" s="1"/>
      <c r="V37" s="1" t="s">
        <v>1011</v>
      </c>
      <c r="W37" s="7">
        <v>1</v>
      </c>
      <c r="X37" s="4">
        <v>1837888.99</v>
      </c>
      <c r="Y37" s="1" t="s">
        <v>701</v>
      </c>
      <c r="Z37" s="1">
        <v>391.65100000000001</v>
      </c>
      <c r="AA37" s="4">
        <v>4692.67</v>
      </c>
      <c r="AB37" s="1" t="s">
        <v>1018</v>
      </c>
      <c r="AC37" s="1" t="s">
        <v>1032</v>
      </c>
      <c r="AD37" s="1" t="s">
        <v>491</v>
      </c>
      <c r="AE37" s="1" t="s">
        <v>944</v>
      </c>
      <c r="AF37" s="1" t="s">
        <v>541</v>
      </c>
      <c r="AG37" s="1" t="s">
        <v>704</v>
      </c>
      <c r="AH37" s="4">
        <v>1837888.99</v>
      </c>
      <c r="AI37" s="4">
        <v>4700.4833503836317</v>
      </c>
      <c r="AJ37" s="1"/>
      <c r="AK37" s="1"/>
      <c r="AL37" s="1"/>
      <c r="AM37" s="1" t="s">
        <v>616</v>
      </c>
      <c r="AN37" s="1" t="s">
        <v>353</v>
      </c>
      <c r="AO37" s="1"/>
      <c r="AP37" s="1" t="s">
        <v>22</v>
      </c>
      <c r="AQ37" s="1"/>
      <c r="AR37" s="1"/>
      <c r="AS37" s="1"/>
      <c r="AT37" s="1"/>
      <c r="AU37" s="1"/>
      <c r="AV37" s="1"/>
      <c r="AW37" s="1" t="s">
        <v>1021</v>
      </c>
      <c r="AX37" s="8">
        <v>44964.66126147256</v>
      </c>
      <c r="AY37" s="1" t="s">
        <v>130</v>
      </c>
      <c r="AZ37" s="4">
        <v>1837888.99</v>
      </c>
      <c r="BA37" s="5">
        <v>44927</v>
      </c>
      <c r="BB37" s="5">
        <v>45032</v>
      </c>
      <c r="BC37" s="5">
        <v>44964</v>
      </c>
      <c r="BD37" s="5">
        <v>45259</v>
      </c>
      <c r="BE37" s="8">
        <v>45291</v>
      </c>
      <c r="BF37" s="1" t="s">
        <v>1042</v>
      </c>
      <c r="BG37" s="1"/>
      <c r="BH37" s="1"/>
      <c r="BI37" s="1" t="s">
        <v>45</v>
      </c>
    </row>
    <row r="38" spans="1:61" x14ac:dyDescent="0.25">
      <c r="A38" s="29">
        <v>36</v>
      </c>
      <c r="B38" s="1" t="str">
        <f>HYPERLINK("https://my.zakupivli.pro/remote/dispatcher/state_purchase_view/40689521", "UA-2023-02-08-006775-a")</f>
        <v>UA-2023-02-08-006775-a</v>
      </c>
      <c r="C38" s="1" t="s">
        <v>701</v>
      </c>
      <c r="D38" s="1" t="s">
        <v>756</v>
      </c>
      <c r="E38" s="10" t="s">
        <v>760</v>
      </c>
      <c r="G38" s="10" t="s">
        <v>61</v>
      </c>
      <c r="AM38" s="10" t="s">
        <v>616</v>
      </c>
      <c r="AN38" s="10" t="s">
        <v>353</v>
      </c>
      <c r="AY38" s="18" t="s">
        <v>1093</v>
      </c>
      <c r="AZ38" s="19">
        <v>0</v>
      </c>
      <c r="BA38" s="14">
        <v>44964</v>
      </c>
      <c r="BC38" s="14">
        <v>44964</v>
      </c>
      <c r="BD38" s="5">
        <v>45259</v>
      </c>
      <c r="BE38" s="8">
        <v>45291</v>
      </c>
      <c r="BF38" s="1" t="s">
        <v>1042</v>
      </c>
      <c r="BG38" s="1"/>
      <c r="BH38" s="1"/>
      <c r="BI38" s="1" t="s">
        <v>45</v>
      </c>
    </row>
    <row r="39" spans="1:61" x14ac:dyDescent="0.25">
      <c r="A39" s="28">
        <v>37</v>
      </c>
      <c r="B39" s="1" t="str">
        <f>HYPERLINK("https://my.zakupivli.pro/remote/dispatcher/state_purchase_view/40687133", "UA-2023-02-08-000245-a")</f>
        <v>UA-2023-02-08-000245-a</v>
      </c>
      <c r="C39" s="1" t="s">
        <v>701</v>
      </c>
      <c r="D39" s="1" t="s">
        <v>756</v>
      </c>
      <c r="E39" s="1" t="s">
        <v>755</v>
      </c>
      <c r="F39" s="1" t="s">
        <v>219</v>
      </c>
      <c r="G39" s="1" t="s">
        <v>474</v>
      </c>
      <c r="H39" s="1" t="s">
        <v>596</v>
      </c>
      <c r="I39" s="1" t="s">
        <v>944</v>
      </c>
      <c r="J39" s="1" t="s">
        <v>973</v>
      </c>
      <c r="K39" s="1" t="s">
        <v>54</v>
      </c>
      <c r="L39" s="1" t="s">
        <v>714</v>
      </c>
      <c r="M39" s="1" t="s">
        <v>714</v>
      </c>
      <c r="N39" s="1" t="s">
        <v>46</v>
      </c>
      <c r="O39" s="1" t="s">
        <v>46</v>
      </c>
      <c r="P39" s="1" t="s">
        <v>46</v>
      </c>
      <c r="Q39" s="5">
        <v>44965</v>
      </c>
      <c r="R39" s="1"/>
      <c r="S39" s="1"/>
      <c r="T39" s="1"/>
      <c r="U39" s="1"/>
      <c r="V39" s="1" t="s">
        <v>1011</v>
      </c>
      <c r="W39" s="7">
        <v>1</v>
      </c>
      <c r="X39" s="4">
        <v>2991.95</v>
      </c>
      <c r="Y39" s="1" t="s">
        <v>701</v>
      </c>
      <c r="Z39" s="1">
        <v>15.12</v>
      </c>
      <c r="AA39" s="4">
        <v>197.88</v>
      </c>
      <c r="AB39" s="1" t="s">
        <v>1026</v>
      </c>
      <c r="AC39" s="1" t="s">
        <v>1032</v>
      </c>
      <c r="AD39" s="1" t="s">
        <v>491</v>
      </c>
      <c r="AE39" s="1" t="s">
        <v>944</v>
      </c>
      <c r="AF39" s="1" t="s">
        <v>541</v>
      </c>
      <c r="AG39" s="1" t="s">
        <v>704</v>
      </c>
      <c r="AH39" s="4">
        <v>2991.95</v>
      </c>
      <c r="AI39" s="4">
        <v>199.46333333333331</v>
      </c>
      <c r="AJ39" s="1"/>
      <c r="AK39" s="1"/>
      <c r="AL39" s="1"/>
      <c r="AM39" s="1" t="s">
        <v>617</v>
      </c>
      <c r="AN39" s="1" t="s">
        <v>110</v>
      </c>
      <c r="AO39" s="1"/>
      <c r="AP39" s="1" t="s">
        <v>34</v>
      </c>
      <c r="AQ39" s="1"/>
      <c r="AR39" s="1"/>
      <c r="AS39" s="1"/>
      <c r="AT39" s="1"/>
      <c r="AU39" s="1"/>
      <c r="AV39" s="1"/>
      <c r="AW39" s="1" t="s">
        <v>1021</v>
      </c>
      <c r="AX39" s="8">
        <v>44965.528740812835</v>
      </c>
      <c r="AY39" s="1" t="s">
        <v>157</v>
      </c>
      <c r="AZ39" s="4">
        <v>2991.95</v>
      </c>
      <c r="BA39" s="5">
        <v>44927</v>
      </c>
      <c r="BB39" s="5">
        <v>45107</v>
      </c>
      <c r="BC39" s="5">
        <v>44964</v>
      </c>
      <c r="BD39" s="5">
        <v>45259</v>
      </c>
      <c r="BE39" s="8">
        <v>45291</v>
      </c>
      <c r="BF39" s="1" t="s">
        <v>1042</v>
      </c>
      <c r="BG39" s="1"/>
      <c r="BH39" s="1"/>
      <c r="BI39" s="1" t="s">
        <v>45</v>
      </c>
    </row>
    <row r="40" spans="1:61" x14ac:dyDescent="0.25">
      <c r="A40" s="29">
        <v>38</v>
      </c>
      <c r="B40" s="1" t="str">
        <f>HYPERLINK("https://my.zakupivli.pro/remote/dispatcher/state_purchase_view/40676723", "UA-2023-02-07-013672-a")</f>
        <v>UA-2023-02-07-013672-a</v>
      </c>
      <c r="C40" s="1" t="s">
        <v>701</v>
      </c>
      <c r="D40" s="1" t="s">
        <v>760</v>
      </c>
      <c r="E40" s="1" t="s">
        <v>1038</v>
      </c>
      <c r="F40" s="1" t="s">
        <v>219</v>
      </c>
      <c r="G40" s="1" t="s">
        <v>474</v>
      </c>
      <c r="H40" s="1" t="s">
        <v>596</v>
      </c>
      <c r="I40" s="1" t="s">
        <v>944</v>
      </c>
      <c r="J40" s="1" t="s">
        <v>973</v>
      </c>
      <c r="K40" s="1" t="s">
        <v>54</v>
      </c>
      <c r="L40" s="1" t="s">
        <v>714</v>
      </c>
      <c r="M40" s="1" t="s">
        <v>714</v>
      </c>
      <c r="N40" s="1" t="s">
        <v>46</v>
      </c>
      <c r="O40" s="1" t="s">
        <v>46</v>
      </c>
      <c r="P40" s="1" t="s">
        <v>46</v>
      </c>
      <c r="Q40" s="5">
        <v>44965</v>
      </c>
      <c r="R40" s="1"/>
      <c r="S40" s="1"/>
      <c r="T40" s="1"/>
      <c r="U40" s="1"/>
      <c r="V40" s="1" t="s">
        <v>1011</v>
      </c>
      <c r="W40" s="7">
        <v>1</v>
      </c>
      <c r="X40" s="4">
        <v>13246.8</v>
      </c>
      <c r="Y40" s="1" t="s">
        <v>701</v>
      </c>
      <c r="Z40" s="1">
        <v>69.72</v>
      </c>
      <c r="AA40" s="4">
        <v>190</v>
      </c>
      <c r="AB40" s="1" t="s">
        <v>1026</v>
      </c>
      <c r="AC40" s="1" t="s">
        <v>1032</v>
      </c>
      <c r="AD40" s="1" t="s">
        <v>491</v>
      </c>
      <c r="AE40" s="1" t="s">
        <v>704</v>
      </c>
      <c r="AF40" s="1" t="s">
        <v>541</v>
      </c>
      <c r="AG40" s="1" t="s">
        <v>704</v>
      </c>
      <c r="AH40" s="4">
        <v>13246.8</v>
      </c>
      <c r="AI40" s="4">
        <v>191.98260869565217</v>
      </c>
      <c r="AJ40" s="1"/>
      <c r="AK40" s="1"/>
      <c r="AL40" s="1"/>
      <c r="AM40" s="1" t="s">
        <v>727</v>
      </c>
      <c r="AN40" s="1" t="s">
        <v>321</v>
      </c>
      <c r="AO40" s="1"/>
      <c r="AP40" s="1" t="s">
        <v>40</v>
      </c>
      <c r="AQ40" s="1"/>
      <c r="AR40" s="1"/>
      <c r="AS40" s="1"/>
      <c r="AT40" s="1"/>
      <c r="AU40" s="1"/>
      <c r="AV40" s="1"/>
      <c r="AW40" s="1" t="s">
        <v>1021</v>
      </c>
      <c r="AX40" s="8">
        <v>44965.38624616219</v>
      </c>
      <c r="AY40" s="1" t="s">
        <v>170</v>
      </c>
      <c r="AZ40" s="4">
        <v>13246.8</v>
      </c>
      <c r="BA40" s="5">
        <v>44927</v>
      </c>
      <c r="BB40" s="5">
        <v>45291</v>
      </c>
      <c r="BC40" s="5">
        <v>44964</v>
      </c>
      <c r="BD40" s="5">
        <v>45259</v>
      </c>
      <c r="BE40" s="8">
        <v>45291</v>
      </c>
      <c r="BF40" s="1" t="s">
        <v>1042</v>
      </c>
      <c r="BG40" s="1"/>
      <c r="BH40" s="1"/>
      <c r="BI40" s="1" t="s">
        <v>45</v>
      </c>
    </row>
    <row r="41" spans="1:61" x14ac:dyDescent="0.25">
      <c r="A41" s="28">
        <v>39</v>
      </c>
      <c r="E41" s="1" t="s">
        <v>950</v>
      </c>
      <c r="F41" s="1" t="s">
        <v>219</v>
      </c>
      <c r="G41" s="1" t="s">
        <v>443</v>
      </c>
      <c r="H41" s="1" t="s">
        <v>596</v>
      </c>
      <c r="I41" s="1" t="s">
        <v>944</v>
      </c>
      <c r="J41" s="1" t="s">
        <v>973</v>
      </c>
      <c r="K41" s="1" t="s">
        <v>54</v>
      </c>
      <c r="L41" s="1" t="s">
        <v>714</v>
      </c>
      <c r="M41" s="1" t="s">
        <v>714</v>
      </c>
      <c r="N41" s="1" t="s">
        <v>46</v>
      </c>
      <c r="O41" s="1" t="s">
        <v>46</v>
      </c>
      <c r="P41" s="1" t="s">
        <v>46</v>
      </c>
      <c r="Q41" s="5">
        <v>44965</v>
      </c>
      <c r="R41" s="1"/>
      <c r="S41" s="1"/>
      <c r="T41" s="1"/>
      <c r="U41" s="1"/>
      <c r="V41" s="1" t="s">
        <v>1011</v>
      </c>
      <c r="W41" s="7">
        <v>1</v>
      </c>
      <c r="X41" s="4">
        <v>3850</v>
      </c>
      <c r="Y41" s="1" t="s">
        <v>701</v>
      </c>
      <c r="Z41" s="1">
        <v>1</v>
      </c>
      <c r="AA41" s="4">
        <v>3850</v>
      </c>
      <c r="AB41" s="1" t="s">
        <v>1036</v>
      </c>
      <c r="AC41" s="1" t="s">
        <v>1032</v>
      </c>
      <c r="AD41" s="1" t="s">
        <v>491</v>
      </c>
      <c r="AE41" s="1" t="s">
        <v>704</v>
      </c>
      <c r="AF41" s="1" t="s">
        <v>541</v>
      </c>
      <c r="AG41" s="1" t="s">
        <v>704</v>
      </c>
      <c r="AH41" s="4">
        <v>3850</v>
      </c>
      <c r="AI41" s="4">
        <v>3850</v>
      </c>
      <c r="AJ41" s="1"/>
      <c r="AK41" s="1"/>
      <c r="AL41" s="1"/>
      <c r="AM41" s="1" t="s">
        <v>736</v>
      </c>
      <c r="AN41" s="1" t="s">
        <v>336</v>
      </c>
      <c r="AO41" s="1"/>
      <c r="AP41" s="1" t="s">
        <v>22</v>
      </c>
      <c r="AQ41" s="1"/>
      <c r="AR41" s="1"/>
      <c r="AS41" s="1"/>
      <c r="AT41" s="1"/>
      <c r="AU41" s="1"/>
      <c r="AV41" s="1"/>
      <c r="AW41" s="1" t="s">
        <v>1021</v>
      </c>
      <c r="AX41" s="8">
        <v>44965.685987516874</v>
      </c>
      <c r="AY41" s="1" t="s">
        <v>487</v>
      </c>
      <c r="AZ41" s="4">
        <v>3850</v>
      </c>
      <c r="BA41" s="5">
        <v>44958</v>
      </c>
      <c r="BB41" s="5">
        <v>45291</v>
      </c>
      <c r="BC41" s="5">
        <v>44965</v>
      </c>
      <c r="BD41" s="5">
        <v>45259</v>
      </c>
      <c r="BE41" s="8">
        <v>45291</v>
      </c>
      <c r="BF41" s="1" t="s">
        <v>1042</v>
      </c>
      <c r="BG41" s="1"/>
      <c r="BH41" s="1"/>
      <c r="BI41" s="1" t="s">
        <v>45</v>
      </c>
    </row>
    <row r="42" spans="1:61" x14ac:dyDescent="0.25">
      <c r="A42" s="29">
        <v>40</v>
      </c>
      <c r="B42" s="1" t="str">
        <f>HYPERLINK("https://my.zakupivli.pro/remote/dispatcher/state_purchase_view/40715850", "UA-2023-02-08-014138-a")</f>
        <v>UA-2023-02-08-014138-a</v>
      </c>
      <c r="C42" s="1" t="s">
        <v>701</v>
      </c>
      <c r="D42" s="1" t="s">
        <v>951</v>
      </c>
      <c r="E42" s="1" t="s">
        <v>7</v>
      </c>
      <c r="F42" s="1" t="s">
        <v>219</v>
      </c>
      <c r="G42" s="1" t="s">
        <v>486</v>
      </c>
      <c r="H42" s="1" t="s">
        <v>596</v>
      </c>
      <c r="I42" s="1" t="s">
        <v>944</v>
      </c>
      <c r="J42" s="1" t="s">
        <v>973</v>
      </c>
      <c r="K42" s="1" t="s">
        <v>54</v>
      </c>
      <c r="L42" s="1" t="s">
        <v>714</v>
      </c>
      <c r="M42" s="1" t="s">
        <v>714</v>
      </c>
      <c r="N42" s="1" t="s">
        <v>46</v>
      </c>
      <c r="O42" s="1" t="s">
        <v>46</v>
      </c>
      <c r="P42" s="1" t="s">
        <v>46</v>
      </c>
      <c r="Q42" s="5">
        <v>44971</v>
      </c>
      <c r="R42" s="1"/>
      <c r="S42" s="1"/>
      <c r="T42" s="1"/>
      <c r="U42" s="1"/>
      <c r="V42" s="1" t="s">
        <v>1011</v>
      </c>
      <c r="W42" s="7">
        <v>1</v>
      </c>
      <c r="X42" s="4">
        <v>11</v>
      </c>
      <c r="Y42" s="1" t="s">
        <v>701</v>
      </c>
      <c r="Z42" s="1">
        <v>1</v>
      </c>
      <c r="AA42" s="4">
        <v>11</v>
      </c>
      <c r="AB42" s="1" t="s">
        <v>1036</v>
      </c>
      <c r="AC42" s="1" t="s">
        <v>1032</v>
      </c>
      <c r="AD42" s="1" t="s">
        <v>491</v>
      </c>
      <c r="AE42" s="1" t="s">
        <v>944</v>
      </c>
      <c r="AF42" s="1" t="s">
        <v>541</v>
      </c>
      <c r="AG42" s="1" t="s">
        <v>704</v>
      </c>
      <c r="AH42" s="4">
        <v>11</v>
      </c>
      <c r="AI42" s="4">
        <v>11</v>
      </c>
      <c r="AJ42" s="1"/>
      <c r="AK42" s="1"/>
      <c r="AL42" s="1"/>
      <c r="AM42" s="1" t="s">
        <v>616</v>
      </c>
      <c r="AN42" s="1" t="s">
        <v>353</v>
      </c>
      <c r="AO42" s="1"/>
      <c r="AP42" s="1" t="s">
        <v>41</v>
      </c>
      <c r="AQ42" s="1"/>
      <c r="AR42" s="1"/>
      <c r="AS42" s="1"/>
      <c r="AT42" s="1"/>
      <c r="AU42" s="1"/>
      <c r="AV42" s="1"/>
      <c r="AW42" s="1" t="s">
        <v>1021</v>
      </c>
      <c r="AX42" s="8">
        <v>44971.646887789073</v>
      </c>
      <c r="AY42" s="1" t="s">
        <v>183</v>
      </c>
      <c r="AZ42" s="4">
        <v>11</v>
      </c>
      <c r="BA42" s="5">
        <v>44966</v>
      </c>
      <c r="BB42" s="5">
        <v>45291</v>
      </c>
      <c r="BC42" s="5">
        <v>44966</v>
      </c>
      <c r="BD42" s="5">
        <v>45259</v>
      </c>
      <c r="BE42" s="8">
        <v>45291</v>
      </c>
      <c r="BF42" s="1" t="s">
        <v>1042</v>
      </c>
      <c r="BG42" s="1"/>
      <c r="BH42" s="1"/>
      <c r="BI42" s="1" t="s">
        <v>45</v>
      </c>
    </row>
    <row r="43" spans="1:61" x14ac:dyDescent="0.25">
      <c r="A43" s="28">
        <v>41</v>
      </c>
      <c r="B43" s="1" t="str">
        <f>HYPERLINK("https://my.zakupivli.pro/remote/dispatcher/state_purchase_view/40848693", "UA-2023-02-14-011413-a")</f>
        <v>UA-2023-02-14-011413-a</v>
      </c>
      <c r="C43" s="1" t="s">
        <v>701</v>
      </c>
      <c r="D43" s="1" t="s">
        <v>8</v>
      </c>
      <c r="E43" s="1" t="s">
        <v>513</v>
      </c>
      <c r="F43" s="1" t="s">
        <v>219</v>
      </c>
      <c r="G43" s="1" t="s">
        <v>59</v>
      </c>
      <c r="H43" s="1" t="s">
        <v>596</v>
      </c>
      <c r="I43" s="1" t="s">
        <v>944</v>
      </c>
      <c r="J43" s="1" t="s">
        <v>973</v>
      </c>
      <c r="K43" s="1" t="s">
        <v>54</v>
      </c>
      <c r="L43" s="1" t="s">
        <v>714</v>
      </c>
      <c r="M43" s="1" t="s">
        <v>714</v>
      </c>
      <c r="N43" s="1" t="s">
        <v>46</v>
      </c>
      <c r="O43" s="1" t="s">
        <v>46</v>
      </c>
      <c r="P43" s="1" t="s">
        <v>46</v>
      </c>
      <c r="Q43" s="5">
        <v>44967</v>
      </c>
      <c r="R43" s="1"/>
      <c r="S43" s="1"/>
      <c r="T43" s="1"/>
      <c r="U43" s="1"/>
      <c r="V43" s="1" t="s">
        <v>1011</v>
      </c>
      <c r="W43" s="7">
        <v>1</v>
      </c>
      <c r="X43" s="4">
        <v>48500</v>
      </c>
      <c r="Y43" s="1" t="s">
        <v>701</v>
      </c>
      <c r="Z43" s="1">
        <v>1000</v>
      </c>
      <c r="AA43" s="4">
        <v>48.5</v>
      </c>
      <c r="AB43" s="1" t="s">
        <v>1027</v>
      </c>
      <c r="AC43" s="1" t="s">
        <v>1032</v>
      </c>
      <c r="AD43" s="1" t="s">
        <v>491</v>
      </c>
      <c r="AE43" s="1" t="s">
        <v>944</v>
      </c>
      <c r="AF43" s="1" t="s">
        <v>541</v>
      </c>
      <c r="AG43" s="1" t="s">
        <v>704</v>
      </c>
      <c r="AH43" s="4">
        <v>48500</v>
      </c>
      <c r="AI43" s="4">
        <v>48.5</v>
      </c>
      <c r="AJ43" s="1"/>
      <c r="AK43" s="1"/>
      <c r="AL43" s="1"/>
      <c r="AM43" s="1" t="s">
        <v>938</v>
      </c>
      <c r="AN43" s="1" t="s">
        <v>342</v>
      </c>
      <c r="AO43" s="1"/>
      <c r="AP43" s="1" t="s">
        <v>18</v>
      </c>
      <c r="AQ43" s="1"/>
      <c r="AR43" s="1"/>
      <c r="AS43" s="1"/>
      <c r="AT43" s="1"/>
      <c r="AU43" s="1"/>
      <c r="AV43" s="1"/>
      <c r="AW43" s="1" t="s">
        <v>1021</v>
      </c>
      <c r="AX43" s="8">
        <v>44967.691936456191</v>
      </c>
      <c r="AY43" s="1" t="s">
        <v>418</v>
      </c>
      <c r="AZ43" s="4">
        <v>48500</v>
      </c>
      <c r="BA43" s="5">
        <v>44966</v>
      </c>
      <c r="BB43" s="5">
        <v>45291</v>
      </c>
      <c r="BC43" s="5">
        <v>44966</v>
      </c>
      <c r="BD43" s="5">
        <v>45259</v>
      </c>
      <c r="BE43" s="8">
        <v>45291</v>
      </c>
      <c r="BF43" s="1" t="s">
        <v>1042</v>
      </c>
      <c r="BG43" s="1"/>
      <c r="BH43" s="1"/>
      <c r="BI43" s="1" t="s">
        <v>45</v>
      </c>
    </row>
    <row r="44" spans="1:61" x14ac:dyDescent="0.25">
      <c r="A44" s="29">
        <v>42</v>
      </c>
      <c r="B44" s="1" t="str">
        <f>HYPERLINK("https://my.zakupivli.pro/remote/dispatcher/state_purchase_view/40784879", "UA-2023-02-10-012632-a")</f>
        <v>UA-2023-02-10-012632-a</v>
      </c>
      <c r="C44" s="1" t="s">
        <v>701</v>
      </c>
      <c r="D44" s="1" t="s">
        <v>514</v>
      </c>
      <c r="E44" s="1" t="s">
        <v>761</v>
      </c>
      <c r="F44" s="1" t="s">
        <v>219</v>
      </c>
      <c r="G44" s="1" t="s">
        <v>475</v>
      </c>
      <c r="H44" s="1" t="s">
        <v>596</v>
      </c>
      <c r="I44" s="1" t="s">
        <v>944</v>
      </c>
      <c r="J44" s="1" t="s">
        <v>973</v>
      </c>
      <c r="K44" s="1" t="s">
        <v>54</v>
      </c>
      <c r="L44" s="1" t="s">
        <v>714</v>
      </c>
      <c r="M44" s="1" t="s">
        <v>714</v>
      </c>
      <c r="N44" s="1" t="s">
        <v>46</v>
      </c>
      <c r="O44" s="1" t="s">
        <v>46</v>
      </c>
      <c r="P44" s="1" t="s">
        <v>46</v>
      </c>
      <c r="Q44" s="5">
        <v>44970</v>
      </c>
      <c r="R44" s="1"/>
      <c r="S44" s="1"/>
      <c r="T44" s="1"/>
      <c r="U44" s="1"/>
      <c r="V44" s="1" t="s">
        <v>1011</v>
      </c>
      <c r="W44" s="7">
        <v>1</v>
      </c>
      <c r="X44" s="4">
        <v>9019.3799999999992</v>
      </c>
      <c r="Y44" s="1" t="s">
        <v>701</v>
      </c>
      <c r="Z44" s="1">
        <v>1</v>
      </c>
      <c r="AA44" s="4">
        <v>9019.3799999999992</v>
      </c>
      <c r="AB44" s="1" t="s">
        <v>1036</v>
      </c>
      <c r="AC44" s="1" t="s">
        <v>1032</v>
      </c>
      <c r="AD44" s="1" t="s">
        <v>491</v>
      </c>
      <c r="AE44" s="1" t="s">
        <v>704</v>
      </c>
      <c r="AF44" s="1" t="s">
        <v>541</v>
      </c>
      <c r="AG44" s="1" t="s">
        <v>704</v>
      </c>
      <c r="AH44" s="4">
        <v>9019.3799999999992</v>
      </c>
      <c r="AI44" s="4">
        <v>9019.3799999999992</v>
      </c>
      <c r="AJ44" s="1"/>
      <c r="AK44" s="1"/>
      <c r="AL44" s="1"/>
      <c r="AM44" s="1" t="s">
        <v>935</v>
      </c>
      <c r="AN44" s="1">
        <v>40564556</v>
      </c>
      <c r="AO44" s="1"/>
      <c r="AP44" s="1" t="s">
        <v>22</v>
      </c>
      <c r="AQ44" s="1"/>
      <c r="AR44" s="1"/>
      <c r="AS44" s="1"/>
      <c r="AT44" s="1"/>
      <c r="AU44" s="1"/>
      <c r="AV44" s="1"/>
      <c r="AW44" s="1" t="s">
        <v>1021</v>
      </c>
      <c r="AX44" s="8">
        <v>44970.717637605994</v>
      </c>
      <c r="AY44" s="1" t="s">
        <v>349</v>
      </c>
      <c r="AZ44" s="4">
        <v>9019.3799999999992</v>
      </c>
      <c r="BA44" s="5">
        <v>44958</v>
      </c>
      <c r="BB44" s="5">
        <v>45291</v>
      </c>
      <c r="BC44" s="5">
        <v>44970</v>
      </c>
      <c r="BD44" s="5">
        <v>45259</v>
      </c>
      <c r="BE44" s="8">
        <v>45291</v>
      </c>
      <c r="BF44" s="1" t="s">
        <v>1042</v>
      </c>
      <c r="BG44" s="1"/>
      <c r="BH44" s="1"/>
      <c r="BI44" s="1" t="s">
        <v>45</v>
      </c>
    </row>
    <row r="45" spans="1:61" x14ac:dyDescent="0.25">
      <c r="A45" s="28">
        <v>43</v>
      </c>
      <c r="B45" s="1" t="str">
        <f>HYPERLINK("https://my.zakupivli.pro/remote/dispatcher/state_purchase_view/40821749", "UA-2023-02-13-014852-a")</f>
        <v>UA-2023-02-13-014852-a</v>
      </c>
      <c r="C45" s="1" t="s">
        <v>701</v>
      </c>
      <c r="D45" s="1" t="s">
        <v>762</v>
      </c>
      <c r="E45" s="1" t="s">
        <v>781</v>
      </c>
      <c r="F45" s="1" t="s">
        <v>219</v>
      </c>
      <c r="G45" s="1" t="s">
        <v>431</v>
      </c>
      <c r="H45" s="1" t="s">
        <v>596</v>
      </c>
      <c r="I45" s="1" t="s">
        <v>944</v>
      </c>
      <c r="J45" s="1" t="s">
        <v>973</v>
      </c>
      <c r="K45" s="1" t="s">
        <v>54</v>
      </c>
      <c r="L45" s="1" t="s">
        <v>714</v>
      </c>
      <c r="M45" s="1" t="s">
        <v>714</v>
      </c>
      <c r="N45" s="1" t="s">
        <v>46</v>
      </c>
      <c r="O45" s="1" t="s">
        <v>46</v>
      </c>
      <c r="P45" s="1" t="s">
        <v>46</v>
      </c>
      <c r="Q45" s="5">
        <v>44958</v>
      </c>
      <c r="R45" s="1"/>
      <c r="S45" s="1"/>
      <c r="T45" s="1"/>
      <c r="U45" s="1"/>
      <c r="V45" s="1" t="s">
        <v>1011</v>
      </c>
      <c r="W45" s="7">
        <v>1</v>
      </c>
      <c r="X45" s="4">
        <v>1377141.54</v>
      </c>
      <c r="Y45" s="1" t="s">
        <v>701</v>
      </c>
      <c r="Z45" s="1" t="s">
        <v>1026</v>
      </c>
      <c r="AA45" s="1" t="s">
        <v>1026</v>
      </c>
      <c r="AB45" s="1" t="s">
        <v>1026</v>
      </c>
      <c r="AC45" s="1" t="s">
        <v>1032</v>
      </c>
      <c r="AD45" s="1" t="s">
        <v>491</v>
      </c>
      <c r="AE45" s="1" t="s">
        <v>944</v>
      </c>
      <c r="AF45" s="1" t="s">
        <v>541</v>
      </c>
      <c r="AG45" s="1" t="s">
        <v>704</v>
      </c>
      <c r="AH45" s="4">
        <v>1377141.54</v>
      </c>
      <c r="AI45" s="1" t="s">
        <v>1026</v>
      </c>
      <c r="AJ45" s="1"/>
      <c r="AK45" s="1"/>
      <c r="AL45" s="1"/>
      <c r="AM45" s="1" t="s">
        <v>976</v>
      </c>
      <c r="AN45" s="1" t="s">
        <v>363</v>
      </c>
      <c r="AO45" s="1"/>
      <c r="AP45" s="1" t="s">
        <v>23</v>
      </c>
      <c r="AQ45" s="1"/>
      <c r="AR45" s="1"/>
      <c r="AS45" s="1"/>
      <c r="AT45" s="1"/>
      <c r="AU45" s="1"/>
      <c r="AV45" s="1"/>
      <c r="AW45" s="1" t="s">
        <v>1021</v>
      </c>
      <c r="AX45" s="8">
        <v>44958.79235538785</v>
      </c>
      <c r="AY45" s="1" t="s">
        <v>1159</v>
      </c>
      <c r="AZ45" s="4">
        <v>-217984.5</v>
      </c>
      <c r="BA45" s="5">
        <v>44927</v>
      </c>
      <c r="BB45" s="5">
        <v>45291</v>
      </c>
      <c r="BC45" s="5">
        <v>44971</v>
      </c>
      <c r="BD45" s="5">
        <v>45259</v>
      </c>
      <c r="BE45" s="8">
        <v>45291</v>
      </c>
      <c r="BF45" s="1" t="s">
        <v>1042</v>
      </c>
      <c r="BG45" s="1"/>
      <c r="BH45" s="1"/>
      <c r="BI45" s="1" t="s">
        <v>45</v>
      </c>
    </row>
    <row r="46" spans="1:61" x14ac:dyDescent="0.25">
      <c r="A46" s="29">
        <v>44</v>
      </c>
      <c r="B46" s="1" t="str">
        <f>HYPERLINK("https://my.zakupivli.pro/remote/dispatcher/state_purchase_view/40851763", "UA-2023-02-14-012959-a")</f>
        <v>UA-2023-02-14-012959-a</v>
      </c>
      <c r="C46" s="1" t="s">
        <v>701</v>
      </c>
      <c r="D46" s="1" t="s">
        <v>740</v>
      </c>
      <c r="E46" s="1" t="s">
        <v>741</v>
      </c>
      <c r="F46" s="1" t="s">
        <v>219</v>
      </c>
      <c r="G46" s="1" t="s">
        <v>61</v>
      </c>
      <c r="H46" s="1" t="s">
        <v>596</v>
      </c>
      <c r="I46" s="1" t="s">
        <v>944</v>
      </c>
      <c r="J46" s="1" t="s">
        <v>973</v>
      </c>
      <c r="K46" s="1" t="s">
        <v>54</v>
      </c>
      <c r="L46" s="1" t="s">
        <v>714</v>
      </c>
      <c r="M46" s="1" t="s">
        <v>714</v>
      </c>
      <c r="N46" s="1" t="s">
        <v>46</v>
      </c>
      <c r="O46" s="1" t="s">
        <v>46</v>
      </c>
      <c r="P46" s="1" t="s">
        <v>46</v>
      </c>
      <c r="Q46" s="5">
        <v>44971</v>
      </c>
      <c r="R46" s="1"/>
      <c r="S46" s="1"/>
      <c r="T46" s="1"/>
      <c r="U46" s="1"/>
      <c r="V46" s="1" t="s">
        <v>1011</v>
      </c>
      <c r="W46" s="7">
        <v>1</v>
      </c>
      <c r="X46" s="4">
        <v>691989.92</v>
      </c>
      <c r="Y46" s="1" t="s">
        <v>701</v>
      </c>
      <c r="Z46" s="1">
        <v>193</v>
      </c>
      <c r="AA46" s="4">
        <v>3585.44</v>
      </c>
      <c r="AB46" s="1" t="s">
        <v>1026</v>
      </c>
      <c r="AC46" s="1" t="s">
        <v>1032</v>
      </c>
      <c r="AD46" s="1" t="s">
        <v>491</v>
      </c>
      <c r="AE46" s="1" t="s">
        <v>944</v>
      </c>
      <c r="AF46" s="1" t="s">
        <v>541</v>
      </c>
      <c r="AG46" s="1" t="s">
        <v>704</v>
      </c>
      <c r="AH46" s="4">
        <v>691989.92</v>
      </c>
      <c r="AI46" s="4">
        <v>3585.44</v>
      </c>
      <c r="AJ46" s="1"/>
      <c r="AK46" s="1"/>
      <c r="AL46" s="1"/>
      <c r="AM46" s="1" t="s">
        <v>943</v>
      </c>
      <c r="AN46" s="1" t="s">
        <v>348</v>
      </c>
      <c r="AO46" s="1"/>
      <c r="AP46" s="1" t="s">
        <v>12</v>
      </c>
      <c r="AQ46" s="1"/>
      <c r="AR46" s="1"/>
      <c r="AS46" s="1"/>
      <c r="AT46" s="1"/>
      <c r="AU46" s="1"/>
      <c r="AV46" s="1"/>
      <c r="AW46" s="1" t="s">
        <v>1021</v>
      </c>
      <c r="AX46" s="8">
        <v>44971.716570088807</v>
      </c>
      <c r="AY46" s="1" t="s">
        <v>201</v>
      </c>
      <c r="AZ46" s="4">
        <v>691989.92</v>
      </c>
      <c r="BA46" s="5">
        <v>44927</v>
      </c>
      <c r="BB46" s="5">
        <v>45032</v>
      </c>
      <c r="BC46" s="5">
        <v>44971</v>
      </c>
      <c r="BD46" s="5">
        <v>45259</v>
      </c>
      <c r="BE46" s="8">
        <v>45291</v>
      </c>
      <c r="BF46" s="1" t="s">
        <v>1042</v>
      </c>
      <c r="BG46" s="1"/>
      <c r="BH46" s="1"/>
      <c r="BI46" s="1" t="s">
        <v>45</v>
      </c>
    </row>
    <row r="47" spans="1:61" x14ac:dyDescent="0.25">
      <c r="A47" s="28">
        <v>45</v>
      </c>
      <c r="E47" s="10" t="s">
        <v>1057</v>
      </c>
      <c r="G47" s="10" t="s">
        <v>1058</v>
      </c>
      <c r="AM47" s="10" t="s">
        <v>1060</v>
      </c>
      <c r="AN47" s="10" t="s">
        <v>1061</v>
      </c>
      <c r="AY47" s="12" t="s">
        <v>1094</v>
      </c>
      <c r="AZ47" s="13">
        <v>0</v>
      </c>
      <c r="BA47" s="14">
        <v>44971</v>
      </c>
      <c r="BC47" s="14">
        <v>44971</v>
      </c>
      <c r="BD47" s="5">
        <v>45259</v>
      </c>
      <c r="BE47" s="8">
        <v>45291</v>
      </c>
      <c r="BF47" s="1" t="s">
        <v>1042</v>
      </c>
      <c r="BG47" s="1"/>
      <c r="BH47" s="1"/>
      <c r="BI47" s="1" t="s">
        <v>45</v>
      </c>
    </row>
    <row r="48" spans="1:61" x14ac:dyDescent="0.25">
      <c r="A48" s="29">
        <v>46</v>
      </c>
      <c r="E48" s="1" t="s">
        <v>820</v>
      </c>
      <c r="F48" s="1" t="s">
        <v>219</v>
      </c>
      <c r="G48" s="1" t="s">
        <v>425</v>
      </c>
      <c r="H48" s="1" t="s">
        <v>596</v>
      </c>
      <c r="I48" s="1" t="s">
        <v>944</v>
      </c>
      <c r="J48" s="1" t="s">
        <v>973</v>
      </c>
      <c r="K48" s="1" t="s">
        <v>54</v>
      </c>
      <c r="L48" s="1" t="s">
        <v>714</v>
      </c>
      <c r="M48" s="1" t="s">
        <v>714</v>
      </c>
      <c r="N48" s="1" t="s">
        <v>46</v>
      </c>
      <c r="O48" s="1" t="s">
        <v>46</v>
      </c>
      <c r="P48" s="1" t="s">
        <v>46</v>
      </c>
      <c r="Q48" s="5">
        <v>44972</v>
      </c>
      <c r="R48" s="1"/>
      <c r="S48" s="1"/>
      <c r="T48" s="1"/>
      <c r="U48" s="1"/>
      <c r="V48" s="1" t="s">
        <v>1011</v>
      </c>
      <c r="W48" s="7">
        <v>1</v>
      </c>
      <c r="X48" s="4">
        <v>10395.52</v>
      </c>
      <c r="Y48" s="1" t="s">
        <v>701</v>
      </c>
      <c r="Z48" s="1">
        <v>1</v>
      </c>
      <c r="AA48" s="4">
        <v>10395.52</v>
      </c>
      <c r="AB48" s="1" t="s">
        <v>1036</v>
      </c>
      <c r="AC48" s="1" t="s">
        <v>1032</v>
      </c>
      <c r="AD48" s="1" t="s">
        <v>491</v>
      </c>
      <c r="AE48" s="1" t="s">
        <v>704</v>
      </c>
      <c r="AF48" s="1" t="s">
        <v>541</v>
      </c>
      <c r="AG48" s="1" t="s">
        <v>704</v>
      </c>
      <c r="AH48" s="4">
        <v>10395.52</v>
      </c>
      <c r="AI48" s="4">
        <v>10395.52</v>
      </c>
      <c r="AJ48" s="1"/>
      <c r="AK48" s="1"/>
      <c r="AL48" s="1"/>
      <c r="AM48" s="1" t="s">
        <v>498</v>
      </c>
      <c r="AN48" s="1" t="s">
        <v>53</v>
      </c>
      <c r="AO48" s="1"/>
      <c r="AP48" s="1" t="s">
        <v>19</v>
      </c>
      <c r="AQ48" s="1"/>
      <c r="AR48" s="1"/>
      <c r="AS48" s="1"/>
      <c r="AT48" s="1"/>
      <c r="AU48" s="1"/>
      <c r="AV48" s="1"/>
      <c r="AW48" s="1" t="s">
        <v>1021</v>
      </c>
      <c r="AX48" s="8">
        <v>44972.797854933902</v>
      </c>
      <c r="AY48" s="1" t="s">
        <v>92</v>
      </c>
      <c r="AZ48" s="4">
        <v>10395.52</v>
      </c>
      <c r="BA48" s="5">
        <v>44972</v>
      </c>
      <c r="BB48" s="5">
        <v>45291</v>
      </c>
      <c r="BC48" s="5">
        <v>44972</v>
      </c>
      <c r="BD48" s="5"/>
      <c r="BE48" s="8"/>
      <c r="BF48" s="1"/>
      <c r="BG48" s="1"/>
      <c r="BH48" s="1"/>
      <c r="BI48" s="1"/>
    </row>
    <row r="49" spans="1:61" x14ac:dyDescent="0.25">
      <c r="A49" s="28">
        <v>47</v>
      </c>
      <c r="B49" s="1" t="str">
        <f>HYPERLINK("https://my.zakupivli.pro/remote/dispatcher/state_purchase_view/40885444", "UA-2023-02-15-013840-a")</f>
        <v>UA-2023-02-15-013840-a</v>
      </c>
      <c r="C49" s="1" t="s">
        <v>701</v>
      </c>
      <c r="D49" s="1" t="s">
        <v>821</v>
      </c>
      <c r="E49" s="1" t="s">
        <v>5</v>
      </c>
      <c r="F49" s="1" t="s">
        <v>219</v>
      </c>
      <c r="G49" s="1" t="s">
        <v>444</v>
      </c>
      <c r="H49" s="1" t="s">
        <v>596</v>
      </c>
      <c r="I49" s="1" t="s">
        <v>944</v>
      </c>
      <c r="J49" s="1" t="s">
        <v>973</v>
      </c>
      <c r="K49" s="1" t="s">
        <v>54</v>
      </c>
      <c r="L49" s="1" t="s">
        <v>714</v>
      </c>
      <c r="M49" s="1" t="s">
        <v>714</v>
      </c>
      <c r="N49" s="1" t="s">
        <v>46</v>
      </c>
      <c r="O49" s="1" t="s">
        <v>46</v>
      </c>
      <c r="P49" s="1" t="s">
        <v>46</v>
      </c>
      <c r="Q49" s="5">
        <v>44972</v>
      </c>
      <c r="R49" s="1"/>
      <c r="S49" s="1"/>
      <c r="T49" s="1"/>
      <c r="U49" s="1"/>
      <c r="V49" s="1" t="s">
        <v>1011</v>
      </c>
      <c r="W49" s="7">
        <v>1</v>
      </c>
      <c r="X49" s="4">
        <v>5000</v>
      </c>
      <c r="Y49" s="1" t="s">
        <v>701</v>
      </c>
      <c r="Z49" s="1">
        <v>1</v>
      </c>
      <c r="AA49" s="4">
        <v>5000</v>
      </c>
      <c r="AB49" s="1" t="s">
        <v>1036</v>
      </c>
      <c r="AC49" s="1" t="s">
        <v>1032</v>
      </c>
      <c r="AD49" s="1" t="s">
        <v>491</v>
      </c>
      <c r="AE49" s="1" t="s">
        <v>704</v>
      </c>
      <c r="AF49" s="1" t="s">
        <v>541</v>
      </c>
      <c r="AG49" s="1" t="s">
        <v>704</v>
      </c>
      <c r="AH49" s="4">
        <v>5000</v>
      </c>
      <c r="AI49" s="4">
        <v>5000</v>
      </c>
      <c r="AJ49" s="1"/>
      <c r="AK49" s="1"/>
      <c r="AL49" s="1"/>
      <c r="AM49" s="1" t="s">
        <v>611</v>
      </c>
      <c r="AN49" s="1" t="s">
        <v>301</v>
      </c>
      <c r="AO49" s="1"/>
      <c r="AP49" s="1" t="s">
        <v>22</v>
      </c>
      <c r="AQ49" s="1"/>
      <c r="AR49" s="1"/>
      <c r="AS49" s="1"/>
      <c r="AT49" s="1"/>
      <c r="AU49" s="1"/>
      <c r="AV49" s="1"/>
      <c r="AW49" s="1" t="s">
        <v>1021</v>
      </c>
      <c r="AX49" s="8">
        <v>44972.690337073967</v>
      </c>
      <c r="AY49" s="1" t="s">
        <v>215</v>
      </c>
      <c r="AZ49" s="4">
        <v>5000</v>
      </c>
      <c r="BA49" s="5">
        <v>44972</v>
      </c>
      <c r="BB49" s="5">
        <v>45291</v>
      </c>
      <c r="BC49" s="5">
        <v>44972</v>
      </c>
      <c r="BD49" s="5">
        <v>45259</v>
      </c>
      <c r="BE49" s="8">
        <v>45291</v>
      </c>
      <c r="BF49" s="1" t="s">
        <v>1042</v>
      </c>
      <c r="BG49" s="1"/>
      <c r="BH49" s="1"/>
      <c r="BI49" s="1" t="s">
        <v>45</v>
      </c>
    </row>
    <row r="50" spans="1:61" x14ac:dyDescent="0.25">
      <c r="A50" s="29">
        <v>48</v>
      </c>
      <c r="B50" s="1" t="str">
        <f>HYPERLINK("https://my.zakupivli.pro/remote/dispatcher/state_purchase_view/40885230", "UA-2023-02-15-013721-a")</f>
        <v>UA-2023-02-15-013721-a</v>
      </c>
      <c r="C50" s="1" t="s">
        <v>701</v>
      </c>
      <c r="D50" s="1" t="s">
        <v>9</v>
      </c>
      <c r="E50" s="1" t="s">
        <v>845</v>
      </c>
      <c r="F50" s="1" t="s">
        <v>219</v>
      </c>
      <c r="G50" s="1" t="s">
        <v>403</v>
      </c>
      <c r="H50" s="1" t="s">
        <v>596</v>
      </c>
      <c r="I50" s="1" t="s">
        <v>944</v>
      </c>
      <c r="J50" s="1" t="s">
        <v>973</v>
      </c>
      <c r="K50" s="1" t="s">
        <v>54</v>
      </c>
      <c r="L50" s="1" t="s">
        <v>714</v>
      </c>
      <c r="M50" s="1" t="s">
        <v>714</v>
      </c>
      <c r="N50" s="1" t="s">
        <v>46</v>
      </c>
      <c r="O50" s="1" t="s">
        <v>46</v>
      </c>
      <c r="P50" s="1" t="s">
        <v>46</v>
      </c>
      <c r="Q50" s="5">
        <v>44972</v>
      </c>
      <c r="R50" s="1"/>
      <c r="S50" s="1"/>
      <c r="T50" s="1"/>
      <c r="U50" s="1"/>
      <c r="V50" s="1" t="s">
        <v>1011</v>
      </c>
      <c r="W50" s="7">
        <v>1</v>
      </c>
      <c r="X50" s="4">
        <v>5000</v>
      </c>
      <c r="Y50" s="1" t="s">
        <v>701</v>
      </c>
      <c r="Z50" s="1">
        <v>1</v>
      </c>
      <c r="AA50" s="4">
        <v>5000</v>
      </c>
      <c r="AB50" s="1" t="s">
        <v>1036</v>
      </c>
      <c r="AC50" s="1" t="s">
        <v>1032</v>
      </c>
      <c r="AD50" s="1" t="s">
        <v>491</v>
      </c>
      <c r="AE50" s="1" t="s">
        <v>704</v>
      </c>
      <c r="AF50" s="1" t="s">
        <v>541</v>
      </c>
      <c r="AG50" s="1" t="s">
        <v>704</v>
      </c>
      <c r="AH50" s="4">
        <v>5000</v>
      </c>
      <c r="AI50" s="4">
        <v>5000</v>
      </c>
      <c r="AJ50" s="1"/>
      <c r="AK50" s="1"/>
      <c r="AL50" s="1"/>
      <c r="AM50" s="1" t="s">
        <v>611</v>
      </c>
      <c r="AN50" s="1" t="s">
        <v>301</v>
      </c>
      <c r="AO50" s="1"/>
      <c r="AP50" s="1" t="s">
        <v>22</v>
      </c>
      <c r="AQ50" s="1"/>
      <c r="AR50" s="1"/>
      <c r="AS50" s="1"/>
      <c r="AT50" s="1"/>
      <c r="AU50" s="1"/>
      <c r="AV50" s="1"/>
      <c r="AW50" s="1" t="s">
        <v>1021</v>
      </c>
      <c r="AX50" s="8">
        <v>44972.704403181851</v>
      </c>
      <c r="AY50" s="1" t="s">
        <v>227</v>
      </c>
      <c r="AZ50" s="4">
        <v>5000</v>
      </c>
      <c r="BA50" s="5">
        <v>44972</v>
      </c>
      <c r="BB50" s="5">
        <v>45291</v>
      </c>
      <c r="BC50" s="5">
        <v>44972</v>
      </c>
      <c r="BD50" s="5">
        <v>45259</v>
      </c>
      <c r="BE50" s="8">
        <v>45291</v>
      </c>
      <c r="BF50" s="1" t="s">
        <v>1042</v>
      </c>
      <c r="BG50" s="1"/>
      <c r="BH50" s="1"/>
      <c r="BI50" s="1" t="s">
        <v>45</v>
      </c>
    </row>
    <row r="51" spans="1:61" x14ac:dyDescent="0.25">
      <c r="A51" s="28">
        <v>49</v>
      </c>
      <c r="B51" s="1" t="str">
        <f>HYPERLINK("https://my.zakupivli.pro/remote/dispatcher/state_purchase_view/40884920", "UA-2023-02-15-013569-a")</f>
        <v>UA-2023-02-15-013569-a</v>
      </c>
      <c r="C51" s="1" t="s">
        <v>701</v>
      </c>
      <c r="D51" s="1" t="s">
        <v>713</v>
      </c>
      <c r="E51" s="1" t="s">
        <v>3</v>
      </c>
      <c r="F51" s="1" t="s">
        <v>219</v>
      </c>
      <c r="G51" s="1" t="s">
        <v>440</v>
      </c>
      <c r="H51" s="1" t="s">
        <v>596</v>
      </c>
      <c r="I51" s="1" t="s">
        <v>944</v>
      </c>
      <c r="J51" s="1" t="s">
        <v>973</v>
      </c>
      <c r="K51" s="1" t="s">
        <v>54</v>
      </c>
      <c r="L51" s="1" t="s">
        <v>714</v>
      </c>
      <c r="M51" s="1" t="s">
        <v>714</v>
      </c>
      <c r="N51" s="1" t="s">
        <v>46</v>
      </c>
      <c r="O51" s="1" t="s">
        <v>46</v>
      </c>
      <c r="P51" s="1" t="s">
        <v>46</v>
      </c>
      <c r="Q51" s="5">
        <v>44972</v>
      </c>
      <c r="R51" s="1"/>
      <c r="S51" s="1"/>
      <c r="T51" s="1"/>
      <c r="U51" s="1"/>
      <c r="V51" s="1" t="s">
        <v>1011</v>
      </c>
      <c r="W51" s="7">
        <v>1</v>
      </c>
      <c r="X51" s="4">
        <v>575.26</v>
      </c>
      <c r="Y51" s="1" t="s">
        <v>701</v>
      </c>
      <c r="Z51" s="1">
        <v>1</v>
      </c>
      <c r="AA51" s="4">
        <v>575.26</v>
      </c>
      <c r="AB51" s="1" t="s">
        <v>1036</v>
      </c>
      <c r="AC51" s="1" t="s">
        <v>1032</v>
      </c>
      <c r="AD51" s="1" t="s">
        <v>491</v>
      </c>
      <c r="AE51" s="1" t="s">
        <v>944</v>
      </c>
      <c r="AF51" s="1" t="s">
        <v>541</v>
      </c>
      <c r="AG51" s="1" t="s">
        <v>704</v>
      </c>
      <c r="AH51" s="4">
        <v>575.26</v>
      </c>
      <c r="AI51" s="4">
        <v>575.26</v>
      </c>
      <c r="AJ51" s="1"/>
      <c r="AK51" s="1"/>
      <c r="AL51" s="1"/>
      <c r="AM51" s="1" t="s">
        <v>559</v>
      </c>
      <c r="AN51" s="1" t="s">
        <v>55</v>
      </c>
      <c r="AO51" s="1"/>
      <c r="AP51" s="1" t="s">
        <v>16</v>
      </c>
      <c r="AQ51" s="1"/>
      <c r="AR51" s="1"/>
      <c r="AS51" s="1"/>
      <c r="AT51" s="1"/>
      <c r="AU51" s="1"/>
      <c r="AV51" s="1"/>
      <c r="AW51" s="1" t="s">
        <v>1021</v>
      </c>
      <c r="AX51" s="8">
        <v>44972.759009519061</v>
      </c>
      <c r="AY51" s="1" t="s">
        <v>231</v>
      </c>
      <c r="AZ51" s="4">
        <v>575.26</v>
      </c>
      <c r="BA51" s="5">
        <v>44972</v>
      </c>
      <c r="BB51" s="5">
        <v>45291</v>
      </c>
      <c r="BC51" s="5">
        <v>44972</v>
      </c>
      <c r="BD51" s="5">
        <v>45259</v>
      </c>
      <c r="BE51" s="8">
        <v>45291</v>
      </c>
      <c r="BF51" s="1" t="s">
        <v>1042</v>
      </c>
      <c r="BG51" s="1"/>
      <c r="BH51" s="1"/>
      <c r="BI51" s="1" t="s">
        <v>45</v>
      </c>
    </row>
    <row r="52" spans="1:61" x14ac:dyDescent="0.25">
      <c r="A52" s="29">
        <v>50</v>
      </c>
      <c r="B52" s="1" t="str">
        <f>HYPERLINK("https://my.zakupivli.pro/remote/dispatcher/state_purchase_view/40884125", "UA-2023-02-15-013142-a")</f>
        <v>UA-2023-02-15-013142-a</v>
      </c>
      <c r="C52" s="1" t="s">
        <v>701</v>
      </c>
      <c r="D52" s="1" t="s">
        <v>4</v>
      </c>
      <c r="E52" s="1" t="s">
        <v>713</v>
      </c>
      <c r="F52" s="1" t="s">
        <v>219</v>
      </c>
      <c r="G52" s="1" t="s">
        <v>60</v>
      </c>
      <c r="H52" s="1" t="s">
        <v>596</v>
      </c>
      <c r="I52" s="1" t="s">
        <v>944</v>
      </c>
      <c r="J52" s="1" t="s">
        <v>973</v>
      </c>
      <c r="K52" s="1" t="s">
        <v>54</v>
      </c>
      <c r="L52" s="1" t="s">
        <v>714</v>
      </c>
      <c r="M52" s="1" t="s">
        <v>714</v>
      </c>
      <c r="N52" s="1" t="s">
        <v>46</v>
      </c>
      <c r="O52" s="1" t="s">
        <v>46</v>
      </c>
      <c r="P52" s="1" t="s">
        <v>46</v>
      </c>
      <c r="Q52" s="5">
        <v>44972</v>
      </c>
      <c r="R52" s="1"/>
      <c r="S52" s="1"/>
      <c r="T52" s="1"/>
      <c r="U52" s="1"/>
      <c r="V52" s="1" t="s">
        <v>1011</v>
      </c>
      <c r="W52" s="7">
        <v>1</v>
      </c>
      <c r="X52" s="4">
        <v>4700</v>
      </c>
      <c r="Y52" s="1" t="s">
        <v>701</v>
      </c>
      <c r="Z52" s="1">
        <v>20</v>
      </c>
      <c r="AA52" s="4">
        <v>235</v>
      </c>
      <c r="AB52" s="1" t="s">
        <v>1027</v>
      </c>
      <c r="AC52" s="1" t="s">
        <v>1032</v>
      </c>
      <c r="AD52" s="1" t="s">
        <v>491</v>
      </c>
      <c r="AE52" s="1" t="s">
        <v>704</v>
      </c>
      <c r="AF52" s="1" t="s">
        <v>541</v>
      </c>
      <c r="AG52" s="1" t="s">
        <v>704</v>
      </c>
      <c r="AH52" s="4">
        <v>4700</v>
      </c>
      <c r="AI52" s="4">
        <v>235</v>
      </c>
      <c r="AJ52" s="1"/>
      <c r="AK52" s="1"/>
      <c r="AL52" s="1"/>
      <c r="AM52" s="1" t="s">
        <v>936</v>
      </c>
      <c r="AN52" s="1" t="s">
        <v>257</v>
      </c>
      <c r="AO52" s="1"/>
      <c r="AP52" s="1" t="s">
        <v>22</v>
      </c>
      <c r="AQ52" s="1"/>
      <c r="AR52" s="1"/>
      <c r="AS52" s="1"/>
      <c r="AT52" s="1"/>
      <c r="AU52" s="1"/>
      <c r="AV52" s="1"/>
      <c r="AW52" s="1" t="s">
        <v>1021</v>
      </c>
      <c r="AX52" s="8">
        <v>44972.756843394527</v>
      </c>
      <c r="AY52" s="1" t="s">
        <v>240</v>
      </c>
      <c r="AZ52" s="4">
        <v>4700</v>
      </c>
      <c r="BA52" s="5">
        <v>44972</v>
      </c>
      <c r="BB52" s="5">
        <v>45291</v>
      </c>
      <c r="BC52" s="5">
        <v>44972</v>
      </c>
      <c r="BD52" s="5">
        <v>45259</v>
      </c>
      <c r="BE52" s="8">
        <v>45291</v>
      </c>
      <c r="BF52" s="1" t="s">
        <v>1042</v>
      </c>
      <c r="BG52" s="1"/>
      <c r="BH52" s="1"/>
      <c r="BI52" s="1" t="s">
        <v>45</v>
      </c>
    </row>
    <row r="53" spans="1:61" x14ac:dyDescent="0.25">
      <c r="A53" s="28">
        <v>51</v>
      </c>
      <c r="B53" s="1" t="str">
        <f>HYPERLINK("https://my.zakupivli.pro/remote/dispatcher/state_purchase_view/40883561", "UA-2023-02-15-012879-a")</f>
        <v>UA-2023-02-15-012879-a</v>
      </c>
      <c r="C53" s="1" t="s">
        <v>701</v>
      </c>
      <c r="D53" s="1" t="s">
        <v>846</v>
      </c>
      <c r="E53" s="1" t="s">
        <v>791</v>
      </c>
      <c r="F53" s="1" t="s">
        <v>219</v>
      </c>
      <c r="G53" s="1" t="s">
        <v>406</v>
      </c>
      <c r="H53" s="1" t="s">
        <v>596</v>
      </c>
      <c r="I53" s="1" t="s">
        <v>944</v>
      </c>
      <c r="J53" s="1" t="s">
        <v>973</v>
      </c>
      <c r="K53" s="1" t="s">
        <v>54</v>
      </c>
      <c r="L53" s="1" t="s">
        <v>714</v>
      </c>
      <c r="M53" s="1" t="s">
        <v>714</v>
      </c>
      <c r="N53" s="1" t="s">
        <v>46</v>
      </c>
      <c r="O53" s="1" t="s">
        <v>46</v>
      </c>
      <c r="P53" s="1" t="s">
        <v>46</v>
      </c>
      <c r="Q53" s="5">
        <v>44972</v>
      </c>
      <c r="R53" s="1"/>
      <c r="S53" s="1"/>
      <c r="T53" s="1"/>
      <c r="U53" s="1"/>
      <c r="V53" s="1" t="s">
        <v>1011</v>
      </c>
      <c r="W53" s="7">
        <v>1</v>
      </c>
      <c r="X53" s="4">
        <v>29732.400000000001</v>
      </c>
      <c r="Y53" s="1" t="s">
        <v>701</v>
      </c>
      <c r="Z53" s="1">
        <v>1</v>
      </c>
      <c r="AA53" s="4">
        <v>29732.400000000001</v>
      </c>
      <c r="AB53" s="1" t="s">
        <v>1036</v>
      </c>
      <c r="AC53" s="1" t="s">
        <v>1032</v>
      </c>
      <c r="AD53" s="1" t="s">
        <v>491</v>
      </c>
      <c r="AE53" s="1" t="s">
        <v>944</v>
      </c>
      <c r="AF53" s="1" t="s">
        <v>541</v>
      </c>
      <c r="AG53" s="1" t="s">
        <v>704</v>
      </c>
      <c r="AH53" s="4">
        <v>29732.400000000001</v>
      </c>
      <c r="AI53" s="4">
        <v>29732.400000000001</v>
      </c>
      <c r="AJ53" s="1"/>
      <c r="AK53" s="1"/>
      <c r="AL53" s="1"/>
      <c r="AM53" s="1" t="s">
        <v>504</v>
      </c>
      <c r="AN53" s="1" t="s">
        <v>56</v>
      </c>
      <c r="AO53" s="1"/>
      <c r="AP53" s="1" t="s">
        <v>20</v>
      </c>
      <c r="AQ53" s="1"/>
      <c r="AR53" s="1"/>
      <c r="AS53" s="1"/>
      <c r="AT53" s="1"/>
      <c r="AU53" s="1"/>
      <c r="AV53" s="1"/>
      <c r="AW53" s="1" t="s">
        <v>1021</v>
      </c>
      <c r="AX53" s="8">
        <v>44972.775120734375</v>
      </c>
      <c r="AY53" s="1" t="s">
        <v>248</v>
      </c>
      <c r="AZ53" s="4">
        <v>29732.400000000001</v>
      </c>
      <c r="BA53" s="5">
        <v>44928</v>
      </c>
      <c r="BB53" s="5">
        <v>45291</v>
      </c>
      <c r="BC53" s="5">
        <v>44972</v>
      </c>
      <c r="BD53" s="5">
        <v>45259</v>
      </c>
      <c r="BE53" s="8">
        <v>45291</v>
      </c>
      <c r="BF53" s="1" t="s">
        <v>1042</v>
      </c>
      <c r="BG53" s="1"/>
      <c r="BH53" s="1"/>
      <c r="BI53" s="1" t="s">
        <v>45</v>
      </c>
    </row>
    <row r="54" spans="1:61" x14ac:dyDescent="0.25">
      <c r="A54" s="29">
        <v>52</v>
      </c>
      <c r="B54" s="1" t="str">
        <f>HYPERLINK("https://my.zakupivli.pro/remote/dispatcher/state_purchase_view/40882502", "UA-2023-02-15-012370-a")</f>
        <v>UA-2023-02-15-012370-a</v>
      </c>
      <c r="C54" s="1" t="s">
        <v>701</v>
      </c>
      <c r="D54" s="1" t="s">
        <v>6</v>
      </c>
      <c r="E54" s="1" t="s">
        <v>1040</v>
      </c>
      <c r="F54" s="1" t="s">
        <v>219</v>
      </c>
      <c r="G54" s="1" t="s">
        <v>61</v>
      </c>
      <c r="H54" s="1" t="s">
        <v>596</v>
      </c>
      <c r="I54" s="1" t="s">
        <v>944</v>
      </c>
      <c r="J54" s="1" t="s">
        <v>973</v>
      </c>
      <c r="K54" s="1" t="s">
        <v>54</v>
      </c>
      <c r="L54" s="1" t="s">
        <v>714</v>
      </c>
      <c r="M54" s="1" t="s">
        <v>714</v>
      </c>
      <c r="N54" s="1" t="s">
        <v>46</v>
      </c>
      <c r="O54" s="1" t="s">
        <v>46</v>
      </c>
      <c r="P54" s="1" t="s">
        <v>46</v>
      </c>
      <c r="Q54" s="5">
        <v>44974</v>
      </c>
      <c r="R54" s="1"/>
      <c r="S54" s="1"/>
      <c r="T54" s="1"/>
      <c r="U54" s="1"/>
      <c r="V54" s="1" t="s">
        <v>1011</v>
      </c>
      <c r="W54" s="7">
        <v>1</v>
      </c>
      <c r="X54" s="4">
        <v>222981.3</v>
      </c>
      <c r="Y54" s="1" t="s">
        <v>701</v>
      </c>
      <c r="Z54" s="1">
        <v>90</v>
      </c>
      <c r="AA54" s="4">
        <v>2477.5700000000002</v>
      </c>
      <c r="AB54" s="1" t="s">
        <v>1018</v>
      </c>
      <c r="AC54" s="1" t="s">
        <v>1032</v>
      </c>
      <c r="AD54" s="1" t="s">
        <v>491</v>
      </c>
      <c r="AE54" s="1" t="s">
        <v>944</v>
      </c>
      <c r="AF54" s="1" t="s">
        <v>541</v>
      </c>
      <c r="AG54" s="1" t="s">
        <v>704</v>
      </c>
      <c r="AH54" s="4">
        <v>222981.3</v>
      </c>
      <c r="AI54" s="4">
        <v>2477.5699999999997</v>
      </c>
      <c r="AJ54" s="1"/>
      <c r="AK54" s="1"/>
      <c r="AL54" s="1"/>
      <c r="AM54" s="1" t="s">
        <v>926</v>
      </c>
      <c r="AN54" s="1" t="s">
        <v>345</v>
      </c>
      <c r="AO54" s="1"/>
      <c r="AP54" s="1" t="s">
        <v>22</v>
      </c>
      <c r="AQ54" s="1"/>
      <c r="AR54" s="1"/>
      <c r="AS54" s="1"/>
      <c r="AT54" s="1"/>
      <c r="AU54" s="1"/>
      <c r="AV54" s="1"/>
      <c r="AW54" s="1" t="s">
        <v>1021</v>
      </c>
      <c r="AX54" s="8">
        <v>44974.646069953829</v>
      </c>
      <c r="AY54" s="1" t="s">
        <v>256</v>
      </c>
      <c r="AZ54" s="4">
        <v>222981.3</v>
      </c>
      <c r="BA54" s="5">
        <v>44927</v>
      </c>
      <c r="BB54" s="5">
        <v>45291</v>
      </c>
      <c r="BC54" s="5">
        <v>44974</v>
      </c>
      <c r="BD54" s="5">
        <v>45259</v>
      </c>
      <c r="BE54" s="8">
        <v>45291</v>
      </c>
      <c r="BF54" s="1" t="s">
        <v>1042</v>
      </c>
      <c r="BG54" s="1"/>
      <c r="BH54" s="1"/>
      <c r="BI54" s="1" t="s">
        <v>45</v>
      </c>
    </row>
    <row r="55" spans="1:61" x14ac:dyDescent="0.25">
      <c r="A55" s="28">
        <v>53</v>
      </c>
      <c r="B55" s="1" t="str">
        <f>HYPERLINK("https://my.zakupivli.pro/remote/dispatcher/state_purchase_view/40973930", "UA-2023-02-20-012271-a")</f>
        <v>UA-2023-02-20-012271-a</v>
      </c>
      <c r="C55" s="1" t="s">
        <v>701</v>
      </c>
      <c r="D55" s="1" t="s">
        <v>833</v>
      </c>
      <c r="E55" s="1" t="s">
        <v>1040</v>
      </c>
      <c r="F55" s="1" t="s">
        <v>219</v>
      </c>
      <c r="G55" s="1" t="s">
        <v>61</v>
      </c>
      <c r="H55" s="1" t="s">
        <v>596</v>
      </c>
      <c r="I55" s="1" t="s">
        <v>944</v>
      </c>
      <c r="J55" s="1" t="s">
        <v>973</v>
      </c>
      <c r="K55" s="1" t="s">
        <v>54</v>
      </c>
      <c r="L55" s="1" t="s">
        <v>714</v>
      </c>
      <c r="M55" s="1" t="s">
        <v>714</v>
      </c>
      <c r="N55" s="1" t="s">
        <v>46</v>
      </c>
      <c r="O55" s="1" t="s">
        <v>46</v>
      </c>
      <c r="P55" s="1" t="s">
        <v>46</v>
      </c>
      <c r="Q55" s="5">
        <v>44977</v>
      </c>
      <c r="R55" s="1"/>
      <c r="S55" s="1"/>
      <c r="T55" s="1"/>
      <c r="U55" s="1"/>
      <c r="V55" s="1" t="s">
        <v>1011</v>
      </c>
      <c r="W55" s="7">
        <v>1</v>
      </c>
      <c r="X55" s="4">
        <v>266521.86</v>
      </c>
      <c r="Y55" s="1" t="s">
        <v>701</v>
      </c>
      <c r="Z55" s="1">
        <v>99</v>
      </c>
      <c r="AA55" s="4">
        <v>2692.14</v>
      </c>
      <c r="AB55" s="1" t="s">
        <v>1018</v>
      </c>
      <c r="AC55" s="1" t="s">
        <v>1032</v>
      </c>
      <c r="AD55" s="1" t="s">
        <v>491</v>
      </c>
      <c r="AE55" s="1" t="s">
        <v>704</v>
      </c>
      <c r="AF55" s="1" t="s">
        <v>541</v>
      </c>
      <c r="AG55" s="1" t="s">
        <v>704</v>
      </c>
      <c r="AH55" s="4">
        <v>266521.86</v>
      </c>
      <c r="AI55" s="4">
        <v>2692.14</v>
      </c>
      <c r="AJ55" s="1"/>
      <c r="AK55" s="1"/>
      <c r="AL55" s="1"/>
      <c r="AM55" s="1" t="s">
        <v>925</v>
      </c>
      <c r="AN55" s="1" t="s">
        <v>367</v>
      </c>
      <c r="AO55" s="1"/>
      <c r="AP55" s="1" t="s">
        <v>38</v>
      </c>
      <c r="AQ55" s="1"/>
      <c r="AR55" s="1"/>
      <c r="AS55" s="1"/>
      <c r="AT55" s="1"/>
      <c r="AU55" s="1"/>
      <c r="AV55" s="1"/>
      <c r="AW55" s="1" t="s">
        <v>1021</v>
      </c>
      <c r="AX55" s="8">
        <v>44977.693599633632</v>
      </c>
      <c r="AY55" s="1" t="s">
        <v>260</v>
      </c>
      <c r="AZ55" s="4">
        <v>266521.86</v>
      </c>
      <c r="BA55" s="5">
        <v>44927</v>
      </c>
      <c r="BB55" s="5">
        <v>45291</v>
      </c>
      <c r="BC55" s="5">
        <v>44974</v>
      </c>
      <c r="BD55" s="5">
        <v>45253</v>
      </c>
      <c r="BE55" s="8">
        <v>45291</v>
      </c>
      <c r="BF55" s="1" t="s">
        <v>1042</v>
      </c>
      <c r="BG55" s="1"/>
      <c r="BH55" s="1"/>
      <c r="BI55" s="1" t="s">
        <v>45</v>
      </c>
    </row>
    <row r="56" spans="1:61" x14ac:dyDescent="0.25">
      <c r="A56" s="29">
        <v>54</v>
      </c>
      <c r="B56" s="1" t="str">
        <f>HYPERLINK("https://my.zakupivli.pro/remote/dispatcher/state_purchase_view/40940924", "UA-2023-02-17-011028-a")</f>
        <v>UA-2023-02-17-011028-a</v>
      </c>
      <c r="C56" s="1" t="s">
        <v>701</v>
      </c>
      <c r="D56" s="1" t="s">
        <v>834</v>
      </c>
      <c r="E56" s="10" t="s">
        <v>1113</v>
      </c>
      <c r="G56" s="10" t="s">
        <v>1123</v>
      </c>
      <c r="AM56" s="10" t="s">
        <v>1127</v>
      </c>
      <c r="AN56" s="10" t="s">
        <v>1129</v>
      </c>
      <c r="AY56" s="10" t="s">
        <v>1139</v>
      </c>
      <c r="AZ56" s="19">
        <v>6615</v>
      </c>
      <c r="BC56" s="14">
        <v>44979</v>
      </c>
      <c r="BD56" s="5">
        <v>45253</v>
      </c>
      <c r="BE56" s="8">
        <v>45291</v>
      </c>
      <c r="BF56" s="1" t="s">
        <v>1042</v>
      </c>
      <c r="BG56" s="1"/>
      <c r="BH56" s="1"/>
      <c r="BI56" s="1" t="s">
        <v>45</v>
      </c>
    </row>
    <row r="57" spans="1:61" x14ac:dyDescent="0.25">
      <c r="A57" s="28">
        <v>55</v>
      </c>
      <c r="B57" s="1" t="str">
        <f>HYPERLINK("https://my.zakupivli.pro/remote/dispatcher/state_purchase_view/41029277", "UA-2023-02-22-009378-a")</f>
        <v>UA-2023-02-22-009378-a</v>
      </c>
      <c r="C57" s="1" t="s">
        <v>701</v>
      </c>
      <c r="D57" s="1" t="s">
        <v>797</v>
      </c>
      <c r="E57" s="1" t="s">
        <v>794</v>
      </c>
      <c r="F57" s="1" t="s">
        <v>219</v>
      </c>
      <c r="G57" s="1" t="s">
        <v>471</v>
      </c>
      <c r="H57" s="1" t="s">
        <v>596</v>
      </c>
      <c r="I57" s="1" t="s">
        <v>944</v>
      </c>
      <c r="J57" s="1" t="s">
        <v>973</v>
      </c>
      <c r="K57" s="1" t="s">
        <v>54</v>
      </c>
      <c r="L57" s="1" t="s">
        <v>714</v>
      </c>
      <c r="M57" s="1" t="s">
        <v>714</v>
      </c>
      <c r="N57" s="1" t="s">
        <v>46</v>
      </c>
      <c r="O57" s="1" t="s">
        <v>46</v>
      </c>
      <c r="P57" s="1" t="s">
        <v>46</v>
      </c>
      <c r="Q57" s="5">
        <v>44979</v>
      </c>
      <c r="R57" s="1"/>
      <c r="S57" s="1"/>
      <c r="T57" s="1"/>
      <c r="U57" s="1"/>
      <c r="V57" s="1" t="s">
        <v>1011</v>
      </c>
      <c r="W57" s="7">
        <v>1</v>
      </c>
      <c r="X57" s="4">
        <v>158237.64000000001</v>
      </c>
      <c r="Y57" s="1" t="s">
        <v>701</v>
      </c>
      <c r="Z57" s="1">
        <v>12276</v>
      </c>
      <c r="AA57" s="4">
        <v>12.89</v>
      </c>
      <c r="AB57" s="1" t="s">
        <v>1029</v>
      </c>
      <c r="AC57" s="1" t="s">
        <v>1032</v>
      </c>
      <c r="AD57" s="1" t="s">
        <v>491</v>
      </c>
      <c r="AE57" s="1" t="s">
        <v>944</v>
      </c>
      <c r="AF57" s="1" t="s">
        <v>541</v>
      </c>
      <c r="AG57" s="1" t="s">
        <v>704</v>
      </c>
      <c r="AH57" s="4">
        <v>158237.64000000001</v>
      </c>
      <c r="AI57" s="4">
        <v>12.89</v>
      </c>
      <c r="AJ57" s="1"/>
      <c r="AK57" s="1"/>
      <c r="AL57" s="1"/>
      <c r="AM57" s="1" t="s">
        <v>615</v>
      </c>
      <c r="AN57" s="1" t="s">
        <v>302</v>
      </c>
      <c r="AO57" s="1"/>
      <c r="AP57" s="1" t="s">
        <v>37</v>
      </c>
      <c r="AQ57" s="1"/>
      <c r="AR57" s="1"/>
      <c r="AS57" s="1"/>
      <c r="AT57" s="1"/>
      <c r="AU57" s="1"/>
      <c r="AV57" s="1"/>
      <c r="AW57" s="1" t="s">
        <v>1021</v>
      </c>
      <c r="AX57" s="8">
        <v>44979.594544943371</v>
      </c>
      <c r="AY57" s="1" t="s">
        <v>270</v>
      </c>
      <c r="AZ57" s="4">
        <v>158237.64000000001</v>
      </c>
      <c r="BA57" s="5">
        <v>44927</v>
      </c>
      <c r="BB57" s="5">
        <v>45291</v>
      </c>
      <c r="BC57" s="5">
        <v>44979</v>
      </c>
      <c r="BD57" s="5">
        <v>45253</v>
      </c>
      <c r="BE57" s="8">
        <v>45291</v>
      </c>
      <c r="BF57" s="1" t="s">
        <v>1042</v>
      </c>
      <c r="BG57" s="1"/>
      <c r="BH57" s="1"/>
      <c r="BI57" s="1" t="s">
        <v>45</v>
      </c>
    </row>
    <row r="58" spans="1:61" x14ac:dyDescent="0.25">
      <c r="A58" s="29">
        <v>56</v>
      </c>
      <c r="B58" s="1" t="str">
        <f>HYPERLINK("https://my.zakupivli.pro/remote/dispatcher/state_purchase_view/41027986", "UA-2023-02-22-008811-a")</f>
        <v>UA-2023-02-22-008811-a</v>
      </c>
      <c r="C58" s="1" t="s">
        <v>701</v>
      </c>
      <c r="D58" s="1" t="s">
        <v>795</v>
      </c>
      <c r="E58" s="1" t="s">
        <v>796</v>
      </c>
      <c r="F58" s="1" t="s">
        <v>219</v>
      </c>
      <c r="G58" s="1" t="s">
        <v>429</v>
      </c>
      <c r="H58" s="1" t="s">
        <v>596</v>
      </c>
      <c r="I58" s="1" t="s">
        <v>944</v>
      </c>
      <c r="J58" s="1" t="s">
        <v>973</v>
      </c>
      <c r="K58" s="1" t="s">
        <v>54</v>
      </c>
      <c r="L58" s="1" t="s">
        <v>714</v>
      </c>
      <c r="M58" s="1" t="s">
        <v>714</v>
      </c>
      <c r="N58" s="1" t="s">
        <v>46</v>
      </c>
      <c r="O58" s="1" t="s">
        <v>46</v>
      </c>
      <c r="P58" s="1" t="s">
        <v>46</v>
      </c>
      <c r="Q58" s="5">
        <v>44979</v>
      </c>
      <c r="R58" s="1"/>
      <c r="S58" s="1"/>
      <c r="T58" s="1"/>
      <c r="U58" s="1"/>
      <c r="V58" s="1" t="s">
        <v>1011</v>
      </c>
      <c r="W58" s="7">
        <v>1</v>
      </c>
      <c r="X58" s="4">
        <v>311319.40000000002</v>
      </c>
      <c r="Y58" s="1" t="s">
        <v>701</v>
      </c>
      <c r="Z58" s="1">
        <v>12276</v>
      </c>
      <c r="AA58" s="4">
        <v>25.36</v>
      </c>
      <c r="AB58" s="1" t="s">
        <v>1029</v>
      </c>
      <c r="AC58" s="1" t="s">
        <v>1032</v>
      </c>
      <c r="AD58" s="1" t="s">
        <v>491</v>
      </c>
      <c r="AE58" s="1" t="s">
        <v>944</v>
      </c>
      <c r="AF58" s="1" t="s">
        <v>541</v>
      </c>
      <c r="AG58" s="1" t="s">
        <v>704</v>
      </c>
      <c r="AH58" s="4">
        <v>311319.40000000002</v>
      </c>
      <c r="AI58" s="4">
        <v>25.360003258390357</v>
      </c>
      <c r="AJ58" s="1"/>
      <c r="AK58" s="1"/>
      <c r="AL58" s="1"/>
      <c r="AM58" s="1" t="s">
        <v>615</v>
      </c>
      <c r="AN58" s="1" t="s">
        <v>302</v>
      </c>
      <c r="AO58" s="1"/>
      <c r="AP58" s="1" t="s">
        <v>37</v>
      </c>
      <c r="AQ58" s="1"/>
      <c r="AR58" s="1"/>
      <c r="AS58" s="1"/>
      <c r="AT58" s="1"/>
      <c r="AU58" s="1"/>
      <c r="AV58" s="1"/>
      <c r="AW58" s="1" t="s">
        <v>1021</v>
      </c>
      <c r="AX58" s="8">
        <v>44979.607862473043</v>
      </c>
      <c r="AY58" s="1" t="s">
        <v>274</v>
      </c>
      <c r="AZ58" s="4">
        <v>311319.40000000002</v>
      </c>
      <c r="BA58" s="5">
        <v>44927</v>
      </c>
      <c r="BB58" s="5">
        <v>45291</v>
      </c>
      <c r="BC58" s="5">
        <v>44979</v>
      </c>
      <c r="BD58" s="5">
        <v>45253</v>
      </c>
      <c r="BE58" s="8">
        <v>45291</v>
      </c>
      <c r="BF58" s="1" t="s">
        <v>1042</v>
      </c>
      <c r="BG58" s="1"/>
      <c r="BH58" s="1"/>
      <c r="BI58" s="1" t="s">
        <v>45</v>
      </c>
    </row>
    <row r="59" spans="1:61" x14ac:dyDescent="0.25">
      <c r="A59" s="28">
        <v>57</v>
      </c>
      <c r="E59" s="1" t="s">
        <v>774</v>
      </c>
      <c r="F59" s="1" t="s">
        <v>219</v>
      </c>
      <c r="G59" s="1" t="s">
        <v>484</v>
      </c>
      <c r="H59" s="1" t="s">
        <v>540</v>
      </c>
      <c r="I59" s="1" t="s">
        <v>944</v>
      </c>
      <c r="J59" s="1" t="s">
        <v>973</v>
      </c>
      <c r="K59" s="1" t="s">
        <v>54</v>
      </c>
      <c r="L59" s="1" t="s">
        <v>714</v>
      </c>
      <c r="M59" s="1" t="s">
        <v>714</v>
      </c>
      <c r="N59" s="1" t="s">
        <v>47</v>
      </c>
      <c r="O59" s="1" t="s">
        <v>47</v>
      </c>
      <c r="P59" s="1" t="s">
        <v>47</v>
      </c>
      <c r="Q59" s="5">
        <v>44957</v>
      </c>
      <c r="R59" s="5">
        <v>44957</v>
      </c>
      <c r="S59" s="5">
        <v>44963</v>
      </c>
      <c r="T59" s="5">
        <v>44957</v>
      </c>
      <c r="U59" s="5">
        <v>44966</v>
      </c>
      <c r="V59" s="1" t="s">
        <v>1012</v>
      </c>
      <c r="W59" s="7">
        <v>2</v>
      </c>
      <c r="X59" s="4">
        <v>250000</v>
      </c>
      <c r="Y59" s="4">
        <v>250000</v>
      </c>
      <c r="Z59" s="1">
        <v>1</v>
      </c>
      <c r="AA59" s="4">
        <v>250000</v>
      </c>
      <c r="AB59" s="1" t="s">
        <v>1036</v>
      </c>
      <c r="AC59" s="4">
        <v>2500</v>
      </c>
      <c r="AD59" s="1" t="s">
        <v>491</v>
      </c>
      <c r="AE59" s="1" t="s">
        <v>944</v>
      </c>
      <c r="AF59" s="1" t="s">
        <v>541</v>
      </c>
      <c r="AG59" s="1" t="s">
        <v>704</v>
      </c>
      <c r="AH59" s="4">
        <v>208320</v>
      </c>
      <c r="AI59" s="4">
        <v>208320</v>
      </c>
      <c r="AJ59" s="1" t="s">
        <v>922</v>
      </c>
      <c r="AK59" s="4">
        <v>41680</v>
      </c>
      <c r="AL59" s="4">
        <v>0.16672000000000001</v>
      </c>
      <c r="AM59" s="1" t="s">
        <v>922</v>
      </c>
      <c r="AN59" s="1" t="s">
        <v>369</v>
      </c>
      <c r="AO59" s="1" t="s">
        <v>493</v>
      </c>
      <c r="AP59" s="1" t="s">
        <v>39</v>
      </c>
      <c r="AQ59" s="4">
        <v>41680</v>
      </c>
      <c r="AR59" s="4">
        <v>0.16672000000000001</v>
      </c>
      <c r="AS59" s="1"/>
      <c r="AT59" s="8">
        <v>44973.374892189815</v>
      </c>
      <c r="AU59" s="5">
        <v>44979</v>
      </c>
      <c r="AV59" s="5">
        <v>44989</v>
      </c>
      <c r="AW59" s="1" t="s">
        <v>1020</v>
      </c>
      <c r="AX59" s="8">
        <v>44980.720805289217</v>
      </c>
      <c r="AY59" s="1" t="s">
        <v>277</v>
      </c>
      <c r="AZ59" s="4">
        <v>208320</v>
      </c>
      <c r="BA59" s="1"/>
      <c r="BB59" s="5">
        <v>45291</v>
      </c>
      <c r="BC59" s="5">
        <v>44980</v>
      </c>
      <c r="BD59" s="5">
        <v>45251</v>
      </c>
      <c r="BE59" s="8">
        <v>45291</v>
      </c>
      <c r="BF59" s="1" t="s">
        <v>1042</v>
      </c>
      <c r="BG59" s="1"/>
      <c r="BH59" s="1"/>
      <c r="BI59" s="1" t="s">
        <v>45</v>
      </c>
    </row>
    <row r="60" spans="1:61" x14ac:dyDescent="0.25">
      <c r="A60" s="29">
        <v>58</v>
      </c>
      <c r="B60" s="1" t="str">
        <f>HYPERLINK("https://my.zakupivli.pro/remote/dispatcher/state_purchase_view/40490636", "UA-2023-01-31-013705-a")</f>
        <v>UA-2023-01-31-013705-a</v>
      </c>
      <c r="C60" s="1" t="str">
        <f>HYPERLINK("https://my.zakupivli.pro/remote/dispatcher/state_purchase_lot_view/859433", "UA-2023-01-31-013705-a-L1")</f>
        <v>UA-2023-01-31-013705-a-L1</v>
      </c>
      <c r="D60" s="1" t="s">
        <v>775</v>
      </c>
      <c r="E60" s="1" t="s">
        <v>1024</v>
      </c>
      <c r="F60" s="1" t="s">
        <v>219</v>
      </c>
      <c r="G60" s="1" t="s">
        <v>145</v>
      </c>
      <c r="H60" s="1" t="s">
        <v>540</v>
      </c>
      <c r="I60" s="1" t="s">
        <v>944</v>
      </c>
      <c r="J60" s="1" t="s">
        <v>973</v>
      </c>
      <c r="K60" s="1" t="s">
        <v>54</v>
      </c>
      <c r="L60" s="1" t="s">
        <v>714</v>
      </c>
      <c r="M60" s="1" t="s">
        <v>714</v>
      </c>
      <c r="N60" s="1" t="s">
        <v>47</v>
      </c>
      <c r="O60" s="1" t="s">
        <v>47</v>
      </c>
      <c r="P60" s="1" t="s">
        <v>47</v>
      </c>
      <c r="Q60" s="5">
        <v>44960</v>
      </c>
      <c r="R60" s="5">
        <v>44960</v>
      </c>
      <c r="S60" s="5">
        <v>44965</v>
      </c>
      <c r="T60" s="5">
        <v>44960</v>
      </c>
      <c r="U60" s="5">
        <v>44968</v>
      </c>
      <c r="V60" s="1" t="s">
        <v>1012</v>
      </c>
      <c r="W60" s="7">
        <v>1</v>
      </c>
      <c r="X60" s="4">
        <v>360000</v>
      </c>
      <c r="Y60" s="4">
        <v>360000</v>
      </c>
      <c r="Z60" s="1">
        <v>9930</v>
      </c>
      <c r="AA60" s="4">
        <v>36.25</v>
      </c>
      <c r="AB60" s="1" t="s">
        <v>1026</v>
      </c>
      <c r="AC60" s="4">
        <v>1800</v>
      </c>
      <c r="AD60" s="1" t="s">
        <v>491</v>
      </c>
      <c r="AE60" s="1" t="s">
        <v>704</v>
      </c>
      <c r="AF60" s="1" t="s">
        <v>541</v>
      </c>
      <c r="AG60" s="1" t="s">
        <v>704</v>
      </c>
      <c r="AH60" s="4">
        <v>359995</v>
      </c>
      <c r="AI60" s="4">
        <v>36.253272910372608</v>
      </c>
      <c r="AJ60" s="1" t="s">
        <v>987</v>
      </c>
      <c r="AK60" s="4">
        <v>5</v>
      </c>
      <c r="AL60" s="4">
        <v>1.388888888888889E-5</v>
      </c>
      <c r="AM60" s="1" t="s">
        <v>987</v>
      </c>
      <c r="AN60" s="1" t="s">
        <v>284</v>
      </c>
      <c r="AO60" s="1" t="s">
        <v>489</v>
      </c>
      <c r="AP60" s="1" t="s">
        <v>332</v>
      </c>
      <c r="AQ60" s="4">
        <v>5</v>
      </c>
      <c r="AR60" s="4">
        <v>1.388888888888889E-5</v>
      </c>
      <c r="AS60" s="1"/>
      <c r="AT60" s="8">
        <v>44974.584655688916</v>
      </c>
      <c r="AU60" s="5">
        <v>44980</v>
      </c>
      <c r="AV60" s="5">
        <v>44990</v>
      </c>
      <c r="AW60" s="1" t="s">
        <v>1020</v>
      </c>
      <c r="AX60" s="8">
        <v>44984.458930690613</v>
      </c>
      <c r="AY60" s="1" t="s">
        <v>288</v>
      </c>
      <c r="AZ60" s="4">
        <v>359995</v>
      </c>
      <c r="BA60" s="1"/>
      <c r="BB60" s="5">
        <v>45291</v>
      </c>
      <c r="BC60" s="5">
        <v>44981</v>
      </c>
      <c r="BD60" s="5">
        <v>45251</v>
      </c>
      <c r="BE60" s="8">
        <v>45291</v>
      </c>
      <c r="BF60" s="1" t="s">
        <v>1042</v>
      </c>
      <c r="BG60" s="1"/>
      <c r="BH60" s="1"/>
      <c r="BI60" s="1" t="s">
        <v>45</v>
      </c>
    </row>
    <row r="61" spans="1:61" x14ac:dyDescent="0.25">
      <c r="A61" s="28">
        <v>59</v>
      </c>
      <c r="B61" s="1" t="str">
        <f>HYPERLINK("https://my.zakupivli.pro/remote/dispatcher/state_purchase_view/40610130", "UA-2023-02-03-016223-a")</f>
        <v>UA-2023-02-03-016223-a</v>
      </c>
      <c r="C61" s="1" t="str">
        <f>HYPERLINK("https://my.zakupivli.pro/remote/dispatcher/state_purchase_lot_view/863393", "UA-2023-02-03-016223-a-L1")</f>
        <v>UA-2023-02-03-016223-a-L1</v>
      </c>
      <c r="D61" s="1" t="s">
        <v>644</v>
      </c>
      <c r="E61" s="24" t="s">
        <v>1107</v>
      </c>
      <c r="F61" s="25"/>
      <c r="G61" s="24" t="s">
        <v>145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1" t="s">
        <v>987</v>
      </c>
      <c r="AN61" s="21" t="s">
        <v>284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11" t="s">
        <v>1108</v>
      </c>
      <c r="AZ61" s="22">
        <v>-89</v>
      </c>
      <c r="BA61" s="23"/>
      <c r="BB61" s="25"/>
      <c r="BC61" s="23">
        <v>44981</v>
      </c>
      <c r="BD61" s="5">
        <v>45251</v>
      </c>
      <c r="BE61" s="8">
        <v>45291</v>
      </c>
      <c r="BF61" s="1" t="s">
        <v>1042</v>
      </c>
      <c r="BG61" s="1"/>
      <c r="BH61" s="1"/>
      <c r="BI61" s="1" t="s">
        <v>45</v>
      </c>
    </row>
    <row r="62" spans="1:61" x14ac:dyDescent="0.25">
      <c r="A62" s="29">
        <v>60</v>
      </c>
      <c r="E62" s="1" t="s">
        <v>587</v>
      </c>
      <c r="F62" s="1" t="s">
        <v>219</v>
      </c>
      <c r="G62" s="1" t="s">
        <v>346</v>
      </c>
      <c r="H62" s="1" t="s">
        <v>596</v>
      </c>
      <c r="I62" s="1" t="s">
        <v>944</v>
      </c>
      <c r="J62" s="1" t="s">
        <v>973</v>
      </c>
      <c r="K62" s="1" t="s">
        <v>54</v>
      </c>
      <c r="L62" s="1" t="s">
        <v>714</v>
      </c>
      <c r="M62" s="1" t="s">
        <v>714</v>
      </c>
      <c r="N62" s="1" t="s">
        <v>46</v>
      </c>
      <c r="O62" s="1" t="s">
        <v>46</v>
      </c>
      <c r="P62" s="1" t="s">
        <v>46</v>
      </c>
      <c r="Q62" s="5">
        <v>44986</v>
      </c>
      <c r="R62" s="1"/>
      <c r="S62" s="1"/>
      <c r="T62" s="1"/>
      <c r="U62" s="1"/>
      <c r="V62" s="1" t="s">
        <v>1011</v>
      </c>
      <c r="W62" s="7">
        <v>1</v>
      </c>
      <c r="X62" s="4">
        <v>1200</v>
      </c>
      <c r="Y62" s="1" t="s">
        <v>701</v>
      </c>
      <c r="Z62" s="1">
        <v>1</v>
      </c>
      <c r="AA62" s="4">
        <v>1200</v>
      </c>
      <c r="AB62" s="1" t="s">
        <v>1054</v>
      </c>
      <c r="AC62" s="1" t="s">
        <v>1032</v>
      </c>
      <c r="AD62" s="1" t="s">
        <v>491</v>
      </c>
      <c r="AE62" s="1" t="s">
        <v>704</v>
      </c>
      <c r="AF62" s="1" t="s">
        <v>541</v>
      </c>
      <c r="AG62" s="1" t="s">
        <v>704</v>
      </c>
      <c r="AH62" s="4">
        <v>1200</v>
      </c>
      <c r="AI62" s="4">
        <v>1200</v>
      </c>
      <c r="AJ62" s="1"/>
      <c r="AK62" s="1"/>
      <c r="AL62" s="1"/>
      <c r="AM62" s="1" t="s">
        <v>546</v>
      </c>
      <c r="AN62" s="1" t="s">
        <v>230</v>
      </c>
      <c r="AO62" s="1"/>
      <c r="AP62" s="1" t="s">
        <v>22</v>
      </c>
      <c r="AQ62" s="1"/>
      <c r="AR62" s="1"/>
      <c r="AS62" s="1"/>
      <c r="AT62" s="1"/>
      <c r="AU62" s="1"/>
      <c r="AV62" s="1"/>
      <c r="AW62" s="1" t="s">
        <v>1021</v>
      </c>
      <c r="AX62" s="8">
        <v>44986.767411716042</v>
      </c>
      <c r="AY62" s="1" t="s">
        <v>300</v>
      </c>
      <c r="AZ62" s="4">
        <v>1200</v>
      </c>
      <c r="BA62" s="5">
        <v>44986</v>
      </c>
      <c r="BB62" s="5">
        <v>45291</v>
      </c>
      <c r="BC62" s="5">
        <v>44986</v>
      </c>
      <c r="BD62" s="5">
        <v>45251</v>
      </c>
      <c r="BE62" s="8">
        <v>45291</v>
      </c>
      <c r="BF62" s="1" t="s">
        <v>1042</v>
      </c>
      <c r="BG62" s="1"/>
      <c r="BH62" s="1"/>
      <c r="BI62" s="1" t="s">
        <v>45</v>
      </c>
    </row>
    <row r="63" spans="1:61" x14ac:dyDescent="0.25">
      <c r="A63" s="28">
        <v>61</v>
      </c>
      <c r="B63" s="1" t="str">
        <f>HYPERLINK("https://my.zakupivli.pro/remote/dispatcher/state_purchase_view/41169575", "UA-2023-03-01-012271-a")</f>
        <v>UA-2023-03-01-012271-a</v>
      </c>
      <c r="C63" s="1" t="s">
        <v>701</v>
      </c>
      <c r="D63" s="1" t="s">
        <v>588</v>
      </c>
      <c r="E63" s="1" t="s">
        <v>1016</v>
      </c>
      <c r="F63" s="1" t="s">
        <v>219</v>
      </c>
      <c r="G63" s="1" t="s">
        <v>291</v>
      </c>
      <c r="H63" s="1" t="s">
        <v>596</v>
      </c>
      <c r="I63" s="1" t="s">
        <v>944</v>
      </c>
      <c r="J63" s="1" t="s">
        <v>973</v>
      </c>
      <c r="K63" s="1" t="s">
        <v>54</v>
      </c>
      <c r="L63" s="1" t="s">
        <v>714</v>
      </c>
      <c r="M63" s="1" t="s">
        <v>714</v>
      </c>
      <c r="N63" s="1" t="s">
        <v>46</v>
      </c>
      <c r="O63" s="1" t="s">
        <v>46</v>
      </c>
      <c r="P63" s="1" t="s">
        <v>46</v>
      </c>
      <c r="Q63" s="5">
        <v>44987</v>
      </c>
      <c r="R63" s="1"/>
      <c r="S63" s="1"/>
      <c r="T63" s="1"/>
      <c r="U63" s="1"/>
      <c r="V63" s="1" t="s">
        <v>1011</v>
      </c>
      <c r="W63" s="7">
        <v>1</v>
      </c>
      <c r="X63" s="4">
        <v>4712</v>
      </c>
      <c r="Y63" s="1" t="s">
        <v>701</v>
      </c>
      <c r="Z63" s="1" t="s">
        <v>1026</v>
      </c>
      <c r="AA63" s="1" t="s">
        <v>1026</v>
      </c>
      <c r="AB63" s="1" t="s">
        <v>1026</v>
      </c>
      <c r="AC63" s="1" t="s">
        <v>1032</v>
      </c>
      <c r="AD63" s="1" t="s">
        <v>491</v>
      </c>
      <c r="AE63" s="1" t="s">
        <v>704</v>
      </c>
      <c r="AF63" s="1" t="s">
        <v>541</v>
      </c>
      <c r="AG63" s="1" t="s">
        <v>704</v>
      </c>
      <c r="AH63" s="4">
        <v>4712</v>
      </c>
      <c r="AI63" s="1" t="s">
        <v>1026</v>
      </c>
      <c r="AJ63" s="1"/>
      <c r="AK63" s="1"/>
      <c r="AL63" s="1"/>
      <c r="AM63" s="1" t="s">
        <v>613</v>
      </c>
      <c r="AN63" s="1" t="s">
        <v>252</v>
      </c>
      <c r="AO63" s="1"/>
      <c r="AP63" s="1" t="s">
        <v>22</v>
      </c>
      <c r="AQ63" s="1"/>
      <c r="AR63" s="1"/>
      <c r="AS63" s="1"/>
      <c r="AT63" s="1"/>
      <c r="AU63" s="1"/>
      <c r="AV63" s="1"/>
      <c r="AW63" s="1" t="s">
        <v>1021</v>
      </c>
      <c r="AX63" s="8">
        <v>44987.455096962629</v>
      </c>
      <c r="AY63" s="26" t="s">
        <v>57</v>
      </c>
      <c r="AZ63" s="4">
        <v>4712</v>
      </c>
      <c r="BA63" s="5">
        <v>44987</v>
      </c>
      <c r="BB63" s="5">
        <v>45291</v>
      </c>
      <c r="BC63" s="5">
        <v>44987</v>
      </c>
      <c r="BD63" s="5">
        <v>45251</v>
      </c>
      <c r="BE63" s="8">
        <v>45291</v>
      </c>
      <c r="BF63" s="1" t="s">
        <v>1042</v>
      </c>
      <c r="BG63" s="1"/>
      <c r="BH63" s="1"/>
      <c r="BI63" s="1" t="s">
        <v>45</v>
      </c>
    </row>
    <row r="64" spans="1:61" x14ac:dyDescent="0.25">
      <c r="A64" s="29">
        <v>62</v>
      </c>
      <c r="B64" s="1" t="str">
        <f>HYPERLINK("https://my.zakupivli.pro/remote/dispatcher/state_purchase_view/41198504", "UA-2023-03-02-012548-a")</f>
        <v>UA-2023-03-02-012548-a</v>
      </c>
      <c r="C64" s="1" t="s">
        <v>701</v>
      </c>
      <c r="D64" s="1" t="s">
        <v>780</v>
      </c>
      <c r="E64" s="1" t="s">
        <v>750</v>
      </c>
      <c r="F64" s="1" t="s">
        <v>219</v>
      </c>
      <c r="G64" s="1" t="s">
        <v>405</v>
      </c>
      <c r="H64" s="1" t="s">
        <v>596</v>
      </c>
      <c r="I64" s="1" t="s">
        <v>944</v>
      </c>
      <c r="J64" s="1" t="s">
        <v>973</v>
      </c>
      <c r="K64" s="1" t="s">
        <v>54</v>
      </c>
      <c r="L64" s="1" t="s">
        <v>714</v>
      </c>
      <c r="M64" s="1" t="s">
        <v>714</v>
      </c>
      <c r="N64" s="1" t="s">
        <v>46</v>
      </c>
      <c r="O64" s="1" t="s">
        <v>46</v>
      </c>
      <c r="P64" s="1" t="s">
        <v>46</v>
      </c>
      <c r="Q64" s="5">
        <v>44987</v>
      </c>
      <c r="R64" s="1"/>
      <c r="S64" s="1"/>
      <c r="T64" s="1"/>
      <c r="U64" s="1"/>
      <c r="V64" s="1" t="s">
        <v>1011</v>
      </c>
      <c r="W64" s="7">
        <v>1</v>
      </c>
      <c r="X64" s="4">
        <v>785</v>
      </c>
      <c r="Y64" s="1" t="s">
        <v>701</v>
      </c>
      <c r="Z64" s="1">
        <v>1</v>
      </c>
      <c r="AA64" s="4">
        <v>785</v>
      </c>
      <c r="AB64" s="1" t="s">
        <v>1036</v>
      </c>
      <c r="AC64" s="1" t="s">
        <v>1032</v>
      </c>
      <c r="AD64" s="1" t="s">
        <v>491</v>
      </c>
      <c r="AE64" s="1" t="s">
        <v>944</v>
      </c>
      <c r="AF64" s="1" t="s">
        <v>541</v>
      </c>
      <c r="AG64" s="1" t="s">
        <v>704</v>
      </c>
      <c r="AH64" s="4">
        <v>785</v>
      </c>
      <c r="AI64" s="4">
        <v>785</v>
      </c>
      <c r="AJ64" s="1"/>
      <c r="AK64" s="1"/>
      <c r="AL64" s="1"/>
      <c r="AM64" s="1" t="s">
        <v>976</v>
      </c>
      <c r="AN64" s="1" t="s">
        <v>363</v>
      </c>
      <c r="AO64" s="1"/>
      <c r="AP64" s="1" t="s">
        <v>22</v>
      </c>
      <c r="AQ64" s="1"/>
      <c r="AR64" s="1"/>
      <c r="AS64" s="1"/>
      <c r="AT64" s="1"/>
      <c r="AU64" s="1"/>
      <c r="AV64" s="1"/>
      <c r="AW64" s="1" t="s">
        <v>1021</v>
      </c>
      <c r="AX64" s="8">
        <v>44987.710353157374</v>
      </c>
      <c r="AY64" s="26" t="s">
        <v>75</v>
      </c>
      <c r="AZ64" s="4">
        <v>785</v>
      </c>
      <c r="BA64" s="5">
        <v>44987</v>
      </c>
      <c r="BB64" s="5">
        <v>45291</v>
      </c>
      <c r="BC64" s="5">
        <v>44987</v>
      </c>
      <c r="BD64" s="5">
        <v>45251</v>
      </c>
      <c r="BE64" s="8">
        <v>45291</v>
      </c>
      <c r="BF64" s="1" t="s">
        <v>1042</v>
      </c>
      <c r="BG64" s="1"/>
      <c r="BH64" s="1"/>
      <c r="BI64" s="1" t="s">
        <v>45</v>
      </c>
    </row>
    <row r="65" spans="1:61" x14ac:dyDescent="0.25">
      <c r="A65" s="28">
        <v>63</v>
      </c>
      <c r="B65" s="1" t="str">
        <f>HYPERLINK("https://my.zakupivli.pro/remote/dispatcher/state_purchase_view/41193444", "UA-2023-03-02-010205-a")</f>
        <v>UA-2023-03-02-010205-a</v>
      </c>
      <c r="C65" s="1" t="s">
        <v>701</v>
      </c>
      <c r="D65" s="1" t="s">
        <v>751</v>
      </c>
      <c r="E65" s="1" t="s">
        <v>750</v>
      </c>
      <c r="F65" s="1" t="s">
        <v>219</v>
      </c>
      <c r="G65" s="1" t="s">
        <v>405</v>
      </c>
      <c r="H65" s="1" t="s">
        <v>596</v>
      </c>
      <c r="I65" s="1" t="s">
        <v>944</v>
      </c>
      <c r="J65" s="1" t="s">
        <v>973</v>
      </c>
      <c r="K65" s="1" t="s">
        <v>54</v>
      </c>
      <c r="L65" s="1" t="s">
        <v>714</v>
      </c>
      <c r="M65" s="1" t="s">
        <v>714</v>
      </c>
      <c r="N65" s="1" t="s">
        <v>46</v>
      </c>
      <c r="O65" s="1" t="s">
        <v>46</v>
      </c>
      <c r="P65" s="1" t="s">
        <v>46</v>
      </c>
      <c r="Q65" s="5">
        <v>44987</v>
      </c>
      <c r="R65" s="1"/>
      <c r="S65" s="1"/>
      <c r="T65" s="1"/>
      <c r="U65" s="1"/>
      <c r="V65" s="1" t="s">
        <v>1011</v>
      </c>
      <c r="W65" s="7">
        <v>1</v>
      </c>
      <c r="X65" s="4">
        <v>785</v>
      </c>
      <c r="Y65" s="1" t="s">
        <v>701</v>
      </c>
      <c r="Z65" s="1">
        <v>1</v>
      </c>
      <c r="AA65" s="4">
        <v>785</v>
      </c>
      <c r="AB65" s="1" t="s">
        <v>1036</v>
      </c>
      <c r="AC65" s="1" t="s">
        <v>1032</v>
      </c>
      <c r="AD65" s="1" t="s">
        <v>491</v>
      </c>
      <c r="AE65" s="1" t="s">
        <v>944</v>
      </c>
      <c r="AF65" s="1" t="s">
        <v>541</v>
      </c>
      <c r="AG65" s="1" t="s">
        <v>704</v>
      </c>
      <c r="AH65" s="4">
        <v>785</v>
      </c>
      <c r="AI65" s="4">
        <v>785</v>
      </c>
      <c r="AJ65" s="1"/>
      <c r="AK65" s="1"/>
      <c r="AL65" s="1"/>
      <c r="AM65" s="1" t="s">
        <v>976</v>
      </c>
      <c r="AN65" s="1" t="s">
        <v>363</v>
      </c>
      <c r="AO65" s="1"/>
      <c r="AP65" s="1" t="s">
        <v>22</v>
      </c>
      <c r="AQ65" s="1"/>
      <c r="AR65" s="1"/>
      <c r="AS65" s="1"/>
      <c r="AT65" s="1"/>
      <c r="AU65" s="1"/>
      <c r="AV65" s="1"/>
      <c r="AW65" s="1" t="s">
        <v>1021</v>
      </c>
      <c r="AX65" s="8">
        <v>44987.707812248125</v>
      </c>
      <c r="AY65" s="26" t="s">
        <v>76</v>
      </c>
      <c r="AZ65" s="4">
        <v>785</v>
      </c>
      <c r="BA65" s="5">
        <v>44987</v>
      </c>
      <c r="BB65" s="5">
        <v>45291</v>
      </c>
      <c r="BC65" s="5">
        <v>44987</v>
      </c>
      <c r="BD65" s="5">
        <v>45251</v>
      </c>
      <c r="BE65" s="8">
        <v>45291</v>
      </c>
      <c r="BF65" s="1" t="s">
        <v>1042</v>
      </c>
      <c r="BG65" s="1"/>
      <c r="BH65" s="1"/>
      <c r="BI65" s="1" t="s">
        <v>45</v>
      </c>
    </row>
    <row r="66" spans="1:61" x14ac:dyDescent="0.25">
      <c r="A66" s="29">
        <v>64</v>
      </c>
      <c r="B66" s="1" t="str">
        <f>HYPERLINK("https://my.zakupivli.pro/remote/dispatcher/state_purchase_view/41192709", "UA-2023-03-02-009918-a")</f>
        <v>UA-2023-03-02-009918-a</v>
      </c>
      <c r="C66" s="1" t="s">
        <v>701</v>
      </c>
      <c r="D66" s="1" t="s">
        <v>751</v>
      </c>
      <c r="E66" s="1" t="s">
        <v>952</v>
      </c>
      <c r="F66" s="1" t="s">
        <v>219</v>
      </c>
      <c r="G66" s="1" t="s">
        <v>404</v>
      </c>
      <c r="H66" s="1" t="s">
        <v>596</v>
      </c>
      <c r="I66" s="1" t="s">
        <v>944</v>
      </c>
      <c r="J66" s="1" t="s">
        <v>973</v>
      </c>
      <c r="K66" s="1" t="s">
        <v>54</v>
      </c>
      <c r="L66" s="1" t="s">
        <v>714</v>
      </c>
      <c r="M66" s="1" t="s">
        <v>714</v>
      </c>
      <c r="N66" s="1" t="s">
        <v>46</v>
      </c>
      <c r="O66" s="1" t="s">
        <v>46</v>
      </c>
      <c r="P66" s="1" t="s">
        <v>46</v>
      </c>
      <c r="Q66" s="5">
        <v>44987</v>
      </c>
      <c r="R66" s="1"/>
      <c r="S66" s="1"/>
      <c r="T66" s="1"/>
      <c r="U66" s="1"/>
      <c r="V66" s="1" t="s">
        <v>1011</v>
      </c>
      <c r="W66" s="7">
        <v>1</v>
      </c>
      <c r="X66" s="4">
        <v>200</v>
      </c>
      <c r="Y66" s="1" t="s">
        <v>701</v>
      </c>
      <c r="Z66" s="1">
        <v>1</v>
      </c>
      <c r="AA66" s="4">
        <v>200</v>
      </c>
      <c r="AB66" s="1" t="s">
        <v>1036</v>
      </c>
      <c r="AC66" s="1" t="s">
        <v>1032</v>
      </c>
      <c r="AD66" s="1" t="s">
        <v>491</v>
      </c>
      <c r="AE66" s="1" t="s">
        <v>704</v>
      </c>
      <c r="AF66" s="1" t="s">
        <v>541</v>
      </c>
      <c r="AG66" s="1" t="s">
        <v>704</v>
      </c>
      <c r="AH66" s="4">
        <v>200</v>
      </c>
      <c r="AI66" s="4">
        <v>200</v>
      </c>
      <c r="AJ66" s="1"/>
      <c r="AK66" s="1"/>
      <c r="AL66" s="1"/>
      <c r="AM66" s="1" t="s">
        <v>941</v>
      </c>
      <c r="AN66" s="1" t="s">
        <v>365</v>
      </c>
      <c r="AO66" s="1"/>
      <c r="AP66" s="1" t="s">
        <v>22</v>
      </c>
      <c r="AQ66" s="1"/>
      <c r="AR66" s="1"/>
      <c r="AS66" s="1"/>
      <c r="AT66" s="1"/>
      <c r="AU66" s="1"/>
      <c r="AV66" s="1"/>
      <c r="AW66" s="1" t="s">
        <v>1021</v>
      </c>
      <c r="AX66" s="8">
        <v>44987.494235519975</v>
      </c>
      <c r="AY66" s="26" t="s">
        <v>93</v>
      </c>
      <c r="AZ66" s="4">
        <v>200</v>
      </c>
      <c r="BA66" s="1"/>
      <c r="BB66" s="5">
        <v>45291</v>
      </c>
      <c r="BC66" s="5">
        <v>44987</v>
      </c>
      <c r="BD66" s="5">
        <v>45251</v>
      </c>
      <c r="BE66" s="8">
        <v>45291</v>
      </c>
      <c r="BF66" s="1" t="s">
        <v>1042</v>
      </c>
      <c r="BG66" s="1"/>
      <c r="BH66" s="1"/>
      <c r="BI66" s="1" t="s">
        <v>45</v>
      </c>
    </row>
    <row r="67" spans="1:61" x14ac:dyDescent="0.25">
      <c r="A67" s="28">
        <v>65</v>
      </c>
      <c r="B67" s="1" t="str">
        <f>HYPERLINK("https://my.zakupivli.pro/remote/dispatcher/state_purchase_view/41187525", "UA-2023-03-02-007543-a")</f>
        <v>UA-2023-03-02-007543-a</v>
      </c>
      <c r="C67" s="1" t="s">
        <v>701</v>
      </c>
      <c r="D67" s="1" t="s">
        <v>688</v>
      </c>
      <c r="E67" s="1" t="s">
        <v>820</v>
      </c>
      <c r="F67" s="1" t="s">
        <v>219</v>
      </c>
      <c r="G67" s="1" t="s">
        <v>425</v>
      </c>
      <c r="H67" s="1" t="s">
        <v>596</v>
      </c>
      <c r="I67" s="1" t="s">
        <v>944</v>
      </c>
      <c r="J67" s="1" t="s">
        <v>973</v>
      </c>
      <c r="K67" s="1" t="s">
        <v>54</v>
      </c>
      <c r="L67" s="1" t="s">
        <v>714</v>
      </c>
      <c r="M67" s="1" t="s">
        <v>714</v>
      </c>
      <c r="N67" s="1" t="s">
        <v>46</v>
      </c>
      <c r="O67" s="1" t="s">
        <v>46</v>
      </c>
      <c r="P67" s="1" t="s">
        <v>46</v>
      </c>
      <c r="Q67" s="5">
        <v>44987</v>
      </c>
      <c r="R67" s="1"/>
      <c r="S67" s="1"/>
      <c r="T67" s="1"/>
      <c r="U67" s="1"/>
      <c r="V67" s="1" t="s">
        <v>1011</v>
      </c>
      <c r="W67" s="7">
        <v>1</v>
      </c>
      <c r="X67" s="4">
        <v>7764.12</v>
      </c>
      <c r="Y67" s="1" t="s">
        <v>701</v>
      </c>
      <c r="Z67" s="1">
        <v>1</v>
      </c>
      <c r="AA67" s="4">
        <v>7764.12</v>
      </c>
      <c r="AB67" s="1" t="s">
        <v>1036</v>
      </c>
      <c r="AC67" s="1" t="s">
        <v>1032</v>
      </c>
      <c r="AD67" s="1" t="s">
        <v>491</v>
      </c>
      <c r="AE67" s="1" t="s">
        <v>704</v>
      </c>
      <c r="AF67" s="1" t="s">
        <v>541</v>
      </c>
      <c r="AG67" s="1" t="s">
        <v>704</v>
      </c>
      <c r="AH67" s="4">
        <v>7764.12</v>
      </c>
      <c r="AI67" s="4">
        <v>7764.12</v>
      </c>
      <c r="AJ67" s="1"/>
      <c r="AK67" s="1"/>
      <c r="AL67" s="1"/>
      <c r="AM67" s="1" t="s">
        <v>498</v>
      </c>
      <c r="AN67" s="1" t="s">
        <v>53</v>
      </c>
      <c r="AO67" s="1"/>
      <c r="AP67" s="1" t="s">
        <v>19</v>
      </c>
      <c r="AQ67" s="1"/>
      <c r="AR67" s="1"/>
      <c r="AS67" s="1"/>
      <c r="AT67" s="1"/>
      <c r="AU67" s="1"/>
      <c r="AV67" s="1"/>
      <c r="AW67" s="1" t="s">
        <v>1021</v>
      </c>
      <c r="AX67" s="8">
        <v>44987.513843693472</v>
      </c>
      <c r="AY67" s="26" t="s">
        <v>173</v>
      </c>
      <c r="AZ67" s="4">
        <v>7764.12</v>
      </c>
      <c r="BA67" s="5">
        <v>44987</v>
      </c>
      <c r="BB67" s="5">
        <v>45291</v>
      </c>
      <c r="BC67" s="5">
        <v>44987</v>
      </c>
      <c r="BD67" s="5">
        <v>45251</v>
      </c>
      <c r="BE67" s="8">
        <v>45291</v>
      </c>
      <c r="BF67" s="1" t="s">
        <v>1042</v>
      </c>
      <c r="BG67" s="1"/>
      <c r="BH67" s="1"/>
      <c r="BI67" s="1" t="s">
        <v>45</v>
      </c>
    </row>
    <row r="68" spans="1:61" x14ac:dyDescent="0.25">
      <c r="A68" s="29">
        <v>66</v>
      </c>
      <c r="B68" s="1" t="str">
        <f>HYPERLINK("https://my.zakupivli.pro/remote/dispatcher/state_purchase_view/41186012", "UA-2023-03-02-007147-a")</f>
        <v>UA-2023-03-02-007147-a</v>
      </c>
      <c r="C68" s="1" t="s">
        <v>701</v>
      </c>
      <c r="D68" s="1" t="s">
        <v>648</v>
      </c>
      <c r="E68" s="1" t="s">
        <v>779</v>
      </c>
      <c r="F68" s="1" t="s">
        <v>219</v>
      </c>
      <c r="G68" s="1" t="s">
        <v>431</v>
      </c>
      <c r="H68" s="1" t="s">
        <v>596</v>
      </c>
      <c r="I68" s="1" t="s">
        <v>944</v>
      </c>
      <c r="J68" s="1" t="s">
        <v>973</v>
      </c>
      <c r="K68" s="1" t="s">
        <v>54</v>
      </c>
      <c r="L68" s="1" t="s">
        <v>714</v>
      </c>
      <c r="M68" s="1" t="s">
        <v>714</v>
      </c>
      <c r="N68" s="1" t="s">
        <v>46</v>
      </c>
      <c r="O68" s="1" t="s">
        <v>46</v>
      </c>
      <c r="P68" s="1" t="s">
        <v>46</v>
      </c>
      <c r="Q68" s="5">
        <v>44987</v>
      </c>
      <c r="R68" s="1"/>
      <c r="S68" s="1"/>
      <c r="T68" s="1"/>
      <c r="U68" s="1"/>
      <c r="V68" s="1" t="s">
        <v>1011</v>
      </c>
      <c r="W68" s="7">
        <v>1</v>
      </c>
      <c r="X68" s="4">
        <v>217984.5</v>
      </c>
      <c r="Y68" s="1" t="s">
        <v>701</v>
      </c>
      <c r="Z68" s="1">
        <v>125000</v>
      </c>
      <c r="AA68" s="4">
        <v>1.74</v>
      </c>
      <c r="AB68" s="1" t="s">
        <v>1026</v>
      </c>
      <c r="AC68" s="1" t="s">
        <v>1032</v>
      </c>
      <c r="AD68" s="1" t="s">
        <v>491</v>
      </c>
      <c r="AE68" s="1" t="s">
        <v>944</v>
      </c>
      <c r="AF68" s="1" t="s">
        <v>541</v>
      </c>
      <c r="AG68" s="1" t="s">
        <v>704</v>
      </c>
      <c r="AH68" s="4">
        <v>217984.5</v>
      </c>
      <c r="AI68" s="4">
        <v>1.743876</v>
      </c>
      <c r="AJ68" s="1"/>
      <c r="AK68" s="1"/>
      <c r="AL68" s="1"/>
      <c r="AM68" s="1" t="s">
        <v>977</v>
      </c>
      <c r="AN68" s="1" t="s">
        <v>362</v>
      </c>
      <c r="AO68" s="1"/>
      <c r="AP68" s="1" t="s">
        <v>22</v>
      </c>
      <c r="AQ68" s="1"/>
      <c r="AR68" s="1"/>
      <c r="AS68" s="1"/>
      <c r="AT68" s="1"/>
      <c r="AU68" s="1"/>
      <c r="AV68" s="1"/>
      <c r="AW68" s="1" t="s">
        <v>1021</v>
      </c>
      <c r="AX68" s="8">
        <v>44987.739131457034</v>
      </c>
      <c r="AY68" s="26" t="s">
        <v>278</v>
      </c>
      <c r="AZ68" s="4">
        <v>217984.5</v>
      </c>
      <c r="BA68" s="5">
        <v>44927</v>
      </c>
      <c r="BB68" s="5">
        <v>45291</v>
      </c>
      <c r="BC68" s="5">
        <v>44987</v>
      </c>
      <c r="BD68" s="5">
        <v>45251</v>
      </c>
      <c r="BE68" s="8">
        <v>45291</v>
      </c>
      <c r="BF68" s="1" t="s">
        <v>1042</v>
      </c>
      <c r="BG68" s="1"/>
      <c r="BH68" s="1"/>
      <c r="BI68" s="1" t="s">
        <v>45</v>
      </c>
    </row>
    <row r="69" spans="1:61" x14ac:dyDescent="0.25">
      <c r="A69" s="28">
        <v>67</v>
      </c>
      <c r="B69" s="1" t="str">
        <f>HYPERLINK("https://my.zakupivli.pro/remote/dispatcher/state_purchase_view/41185262", "UA-2023-03-02-006488-a")</f>
        <v>UA-2023-03-02-006488-a</v>
      </c>
      <c r="C69" s="1" t="s">
        <v>701</v>
      </c>
      <c r="D69" s="1" t="s">
        <v>793</v>
      </c>
      <c r="E69" s="1" t="s">
        <v>798</v>
      </c>
      <c r="F69" s="1" t="s">
        <v>219</v>
      </c>
      <c r="G69" s="1" t="s">
        <v>472</v>
      </c>
      <c r="H69" s="1" t="s">
        <v>596</v>
      </c>
      <c r="I69" s="1" t="s">
        <v>944</v>
      </c>
      <c r="J69" s="1" t="s">
        <v>973</v>
      </c>
      <c r="K69" s="1" t="s">
        <v>54</v>
      </c>
      <c r="L69" s="1" t="s">
        <v>714</v>
      </c>
      <c r="M69" s="1" t="s">
        <v>714</v>
      </c>
      <c r="N69" s="1" t="s">
        <v>46</v>
      </c>
      <c r="O69" s="1" t="s">
        <v>46</v>
      </c>
      <c r="P69" s="1" t="s">
        <v>46</v>
      </c>
      <c r="Q69" s="5">
        <v>44987</v>
      </c>
      <c r="R69" s="1"/>
      <c r="S69" s="1"/>
      <c r="T69" s="1"/>
      <c r="U69" s="1"/>
      <c r="V69" s="1" t="s">
        <v>1011</v>
      </c>
      <c r="W69" s="7">
        <v>1</v>
      </c>
      <c r="X69" s="4">
        <v>1469.67</v>
      </c>
      <c r="Y69" s="1" t="s">
        <v>701</v>
      </c>
      <c r="Z69" s="1">
        <v>1</v>
      </c>
      <c r="AA69" s="4">
        <v>1469.67</v>
      </c>
      <c r="AB69" s="1" t="s">
        <v>1036</v>
      </c>
      <c r="AC69" s="1" t="s">
        <v>1032</v>
      </c>
      <c r="AD69" s="1" t="s">
        <v>491</v>
      </c>
      <c r="AE69" s="1" t="s">
        <v>944</v>
      </c>
      <c r="AF69" s="1" t="s">
        <v>541</v>
      </c>
      <c r="AG69" s="1" t="s">
        <v>704</v>
      </c>
      <c r="AH69" s="4">
        <v>1469.67</v>
      </c>
      <c r="AI69" s="4">
        <v>1469.67</v>
      </c>
      <c r="AJ69" s="1"/>
      <c r="AK69" s="1"/>
      <c r="AL69" s="1"/>
      <c r="AM69" s="1" t="s">
        <v>615</v>
      </c>
      <c r="AN69" s="1" t="s">
        <v>302</v>
      </c>
      <c r="AO69" s="1"/>
      <c r="AP69" s="1" t="s">
        <v>22</v>
      </c>
      <c r="AQ69" s="1"/>
      <c r="AR69" s="1"/>
      <c r="AS69" s="1"/>
      <c r="AT69" s="1"/>
      <c r="AU69" s="1"/>
      <c r="AV69" s="1"/>
      <c r="AW69" s="1" t="s">
        <v>1021</v>
      </c>
      <c r="AX69" s="8">
        <v>44987.411625670611</v>
      </c>
      <c r="AY69" s="26" t="s">
        <v>310</v>
      </c>
      <c r="AZ69" s="4">
        <v>1469.67</v>
      </c>
      <c r="BA69" s="5">
        <v>44987</v>
      </c>
      <c r="BB69" s="5">
        <v>45291</v>
      </c>
      <c r="BC69" s="5">
        <v>44987</v>
      </c>
      <c r="BD69" s="5">
        <v>45244</v>
      </c>
      <c r="BE69" s="8">
        <v>45291</v>
      </c>
      <c r="BF69" s="1" t="s">
        <v>1042</v>
      </c>
      <c r="BG69" s="1"/>
      <c r="BH69" s="1"/>
      <c r="BI69" s="1" t="s">
        <v>45</v>
      </c>
    </row>
    <row r="70" spans="1:61" x14ac:dyDescent="0.25">
      <c r="A70" s="29">
        <v>68</v>
      </c>
      <c r="B70" s="1" t="str">
        <f>HYPERLINK("https://my.zakupivli.pro/remote/dispatcher/state_purchase_view/41184743", "UA-2023-03-02-006260-a")</f>
        <v>UA-2023-03-02-006260-a</v>
      </c>
      <c r="C70" s="1" t="s">
        <v>701</v>
      </c>
      <c r="D70" s="1" t="s">
        <v>793</v>
      </c>
      <c r="E70" s="1" t="s">
        <v>869</v>
      </c>
      <c r="F70" s="1" t="s">
        <v>219</v>
      </c>
      <c r="G70" s="1" t="s">
        <v>401</v>
      </c>
      <c r="H70" s="1" t="s">
        <v>596</v>
      </c>
      <c r="I70" s="1" t="s">
        <v>944</v>
      </c>
      <c r="J70" s="1" t="s">
        <v>973</v>
      </c>
      <c r="K70" s="1" t="s">
        <v>54</v>
      </c>
      <c r="L70" s="1" t="s">
        <v>714</v>
      </c>
      <c r="M70" s="1" t="s">
        <v>714</v>
      </c>
      <c r="N70" s="1" t="s">
        <v>46</v>
      </c>
      <c r="O70" s="1" t="s">
        <v>46</v>
      </c>
      <c r="P70" s="1" t="s">
        <v>46</v>
      </c>
      <c r="Q70" s="5">
        <v>44987</v>
      </c>
      <c r="R70" s="1"/>
      <c r="S70" s="1"/>
      <c r="T70" s="1"/>
      <c r="U70" s="1"/>
      <c r="V70" s="1" t="s">
        <v>1011</v>
      </c>
      <c r="W70" s="7">
        <v>1</v>
      </c>
      <c r="X70" s="4">
        <v>500</v>
      </c>
      <c r="Y70" s="1" t="s">
        <v>701</v>
      </c>
      <c r="Z70" s="1">
        <v>1</v>
      </c>
      <c r="AA70" s="4">
        <v>500</v>
      </c>
      <c r="AB70" s="1" t="s">
        <v>1036</v>
      </c>
      <c r="AC70" s="1" t="s">
        <v>1032</v>
      </c>
      <c r="AD70" s="1" t="s">
        <v>491</v>
      </c>
      <c r="AE70" s="1" t="s">
        <v>704</v>
      </c>
      <c r="AF70" s="1" t="s">
        <v>541</v>
      </c>
      <c r="AG70" s="1" t="s">
        <v>704</v>
      </c>
      <c r="AH70" s="4">
        <v>500</v>
      </c>
      <c r="AI70" s="4">
        <v>500</v>
      </c>
      <c r="AJ70" s="1"/>
      <c r="AK70" s="1"/>
      <c r="AL70" s="1"/>
      <c r="AM70" s="1" t="s">
        <v>936</v>
      </c>
      <c r="AN70" s="1" t="s">
        <v>257</v>
      </c>
      <c r="AO70" s="1"/>
      <c r="AP70" s="1" t="s">
        <v>22</v>
      </c>
      <c r="AQ70" s="1"/>
      <c r="AR70" s="1"/>
      <c r="AS70" s="1"/>
      <c r="AT70" s="1"/>
      <c r="AU70" s="1"/>
      <c r="AV70" s="1"/>
      <c r="AW70" s="1" t="s">
        <v>1021</v>
      </c>
      <c r="AX70" s="8">
        <v>44987.532753546344</v>
      </c>
      <c r="AY70" s="26" t="s">
        <v>318</v>
      </c>
      <c r="AZ70" s="4">
        <v>500</v>
      </c>
      <c r="BA70" s="5">
        <v>44987</v>
      </c>
      <c r="BB70" s="5">
        <v>45291</v>
      </c>
      <c r="BC70" s="5">
        <v>44987</v>
      </c>
      <c r="BD70" s="5">
        <v>45243</v>
      </c>
      <c r="BE70" s="8">
        <v>45291</v>
      </c>
      <c r="BF70" s="1" t="s">
        <v>1042</v>
      </c>
      <c r="BG70" s="1"/>
      <c r="BH70" s="1"/>
      <c r="BI70" s="1" t="s">
        <v>45</v>
      </c>
    </row>
    <row r="71" spans="1:61" x14ac:dyDescent="0.25">
      <c r="A71" s="28">
        <v>69</v>
      </c>
      <c r="B71" s="1" t="str">
        <f>HYPERLINK("https://my.zakupivli.pro/remote/dispatcher/state_purchase_view/41184139", "UA-2023-03-02-005948-a")</f>
        <v>UA-2023-03-02-005948-a</v>
      </c>
      <c r="C71" s="1" t="s">
        <v>701</v>
      </c>
      <c r="D71" s="1" t="s">
        <v>870</v>
      </c>
      <c r="E71" s="1" t="s">
        <v>647</v>
      </c>
      <c r="F71" s="1" t="s">
        <v>219</v>
      </c>
      <c r="G71" s="1" t="s">
        <v>194</v>
      </c>
      <c r="H71" s="1" t="s">
        <v>596</v>
      </c>
      <c r="I71" s="1" t="s">
        <v>944</v>
      </c>
      <c r="J71" s="1" t="s">
        <v>973</v>
      </c>
      <c r="K71" s="1" t="s">
        <v>54</v>
      </c>
      <c r="L71" s="1" t="s">
        <v>714</v>
      </c>
      <c r="M71" s="1" t="s">
        <v>714</v>
      </c>
      <c r="N71" s="1" t="s">
        <v>46</v>
      </c>
      <c r="O71" s="1" t="s">
        <v>46</v>
      </c>
      <c r="P71" s="1" t="s">
        <v>46</v>
      </c>
      <c r="Q71" s="5">
        <v>44987</v>
      </c>
      <c r="R71" s="1"/>
      <c r="S71" s="1"/>
      <c r="T71" s="1"/>
      <c r="U71" s="1"/>
      <c r="V71" s="1" t="s">
        <v>1011</v>
      </c>
      <c r="W71" s="7">
        <v>1</v>
      </c>
      <c r="X71" s="4">
        <v>4112</v>
      </c>
      <c r="Y71" s="1" t="s">
        <v>701</v>
      </c>
      <c r="Z71" s="1">
        <v>12</v>
      </c>
      <c r="AA71" s="4">
        <v>342.67</v>
      </c>
      <c r="AB71" s="1" t="s">
        <v>1054</v>
      </c>
      <c r="AC71" s="1" t="s">
        <v>1032</v>
      </c>
      <c r="AD71" s="1" t="s">
        <v>491</v>
      </c>
      <c r="AE71" s="1" t="s">
        <v>704</v>
      </c>
      <c r="AF71" s="1" t="s">
        <v>541</v>
      </c>
      <c r="AG71" s="1" t="s">
        <v>704</v>
      </c>
      <c r="AH71" s="4">
        <v>4112</v>
      </c>
      <c r="AI71" s="4">
        <v>342.66666666666669</v>
      </c>
      <c r="AJ71" s="1"/>
      <c r="AK71" s="1"/>
      <c r="AL71" s="1"/>
      <c r="AM71" s="1" t="s">
        <v>557</v>
      </c>
      <c r="AN71" s="1" t="s">
        <v>272</v>
      </c>
      <c r="AO71" s="1"/>
      <c r="AP71" s="1" t="s">
        <v>22</v>
      </c>
      <c r="AQ71" s="1"/>
      <c r="AR71" s="1"/>
      <c r="AS71" s="1"/>
      <c r="AT71" s="1"/>
      <c r="AU71" s="1"/>
      <c r="AV71" s="1"/>
      <c r="AW71" s="1" t="s">
        <v>1021</v>
      </c>
      <c r="AX71" s="8">
        <v>44987.578366444788</v>
      </c>
      <c r="AY71" s="26" t="s">
        <v>322</v>
      </c>
      <c r="AZ71" s="4">
        <v>4112</v>
      </c>
      <c r="BA71" s="5">
        <v>44987</v>
      </c>
      <c r="BB71" s="5">
        <v>45291</v>
      </c>
      <c r="BC71" s="5">
        <v>44987</v>
      </c>
      <c r="BD71" s="5">
        <v>45237</v>
      </c>
      <c r="BE71" s="8">
        <v>45291</v>
      </c>
      <c r="BF71" s="1" t="s">
        <v>1042</v>
      </c>
      <c r="BG71" s="1"/>
      <c r="BH71" s="1"/>
      <c r="BI71" s="1" t="s">
        <v>45</v>
      </c>
    </row>
    <row r="72" spans="1:61" x14ac:dyDescent="0.25">
      <c r="A72" s="29">
        <v>70</v>
      </c>
      <c r="B72" s="1" t="str">
        <f>HYPERLINK("https://my.zakupivli.pro/remote/dispatcher/state_purchase_view/41182474", "UA-2023-03-02-005184-a")</f>
        <v>UA-2023-03-02-005184-a</v>
      </c>
      <c r="C72" s="1" t="s">
        <v>701</v>
      </c>
      <c r="D72" s="1" t="s">
        <v>822</v>
      </c>
      <c r="E72" s="1" t="s">
        <v>689</v>
      </c>
      <c r="F72" s="1" t="s">
        <v>219</v>
      </c>
      <c r="G72" s="1" t="s">
        <v>328</v>
      </c>
      <c r="H72" s="1" t="s">
        <v>596</v>
      </c>
      <c r="I72" s="1" t="s">
        <v>944</v>
      </c>
      <c r="J72" s="1" t="s">
        <v>973</v>
      </c>
      <c r="K72" s="1" t="s">
        <v>54</v>
      </c>
      <c r="L72" s="1" t="s">
        <v>714</v>
      </c>
      <c r="M72" s="1" t="s">
        <v>714</v>
      </c>
      <c r="N72" s="1" t="s">
        <v>46</v>
      </c>
      <c r="O72" s="1" t="s">
        <v>46</v>
      </c>
      <c r="P72" s="1" t="s">
        <v>46</v>
      </c>
      <c r="Q72" s="5">
        <v>44987</v>
      </c>
      <c r="R72" s="1"/>
      <c r="S72" s="1"/>
      <c r="T72" s="1"/>
      <c r="U72" s="1"/>
      <c r="V72" s="1" t="s">
        <v>1011</v>
      </c>
      <c r="W72" s="7">
        <v>1</v>
      </c>
      <c r="X72" s="4">
        <v>29400</v>
      </c>
      <c r="Y72" s="1" t="s">
        <v>701</v>
      </c>
      <c r="Z72" s="1">
        <v>12</v>
      </c>
      <c r="AA72" s="4">
        <v>2450</v>
      </c>
      <c r="AB72" s="1" t="s">
        <v>1054</v>
      </c>
      <c r="AC72" s="1" t="s">
        <v>1032</v>
      </c>
      <c r="AD72" s="1" t="s">
        <v>491</v>
      </c>
      <c r="AE72" s="1" t="s">
        <v>704</v>
      </c>
      <c r="AF72" s="1" t="s">
        <v>541</v>
      </c>
      <c r="AG72" s="1" t="s">
        <v>704</v>
      </c>
      <c r="AH72" s="4">
        <v>29400</v>
      </c>
      <c r="AI72" s="4">
        <v>2450</v>
      </c>
      <c r="AJ72" s="1"/>
      <c r="AK72" s="1"/>
      <c r="AL72" s="1"/>
      <c r="AM72" s="1" t="s">
        <v>548</v>
      </c>
      <c r="AN72" s="1" t="s">
        <v>267</v>
      </c>
      <c r="AO72" s="1"/>
      <c r="AP72" s="1" t="s">
        <v>22</v>
      </c>
      <c r="AQ72" s="1"/>
      <c r="AR72" s="1"/>
      <c r="AS72" s="1"/>
      <c r="AT72" s="1"/>
      <c r="AU72" s="1"/>
      <c r="AV72" s="1"/>
      <c r="AW72" s="1" t="s">
        <v>1021</v>
      </c>
      <c r="AX72" s="8">
        <v>44987.590145946342</v>
      </c>
      <c r="AY72" s="26" t="s">
        <v>420</v>
      </c>
      <c r="AZ72" s="4">
        <v>29400</v>
      </c>
      <c r="BA72" s="5">
        <v>44987</v>
      </c>
      <c r="BB72" s="5">
        <v>45291</v>
      </c>
      <c r="BC72" s="5">
        <v>44987</v>
      </c>
      <c r="BD72" s="5">
        <v>45236</v>
      </c>
      <c r="BE72" s="8">
        <v>45291</v>
      </c>
      <c r="BF72" s="1" t="s">
        <v>1042</v>
      </c>
      <c r="BG72" s="1"/>
      <c r="BH72" s="1"/>
      <c r="BI72" s="1" t="s">
        <v>45</v>
      </c>
    </row>
    <row r="73" spans="1:61" x14ac:dyDescent="0.25">
      <c r="A73" s="28">
        <v>71</v>
      </c>
      <c r="B73" s="1" t="str">
        <f>HYPERLINK("https://my.zakupivli.pro/remote/dispatcher/state_purchase_view/41181325", "UA-2023-03-02-004639-a")</f>
        <v>UA-2023-03-02-004639-a</v>
      </c>
      <c r="C73" s="1" t="s">
        <v>701</v>
      </c>
      <c r="D73" s="1" t="s">
        <v>953</v>
      </c>
      <c r="E73" s="1" t="s">
        <v>792</v>
      </c>
      <c r="F73" s="1" t="s">
        <v>219</v>
      </c>
      <c r="G73" s="1" t="s">
        <v>459</v>
      </c>
      <c r="H73" s="1" t="s">
        <v>596</v>
      </c>
      <c r="I73" s="1" t="s">
        <v>944</v>
      </c>
      <c r="J73" s="1" t="s">
        <v>973</v>
      </c>
      <c r="K73" s="1" t="s">
        <v>54</v>
      </c>
      <c r="L73" s="1" t="s">
        <v>714</v>
      </c>
      <c r="M73" s="1" t="s">
        <v>714</v>
      </c>
      <c r="N73" s="1" t="s">
        <v>46</v>
      </c>
      <c r="O73" s="1" t="s">
        <v>46</v>
      </c>
      <c r="P73" s="1" t="s">
        <v>46</v>
      </c>
      <c r="Q73" s="5">
        <v>44987</v>
      </c>
      <c r="R73" s="1"/>
      <c r="S73" s="1"/>
      <c r="T73" s="1"/>
      <c r="U73" s="1"/>
      <c r="V73" s="1" t="s">
        <v>1011</v>
      </c>
      <c r="W73" s="7">
        <v>1</v>
      </c>
      <c r="X73" s="4">
        <v>465</v>
      </c>
      <c r="Y73" s="1" t="s">
        <v>701</v>
      </c>
      <c r="Z73" s="1">
        <v>1</v>
      </c>
      <c r="AA73" s="4">
        <v>465</v>
      </c>
      <c r="AB73" s="1" t="s">
        <v>1036</v>
      </c>
      <c r="AC73" s="1" t="s">
        <v>1032</v>
      </c>
      <c r="AD73" s="1" t="s">
        <v>491</v>
      </c>
      <c r="AE73" s="1" t="s">
        <v>704</v>
      </c>
      <c r="AF73" s="1" t="s">
        <v>541</v>
      </c>
      <c r="AG73" s="1" t="s">
        <v>704</v>
      </c>
      <c r="AH73" s="4">
        <v>465</v>
      </c>
      <c r="AI73" s="4">
        <v>465</v>
      </c>
      <c r="AJ73" s="1"/>
      <c r="AK73" s="1"/>
      <c r="AL73" s="1"/>
      <c r="AM73" s="1" t="s">
        <v>690</v>
      </c>
      <c r="AN73" s="1" t="s">
        <v>264</v>
      </c>
      <c r="AO73" s="1"/>
      <c r="AP73" s="1" t="s">
        <v>22</v>
      </c>
      <c r="AQ73" s="1"/>
      <c r="AR73" s="1"/>
      <c r="AS73" s="1"/>
      <c r="AT73" s="1"/>
      <c r="AU73" s="1"/>
      <c r="AV73" s="1"/>
      <c r="AW73" s="1" t="s">
        <v>1021</v>
      </c>
      <c r="AX73" s="8">
        <v>44987.556348240832</v>
      </c>
      <c r="AY73" s="26" t="s">
        <v>975</v>
      </c>
      <c r="AZ73" s="4">
        <v>465</v>
      </c>
      <c r="BA73" s="5">
        <v>44987</v>
      </c>
      <c r="BB73" s="5">
        <v>45291</v>
      </c>
      <c r="BC73" s="5">
        <v>44987</v>
      </c>
      <c r="BD73" s="5">
        <v>45237</v>
      </c>
      <c r="BE73" s="8">
        <v>45291</v>
      </c>
      <c r="BF73" s="1" t="s">
        <v>1042</v>
      </c>
      <c r="BG73" s="1"/>
      <c r="BH73" s="1"/>
      <c r="BI73" s="1" t="s">
        <v>45</v>
      </c>
    </row>
    <row r="74" spans="1:61" x14ac:dyDescent="0.25">
      <c r="A74" s="29">
        <v>72</v>
      </c>
      <c r="B74" s="1" t="str">
        <f>HYPERLINK("https://my.zakupivli.pro/remote/dispatcher/state_purchase_view/41177627", "UA-2023-03-02-002950-a")</f>
        <v>UA-2023-03-02-002950-a</v>
      </c>
      <c r="C74" s="1" t="s">
        <v>701</v>
      </c>
      <c r="D74" s="1" t="s">
        <v>589</v>
      </c>
      <c r="E74" s="1" t="s">
        <v>792</v>
      </c>
      <c r="F74" s="1" t="s">
        <v>219</v>
      </c>
      <c r="G74" s="1" t="s">
        <v>459</v>
      </c>
      <c r="H74" s="1" t="s">
        <v>596</v>
      </c>
      <c r="I74" s="1" t="s">
        <v>944</v>
      </c>
      <c r="J74" s="1" t="s">
        <v>973</v>
      </c>
      <c r="K74" s="1" t="s">
        <v>54</v>
      </c>
      <c r="L74" s="1" t="s">
        <v>714</v>
      </c>
      <c r="M74" s="1" t="s">
        <v>714</v>
      </c>
      <c r="N74" s="1" t="s">
        <v>46</v>
      </c>
      <c r="O74" s="1" t="s">
        <v>46</v>
      </c>
      <c r="P74" s="1" t="s">
        <v>46</v>
      </c>
      <c r="Q74" s="5">
        <v>44987</v>
      </c>
      <c r="R74" s="1"/>
      <c r="S74" s="1"/>
      <c r="T74" s="1"/>
      <c r="U74" s="1"/>
      <c r="V74" s="1" t="s">
        <v>1011</v>
      </c>
      <c r="W74" s="7">
        <v>1</v>
      </c>
      <c r="X74" s="4">
        <v>465</v>
      </c>
      <c r="Y74" s="1" t="s">
        <v>701</v>
      </c>
      <c r="Z74" s="1">
        <v>1</v>
      </c>
      <c r="AA74" s="4">
        <v>465</v>
      </c>
      <c r="AB74" s="1" t="s">
        <v>1036</v>
      </c>
      <c r="AC74" s="1" t="s">
        <v>1032</v>
      </c>
      <c r="AD74" s="1" t="s">
        <v>491</v>
      </c>
      <c r="AE74" s="1" t="s">
        <v>704</v>
      </c>
      <c r="AF74" s="1" t="s">
        <v>541</v>
      </c>
      <c r="AG74" s="1" t="s">
        <v>704</v>
      </c>
      <c r="AH74" s="4">
        <v>465</v>
      </c>
      <c r="AI74" s="4">
        <v>465</v>
      </c>
      <c r="AJ74" s="1"/>
      <c r="AK74" s="1"/>
      <c r="AL74" s="1"/>
      <c r="AM74" s="1" t="s">
        <v>690</v>
      </c>
      <c r="AN74" s="1" t="s">
        <v>264</v>
      </c>
      <c r="AO74" s="1"/>
      <c r="AP74" s="1" t="s">
        <v>22</v>
      </c>
      <c r="AQ74" s="1"/>
      <c r="AR74" s="1"/>
      <c r="AS74" s="1"/>
      <c r="AT74" s="1"/>
      <c r="AU74" s="1"/>
      <c r="AV74" s="1"/>
      <c r="AW74" s="1" t="s">
        <v>1021</v>
      </c>
      <c r="AX74" s="8">
        <v>44987.547196823092</v>
      </c>
      <c r="AY74" s="26" t="s">
        <v>974</v>
      </c>
      <c r="AZ74" s="4">
        <v>465</v>
      </c>
      <c r="BA74" s="5">
        <v>44987</v>
      </c>
      <c r="BB74" s="5">
        <v>45291</v>
      </c>
      <c r="BC74" s="5">
        <v>44987</v>
      </c>
      <c r="BD74" s="5">
        <v>45237</v>
      </c>
      <c r="BE74" s="8">
        <v>45291</v>
      </c>
      <c r="BF74" s="1" t="s">
        <v>1042</v>
      </c>
      <c r="BG74" s="1"/>
      <c r="BH74" s="1"/>
      <c r="BI74" s="1" t="s">
        <v>45</v>
      </c>
    </row>
    <row r="75" spans="1:61" x14ac:dyDescent="0.25">
      <c r="A75" s="28">
        <v>73</v>
      </c>
      <c r="B75" s="1" t="str">
        <f>HYPERLINK("https://my.zakupivli.pro/remote/dispatcher/state_purchase_view/41173445", "UA-2023-03-02-001111-a")</f>
        <v>UA-2023-03-02-001111-a</v>
      </c>
      <c r="C75" s="1" t="s">
        <v>701</v>
      </c>
      <c r="D75" s="1" t="s">
        <v>799</v>
      </c>
      <c r="E75" s="10" t="s">
        <v>1057</v>
      </c>
      <c r="G75" s="10" t="s">
        <v>1058</v>
      </c>
      <c r="AM75" s="10" t="s">
        <v>1060</v>
      </c>
      <c r="AN75" s="10" t="s">
        <v>1061</v>
      </c>
      <c r="AY75" s="12" t="s">
        <v>1095</v>
      </c>
      <c r="AZ75" s="13">
        <v>0</v>
      </c>
      <c r="BA75" s="14">
        <v>44991</v>
      </c>
      <c r="BC75" s="14">
        <v>44991</v>
      </c>
      <c r="BD75" s="5">
        <v>45237</v>
      </c>
      <c r="BE75" s="8">
        <v>45291</v>
      </c>
      <c r="BF75" s="1" t="s">
        <v>1042</v>
      </c>
      <c r="BG75" s="1"/>
      <c r="BH75" s="1"/>
      <c r="BI75" s="1" t="s">
        <v>45</v>
      </c>
    </row>
    <row r="76" spans="1:61" x14ac:dyDescent="0.25">
      <c r="A76" s="29">
        <v>74</v>
      </c>
      <c r="E76" s="1" t="s">
        <v>835</v>
      </c>
      <c r="F76" s="1" t="s">
        <v>219</v>
      </c>
      <c r="G76" s="1" t="s">
        <v>61</v>
      </c>
      <c r="H76" s="1" t="s">
        <v>596</v>
      </c>
      <c r="I76" s="1" t="s">
        <v>944</v>
      </c>
      <c r="J76" s="1" t="s">
        <v>973</v>
      </c>
      <c r="K76" s="1" t="s">
        <v>54</v>
      </c>
      <c r="L76" s="1" t="s">
        <v>714</v>
      </c>
      <c r="M76" s="1" t="s">
        <v>714</v>
      </c>
      <c r="N76" s="1" t="s">
        <v>46</v>
      </c>
      <c r="O76" s="1" t="s">
        <v>46</v>
      </c>
      <c r="P76" s="1" t="s">
        <v>46</v>
      </c>
      <c r="Q76" s="5">
        <v>44993</v>
      </c>
      <c r="R76" s="1"/>
      <c r="S76" s="1"/>
      <c r="T76" s="1"/>
      <c r="U76" s="1"/>
      <c r="V76" s="1" t="s">
        <v>1011</v>
      </c>
      <c r="W76" s="7">
        <v>1</v>
      </c>
      <c r="X76" s="4">
        <v>125490.4</v>
      </c>
      <c r="Y76" s="1" t="s">
        <v>701</v>
      </c>
      <c r="Z76" s="1">
        <v>35</v>
      </c>
      <c r="AA76" s="4">
        <v>3585.44</v>
      </c>
      <c r="AB76" s="1" t="s">
        <v>1018</v>
      </c>
      <c r="AC76" s="1" t="s">
        <v>1032</v>
      </c>
      <c r="AD76" s="1" t="s">
        <v>491</v>
      </c>
      <c r="AE76" s="1" t="s">
        <v>944</v>
      </c>
      <c r="AF76" s="1" t="s">
        <v>541</v>
      </c>
      <c r="AG76" s="1" t="s">
        <v>704</v>
      </c>
      <c r="AH76" s="4">
        <v>125490.4</v>
      </c>
      <c r="AI76" s="4">
        <v>3585.44</v>
      </c>
      <c r="AJ76" s="1"/>
      <c r="AK76" s="1"/>
      <c r="AL76" s="1"/>
      <c r="AM76" s="1" t="s">
        <v>943</v>
      </c>
      <c r="AN76" s="1" t="s">
        <v>348</v>
      </c>
      <c r="AO76" s="1"/>
      <c r="AP76" s="1" t="s">
        <v>22</v>
      </c>
      <c r="AQ76" s="1"/>
      <c r="AR76" s="1"/>
      <c r="AS76" s="1"/>
      <c r="AT76" s="1"/>
      <c r="AU76" s="1"/>
      <c r="AV76" s="1"/>
      <c r="AW76" s="1" t="s">
        <v>1021</v>
      </c>
      <c r="AX76" s="8">
        <v>44993.6735196308</v>
      </c>
      <c r="AY76" s="1" t="s">
        <v>326</v>
      </c>
      <c r="AZ76" s="4">
        <v>125490.4</v>
      </c>
      <c r="BA76" s="5">
        <v>44927</v>
      </c>
      <c r="BB76" s="5">
        <v>45032</v>
      </c>
      <c r="BC76" s="5">
        <v>44993</v>
      </c>
      <c r="BD76" s="5">
        <v>45237</v>
      </c>
      <c r="BE76" s="8">
        <v>45291</v>
      </c>
      <c r="BF76" s="1" t="s">
        <v>1042</v>
      </c>
      <c r="BG76" s="1"/>
      <c r="BH76" s="1"/>
      <c r="BI76" s="1" t="s">
        <v>45</v>
      </c>
    </row>
    <row r="77" spans="1:61" x14ac:dyDescent="0.25">
      <c r="A77" s="28">
        <v>75</v>
      </c>
      <c r="B77" s="1" t="str">
        <f>HYPERLINK("https://my.zakupivli.pro/remote/dispatcher/state_purchase_view/41299973", "UA-2023-03-08-007093-a")</f>
        <v>UA-2023-03-08-007093-a</v>
      </c>
      <c r="C77" s="1" t="s">
        <v>701</v>
      </c>
      <c r="D77" s="1" t="s">
        <v>836</v>
      </c>
      <c r="E77" s="1" t="s">
        <v>662</v>
      </c>
      <c r="F77" s="1" t="s">
        <v>219</v>
      </c>
      <c r="G77" s="1" t="s">
        <v>335</v>
      </c>
      <c r="H77" s="1" t="s">
        <v>596</v>
      </c>
      <c r="I77" s="1" t="s">
        <v>944</v>
      </c>
      <c r="J77" s="1" t="s">
        <v>973</v>
      </c>
      <c r="K77" s="1" t="s">
        <v>54</v>
      </c>
      <c r="L77" s="1" t="s">
        <v>714</v>
      </c>
      <c r="M77" s="1" t="s">
        <v>714</v>
      </c>
      <c r="N77" s="1" t="s">
        <v>46</v>
      </c>
      <c r="O77" s="1" t="s">
        <v>46</v>
      </c>
      <c r="P77" s="1" t="s">
        <v>46</v>
      </c>
      <c r="Q77" s="5">
        <v>44994</v>
      </c>
      <c r="R77" s="1"/>
      <c r="S77" s="1"/>
      <c r="T77" s="1"/>
      <c r="U77" s="1"/>
      <c r="V77" s="1" t="s">
        <v>1011</v>
      </c>
      <c r="W77" s="7">
        <v>1</v>
      </c>
      <c r="X77" s="4">
        <v>7728</v>
      </c>
      <c r="Y77" s="1" t="s">
        <v>701</v>
      </c>
      <c r="Z77" s="1">
        <v>1</v>
      </c>
      <c r="AA77" s="4">
        <v>7728</v>
      </c>
      <c r="AB77" s="1" t="s">
        <v>1054</v>
      </c>
      <c r="AC77" s="1" t="s">
        <v>1032</v>
      </c>
      <c r="AD77" s="1" t="s">
        <v>491</v>
      </c>
      <c r="AE77" s="1" t="s">
        <v>944</v>
      </c>
      <c r="AF77" s="1" t="s">
        <v>541</v>
      </c>
      <c r="AG77" s="1" t="s">
        <v>704</v>
      </c>
      <c r="AH77" s="4">
        <v>7728</v>
      </c>
      <c r="AI77" s="4">
        <v>7728</v>
      </c>
      <c r="AJ77" s="1"/>
      <c r="AK77" s="1"/>
      <c r="AL77" s="1"/>
      <c r="AM77" s="1" t="s">
        <v>927</v>
      </c>
      <c r="AN77" s="1" t="s">
        <v>254</v>
      </c>
      <c r="AO77" s="1"/>
      <c r="AP77" s="1"/>
      <c r="AQ77" s="1"/>
      <c r="AR77" s="1"/>
      <c r="AS77" s="1"/>
      <c r="AT77" s="1"/>
      <c r="AU77" s="1"/>
      <c r="AV77" s="1"/>
      <c r="AW77" s="1" t="s">
        <v>1021</v>
      </c>
      <c r="AX77" s="8">
        <v>44994.555053409247</v>
      </c>
      <c r="AY77" s="1" t="s">
        <v>327</v>
      </c>
      <c r="AZ77" s="4">
        <v>7728</v>
      </c>
      <c r="BA77" s="5">
        <v>44994</v>
      </c>
      <c r="BB77" s="5">
        <v>45291</v>
      </c>
      <c r="BC77" s="5">
        <v>44994</v>
      </c>
      <c r="BD77" s="5">
        <v>45237</v>
      </c>
      <c r="BE77" s="8">
        <v>45291</v>
      </c>
      <c r="BF77" s="1" t="s">
        <v>1042</v>
      </c>
      <c r="BG77" s="1"/>
      <c r="BH77" s="1"/>
      <c r="BI77" s="1" t="s">
        <v>45</v>
      </c>
    </row>
    <row r="78" spans="1:61" x14ac:dyDescent="0.25">
      <c r="A78" s="29">
        <v>76</v>
      </c>
      <c r="B78" s="1" t="str">
        <f>HYPERLINK("https://my.zakupivli.pro/remote/dispatcher/state_purchase_view/41315489", "UA-2023-03-09-005775-a")</f>
        <v>UA-2023-03-09-005775-a</v>
      </c>
      <c r="C78" s="1" t="s">
        <v>701</v>
      </c>
      <c r="D78" s="1" t="s">
        <v>638</v>
      </c>
      <c r="E78" s="1" t="s">
        <v>1014</v>
      </c>
      <c r="F78" s="1" t="s">
        <v>219</v>
      </c>
      <c r="G78" s="1" t="s">
        <v>360</v>
      </c>
      <c r="H78" s="1" t="s">
        <v>596</v>
      </c>
      <c r="I78" s="1" t="s">
        <v>944</v>
      </c>
      <c r="J78" s="1" t="s">
        <v>973</v>
      </c>
      <c r="K78" s="1" t="s">
        <v>54</v>
      </c>
      <c r="L78" s="1" t="s">
        <v>714</v>
      </c>
      <c r="M78" s="1" t="s">
        <v>714</v>
      </c>
      <c r="N78" s="1" t="s">
        <v>46</v>
      </c>
      <c r="O78" s="1" t="s">
        <v>46</v>
      </c>
      <c r="P78" s="1" t="s">
        <v>46</v>
      </c>
      <c r="Q78" s="5">
        <v>44994</v>
      </c>
      <c r="R78" s="1"/>
      <c r="S78" s="1"/>
      <c r="T78" s="1"/>
      <c r="U78" s="1"/>
      <c r="V78" s="1" t="s">
        <v>1011</v>
      </c>
      <c r="W78" s="7">
        <v>1</v>
      </c>
      <c r="X78" s="4">
        <v>7722</v>
      </c>
      <c r="Y78" s="1" t="s">
        <v>701</v>
      </c>
      <c r="Z78" s="1">
        <v>2</v>
      </c>
      <c r="AA78" s="4">
        <v>3861</v>
      </c>
      <c r="AB78" s="1" t="s">
        <v>1054</v>
      </c>
      <c r="AC78" s="1" t="s">
        <v>1032</v>
      </c>
      <c r="AD78" s="1" t="s">
        <v>491</v>
      </c>
      <c r="AE78" s="1" t="s">
        <v>944</v>
      </c>
      <c r="AF78" s="1" t="s">
        <v>541</v>
      </c>
      <c r="AG78" s="1" t="s">
        <v>704</v>
      </c>
      <c r="AH78" s="4">
        <v>7722</v>
      </c>
      <c r="AI78" s="4">
        <v>3861</v>
      </c>
      <c r="AJ78" s="1"/>
      <c r="AK78" s="1"/>
      <c r="AL78" s="1"/>
      <c r="AM78" s="1" t="s">
        <v>730</v>
      </c>
      <c r="AN78" s="1" t="s">
        <v>224</v>
      </c>
      <c r="AO78" s="1"/>
      <c r="AP78" s="1" t="s">
        <v>22</v>
      </c>
      <c r="AQ78" s="1"/>
      <c r="AR78" s="1"/>
      <c r="AS78" s="1"/>
      <c r="AT78" s="1"/>
      <c r="AU78" s="1"/>
      <c r="AV78" s="1"/>
      <c r="AW78" s="1" t="s">
        <v>1021</v>
      </c>
      <c r="AX78" s="8">
        <v>44994.564100006144</v>
      </c>
      <c r="AY78" s="1" t="s">
        <v>329</v>
      </c>
      <c r="AZ78" s="4">
        <v>7722</v>
      </c>
      <c r="BA78" s="5">
        <v>44994</v>
      </c>
      <c r="BB78" s="5">
        <v>45291</v>
      </c>
      <c r="BC78" s="5">
        <v>44994</v>
      </c>
      <c r="BD78" s="5">
        <v>45237</v>
      </c>
      <c r="BE78" s="8">
        <v>45291</v>
      </c>
      <c r="BF78" s="1" t="s">
        <v>1042</v>
      </c>
      <c r="BG78" s="1"/>
      <c r="BH78" s="1"/>
      <c r="BI78" s="1" t="s">
        <v>45</v>
      </c>
    </row>
    <row r="79" spans="1:61" x14ac:dyDescent="0.25">
      <c r="A79" s="28">
        <v>77</v>
      </c>
      <c r="B79" s="1" t="str">
        <f>HYPERLINK("https://my.zakupivli.pro/remote/dispatcher/state_purchase_view/41315061", "UA-2023-03-09-005595-a")</f>
        <v>UA-2023-03-09-005595-a</v>
      </c>
      <c r="C79" s="1" t="s">
        <v>701</v>
      </c>
      <c r="D79" s="1" t="s">
        <v>661</v>
      </c>
      <c r="E79" s="1" t="s">
        <v>1044</v>
      </c>
      <c r="F79" s="1" t="s">
        <v>219</v>
      </c>
      <c r="G79" s="1" t="s">
        <v>133</v>
      </c>
      <c r="H79" s="1" t="s">
        <v>540</v>
      </c>
      <c r="I79" s="1" t="s">
        <v>944</v>
      </c>
      <c r="J79" s="1" t="s">
        <v>973</v>
      </c>
      <c r="K79" s="1" t="s">
        <v>54</v>
      </c>
      <c r="L79" s="1" t="s">
        <v>714</v>
      </c>
      <c r="M79" s="1" t="s">
        <v>714</v>
      </c>
      <c r="N79" s="1" t="s">
        <v>47</v>
      </c>
      <c r="O79" s="1" t="s">
        <v>47</v>
      </c>
      <c r="P79" s="1" t="s">
        <v>47</v>
      </c>
      <c r="Q79" s="5">
        <v>44974</v>
      </c>
      <c r="R79" s="5">
        <v>44974</v>
      </c>
      <c r="S79" s="5">
        <v>44979</v>
      </c>
      <c r="T79" s="5">
        <v>44974</v>
      </c>
      <c r="U79" s="5">
        <v>44982</v>
      </c>
      <c r="V79" s="1" t="s">
        <v>1012</v>
      </c>
      <c r="W79" s="7">
        <v>1</v>
      </c>
      <c r="X79" s="4">
        <v>1618000</v>
      </c>
      <c r="Y79" s="4">
        <v>1618000</v>
      </c>
      <c r="Z79" s="1">
        <v>11400</v>
      </c>
      <c r="AA79" s="4">
        <v>141.93</v>
      </c>
      <c r="AB79" s="1" t="s">
        <v>1026</v>
      </c>
      <c r="AC79" s="4">
        <v>8090</v>
      </c>
      <c r="AD79" s="1" t="s">
        <v>491</v>
      </c>
      <c r="AE79" s="1" t="s">
        <v>944</v>
      </c>
      <c r="AF79" s="1" t="s">
        <v>541</v>
      </c>
      <c r="AG79" s="1" t="s">
        <v>704</v>
      </c>
      <c r="AH79" s="4">
        <v>1501230</v>
      </c>
      <c r="AI79" s="4">
        <v>131.68684210526317</v>
      </c>
      <c r="AJ79" s="1" t="s">
        <v>987</v>
      </c>
      <c r="AK79" s="4">
        <v>116770</v>
      </c>
      <c r="AL79" s="4">
        <v>7.2169344870210136E-2</v>
      </c>
      <c r="AM79" s="1" t="s">
        <v>987</v>
      </c>
      <c r="AN79" s="1" t="s">
        <v>284</v>
      </c>
      <c r="AO79" s="1" t="s">
        <v>489</v>
      </c>
      <c r="AP79" s="1" t="s">
        <v>332</v>
      </c>
      <c r="AQ79" s="4">
        <v>116770</v>
      </c>
      <c r="AR79" s="4">
        <v>7.2169344870210136E-2</v>
      </c>
      <c r="AS79" s="1"/>
      <c r="AT79" s="8">
        <v>44988.498232395599</v>
      </c>
      <c r="AU79" s="5">
        <v>44994</v>
      </c>
      <c r="AV79" s="5">
        <v>45004</v>
      </c>
      <c r="AW79" s="1" t="s">
        <v>1020</v>
      </c>
      <c r="AX79" s="8">
        <v>44995.804260758116</v>
      </c>
      <c r="AY79" s="1" t="s">
        <v>337</v>
      </c>
      <c r="AZ79" s="4">
        <v>1501230</v>
      </c>
      <c r="BA79" s="1"/>
      <c r="BB79" s="5">
        <v>45291</v>
      </c>
      <c r="BC79" s="5">
        <v>44995</v>
      </c>
      <c r="BD79" s="5">
        <v>45237</v>
      </c>
      <c r="BE79" s="8">
        <v>45291</v>
      </c>
      <c r="BF79" s="1" t="s">
        <v>1042</v>
      </c>
      <c r="BG79" s="1"/>
      <c r="BH79" s="1"/>
      <c r="BI79" s="1" t="s">
        <v>45</v>
      </c>
    </row>
    <row r="80" spans="1:61" x14ac:dyDescent="0.25">
      <c r="A80" s="29">
        <v>78</v>
      </c>
      <c r="B80" s="1" t="str">
        <f>HYPERLINK("https://my.zakupivli.pro/remote/dispatcher/state_purchase_view/40928518", "UA-2023-02-17-005646-a")</f>
        <v>UA-2023-02-17-005646-a</v>
      </c>
      <c r="C80" s="1" t="str">
        <f>HYPERLINK("https://my.zakupivli.pro/remote/dispatcher/state_purchase_lot_view/874922", "UA-2023-02-17-005646-a-L1")</f>
        <v>UA-2023-02-17-005646-a-L1</v>
      </c>
      <c r="D80" s="1" t="s">
        <v>687</v>
      </c>
      <c r="E80" s="1" t="s">
        <v>716</v>
      </c>
      <c r="F80" s="1" t="s">
        <v>219</v>
      </c>
      <c r="G80" s="1" t="s">
        <v>139</v>
      </c>
      <c r="H80" s="1" t="s">
        <v>596</v>
      </c>
      <c r="I80" s="1" t="s">
        <v>944</v>
      </c>
      <c r="J80" s="1" t="s">
        <v>973</v>
      </c>
      <c r="K80" s="1" t="s">
        <v>54</v>
      </c>
      <c r="L80" s="1" t="s">
        <v>714</v>
      </c>
      <c r="M80" s="1" t="s">
        <v>714</v>
      </c>
      <c r="N80" s="1" t="s">
        <v>46</v>
      </c>
      <c r="O80" s="1" t="s">
        <v>46</v>
      </c>
      <c r="P80" s="1" t="s">
        <v>46</v>
      </c>
      <c r="Q80" s="5">
        <v>44998</v>
      </c>
      <c r="R80" s="1"/>
      <c r="S80" s="1"/>
      <c r="T80" s="1"/>
      <c r="U80" s="1"/>
      <c r="V80" s="1" t="s">
        <v>1011</v>
      </c>
      <c r="W80" s="7">
        <v>1</v>
      </c>
      <c r="X80" s="4">
        <v>172800</v>
      </c>
      <c r="Y80" s="1" t="s">
        <v>701</v>
      </c>
      <c r="Z80" s="1">
        <v>2400</v>
      </c>
      <c r="AA80" s="4">
        <v>72</v>
      </c>
      <c r="AB80" s="1" t="s">
        <v>1025</v>
      </c>
      <c r="AC80" s="1" t="s">
        <v>1032</v>
      </c>
      <c r="AD80" s="1" t="s">
        <v>491</v>
      </c>
      <c r="AE80" s="1" t="s">
        <v>704</v>
      </c>
      <c r="AF80" s="1" t="s">
        <v>541</v>
      </c>
      <c r="AG80" s="1" t="s">
        <v>704</v>
      </c>
      <c r="AH80" s="4">
        <v>172800</v>
      </c>
      <c r="AI80" s="4">
        <v>72</v>
      </c>
      <c r="AJ80" s="1"/>
      <c r="AK80" s="1"/>
      <c r="AL80" s="1"/>
      <c r="AM80" s="1" t="s">
        <v>934</v>
      </c>
      <c r="AN80" s="1" t="s">
        <v>309</v>
      </c>
      <c r="AO80" s="1"/>
      <c r="AP80" s="1" t="s">
        <v>22</v>
      </c>
      <c r="AQ80" s="1"/>
      <c r="AR80" s="1"/>
      <c r="AS80" s="1"/>
      <c r="AT80" s="1"/>
      <c r="AU80" s="1"/>
      <c r="AV80" s="1"/>
      <c r="AW80" s="1" t="s">
        <v>1021</v>
      </c>
      <c r="AX80" s="8">
        <v>44998.390890123301</v>
      </c>
      <c r="AY80" s="1" t="s">
        <v>350</v>
      </c>
      <c r="AZ80" s="4">
        <v>172800</v>
      </c>
      <c r="BA80" s="5">
        <v>44995</v>
      </c>
      <c r="BB80" s="5">
        <v>45291</v>
      </c>
      <c r="BC80" s="5">
        <v>44995</v>
      </c>
      <c r="BD80" s="5">
        <v>45237</v>
      </c>
      <c r="BE80" s="8">
        <v>45291</v>
      </c>
      <c r="BF80" s="1" t="s">
        <v>1042</v>
      </c>
      <c r="BG80" s="1"/>
      <c r="BH80" s="1"/>
      <c r="BI80" s="1" t="s">
        <v>45</v>
      </c>
    </row>
    <row r="81" spans="1:61" x14ac:dyDescent="0.25">
      <c r="A81" s="28">
        <v>79</v>
      </c>
      <c r="B81" s="1" t="str">
        <f>HYPERLINK("https://my.zakupivli.pro/remote/dispatcher/state_purchase_view/41356352", "UA-2023-03-13-000512-a")</f>
        <v>UA-2023-03-13-000512-a</v>
      </c>
      <c r="C81" s="1" t="s">
        <v>701</v>
      </c>
      <c r="D81" s="1" t="s">
        <v>717</v>
      </c>
      <c r="E81" s="10" t="s">
        <v>1071</v>
      </c>
      <c r="G81" s="10" t="s">
        <v>1076</v>
      </c>
      <c r="AM81" s="10" t="s">
        <v>1078</v>
      </c>
      <c r="AN81" s="10" t="s">
        <v>1079</v>
      </c>
      <c r="AY81" s="18" t="s">
        <v>1096</v>
      </c>
      <c r="AZ81" s="19">
        <v>0</v>
      </c>
      <c r="BA81" s="14">
        <v>44950</v>
      </c>
      <c r="BC81" s="14">
        <v>44998</v>
      </c>
      <c r="BD81" s="5">
        <v>45236</v>
      </c>
      <c r="BE81" s="8">
        <v>45291</v>
      </c>
      <c r="BF81" s="1" t="s">
        <v>1042</v>
      </c>
      <c r="BG81" s="1"/>
      <c r="BH81" s="1"/>
      <c r="BI81" s="1" t="s">
        <v>45</v>
      </c>
    </row>
    <row r="82" spans="1:61" x14ac:dyDescent="0.25">
      <c r="A82" s="29">
        <v>80</v>
      </c>
      <c r="B82" s="1"/>
      <c r="C82" s="1"/>
      <c r="D82" s="1"/>
      <c r="E82" s="1" t="s">
        <v>569</v>
      </c>
      <c r="F82" s="1" t="s">
        <v>219</v>
      </c>
      <c r="G82" s="1" t="s">
        <v>405</v>
      </c>
      <c r="H82" s="1" t="s">
        <v>596</v>
      </c>
      <c r="I82" s="1" t="s">
        <v>944</v>
      </c>
      <c r="J82" s="1" t="s">
        <v>973</v>
      </c>
      <c r="K82" s="1" t="s">
        <v>54</v>
      </c>
      <c r="L82" s="1" t="s">
        <v>714</v>
      </c>
      <c r="M82" s="1" t="s">
        <v>714</v>
      </c>
      <c r="N82" s="1" t="s">
        <v>46</v>
      </c>
      <c r="O82" s="1" t="s">
        <v>46</v>
      </c>
      <c r="P82" s="1" t="s">
        <v>46</v>
      </c>
      <c r="Q82" s="5">
        <v>44999</v>
      </c>
      <c r="R82" s="1"/>
      <c r="S82" s="1"/>
      <c r="T82" s="1"/>
      <c r="U82" s="1"/>
      <c r="V82" s="1" t="s">
        <v>1011</v>
      </c>
      <c r="W82" s="7">
        <v>1</v>
      </c>
      <c r="X82" s="4">
        <v>210</v>
      </c>
      <c r="Y82" s="1" t="s">
        <v>701</v>
      </c>
      <c r="Z82" s="1">
        <v>1</v>
      </c>
      <c r="AA82" s="4">
        <v>210</v>
      </c>
      <c r="AB82" s="1" t="s">
        <v>1036</v>
      </c>
      <c r="AC82" s="1" t="s">
        <v>1032</v>
      </c>
      <c r="AD82" s="1" t="s">
        <v>491</v>
      </c>
      <c r="AE82" s="1" t="s">
        <v>944</v>
      </c>
      <c r="AF82" s="1" t="s">
        <v>541</v>
      </c>
      <c r="AG82" s="1" t="s">
        <v>704</v>
      </c>
      <c r="AH82" s="4">
        <v>210</v>
      </c>
      <c r="AI82" s="4">
        <v>210</v>
      </c>
      <c r="AJ82" s="1"/>
      <c r="AK82" s="1"/>
      <c r="AL82" s="1"/>
      <c r="AM82" s="1" t="s">
        <v>976</v>
      </c>
      <c r="AN82" s="1" t="s">
        <v>363</v>
      </c>
      <c r="AO82" s="1"/>
      <c r="AP82" s="1" t="s">
        <v>24</v>
      </c>
      <c r="AQ82" s="1"/>
      <c r="AR82" s="1"/>
      <c r="AS82" s="1"/>
      <c r="AT82" s="1"/>
      <c r="AU82" s="1"/>
      <c r="AV82" s="1"/>
      <c r="AW82" s="1" t="s">
        <v>1021</v>
      </c>
      <c r="AX82" s="8">
        <v>44999.884417947833</v>
      </c>
      <c r="AY82" s="1" t="s">
        <v>79</v>
      </c>
      <c r="AZ82" s="4">
        <v>210</v>
      </c>
      <c r="BA82" s="5">
        <v>44999</v>
      </c>
      <c r="BB82" s="5">
        <v>45291</v>
      </c>
      <c r="BC82" s="5">
        <v>44999</v>
      </c>
      <c r="BD82" s="5"/>
      <c r="BE82" s="8"/>
      <c r="BF82" s="1"/>
      <c r="BG82" s="1"/>
      <c r="BH82" s="1"/>
      <c r="BI82" s="1"/>
    </row>
    <row r="83" spans="1:61" x14ac:dyDescent="0.25">
      <c r="A83" s="28">
        <v>81</v>
      </c>
      <c r="B83" s="1" t="str">
        <f>HYPERLINK("https://my.zakupivli.pro/remote/dispatcher/state_purchase_view/41438949", "UA-2023-03-15-012103-a")</f>
        <v>UA-2023-03-15-012103-a</v>
      </c>
      <c r="C83" s="1" t="s">
        <v>701</v>
      </c>
      <c r="D83" s="1" t="s">
        <v>605</v>
      </c>
      <c r="E83" s="1" t="s">
        <v>721</v>
      </c>
      <c r="F83" s="1" t="s">
        <v>219</v>
      </c>
      <c r="G83" s="1" t="s">
        <v>438</v>
      </c>
      <c r="H83" s="1" t="s">
        <v>596</v>
      </c>
      <c r="I83" s="1" t="s">
        <v>944</v>
      </c>
      <c r="J83" s="1" t="s">
        <v>973</v>
      </c>
      <c r="K83" s="1" t="s">
        <v>54</v>
      </c>
      <c r="L83" s="1" t="s">
        <v>714</v>
      </c>
      <c r="M83" s="1" t="s">
        <v>714</v>
      </c>
      <c r="N83" s="1" t="s">
        <v>46</v>
      </c>
      <c r="O83" s="1" t="s">
        <v>46</v>
      </c>
      <c r="P83" s="1" t="s">
        <v>46</v>
      </c>
      <c r="Q83" s="5">
        <v>44999</v>
      </c>
      <c r="R83" s="1"/>
      <c r="S83" s="1"/>
      <c r="T83" s="1"/>
      <c r="U83" s="1"/>
      <c r="V83" s="1" t="s">
        <v>1011</v>
      </c>
      <c r="W83" s="7">
        <v>1</v>
      </c>
      <c r="X83" s="4">
        <v>3500</v>
      </c>
      <c r="Y83" s="1" t="s">
        <v>701</v>
      </c>
      <c r="Z83" s="1">
        <v>1</v>
      </c>
      <c r="AA83" s="4">
        <v>3500</v>
      </c>
      <c r="AB83" s="1" t="s">
        <v>1036</v>
      </c>
      <c r="AC83" s="1" t="s">
        <v>1032</v>
      </c>
      <c r="AD83" s="1" t="s">
        <v>491</v>
      </c>
      <c r="AE83" s="1" t="s">
        <v>704</v>
      </c>
      <c r="AF83" s="1" t="s">
        <v>541</v>
      </c>
      <c r="AG83" s="1" t="s">
        <v>704</v>
      </c>
      <c r="AH83" s="4">
        <v>3500</v>
      </c>
      <c r="AI83" s="4">
        <v>3500</v>
      </c>
      <c r="AJ83" s="1"/>
      <c r="AK83" s="1"/>
      <c r="AL83" s="1"/>
      <c r="AM83" s="1" t="s">
        <v>887</v>
      </c>
      <c r="AN83" s="1" t="s">
        <v>273</v>
      </c>
      <c r="AO83" s="1"/>
      <c r="AP83" s="1" t="s">
        <v>36</v>
      </c>
      <c r="AQ83" s="1"/>
      <c r="AR83" s="1"/>
      <c r="AS83" s="1"/>
      <c r="AT83" s="1"/>
      <c r="AU83" s="1"/>
      <c r="AV83" s="1"/>
      <c r="AW83" s="1" t="s">
        <v>1021</v>
      </c>
      <c r="AX83" s="8">
        <v>44999.872869694904</v>
      </c>
      <c r="AY83" s="1" t="s">
        <v>184</v>
      </c>
      <c r="AZ83" s="4">
        <v>3500</v>
      </c>
      <c r="BA83" s="5">
        <v>44999</v>
      </c>
      <c r="BB83" s="5">
        <v>45291</v>
      </c>
      <c r="BC83" s="5">
        <v>44999</v>
      </c>
      <c r="BD83" s="5">
        <v>45222</v>
      </c>
      <c r="BE83" s="8">
        <v>45291</v>
      </c>
      <c r="BF83" s="1" t="s">
        <v>1042</v>
      </c>
      <c r="BG83" s="1"/>
      <c r="BH83" s="1"/>
      <c r="BI83" s="1" t="s">
        <v>45</v>
      </c>
    </row>
    <row r="84" spans="1:61" x14ac:dyDescent="0.25">
      <c r="A84" s="29">
        <v>82</v>
      </c>
      <c r="B84" s="1" t="str">
        <f>HYPERLINK("https://my.zakupivli.pro/remote/dispatcher/state_purchase_view/41411754", "UA-2023-03-14-012624-a")</f>
        <v>UA-2023-03-14-012624-a</v>
      </c>
      <c r="C84" s="1" t="s">
        <v>701</v>
      </c>
      <c r="D84" s="1" t="s">
        <v>570</v>
      </c>
      <c r="E84" s="1" t="s">
        <v>604</v>
      </c>
      <c r="F84" s="1" t="s">
        <v>219</v>
      </c>
      <c r="G84" s="1" t="s">
        <v>382</v>
      </c>
      <c r="H84" s="1" t="s">
        <v>596</v>
      </c>
      <c r="I84" s="1" t="s">
        <v>944</v>
      </c>
      <c r="J84" s="1" t="s">
        <v>973</v>
      </c>
      <c r="K84" s="1" t="s">
        <v>54</v>
      </c>
      <c r="L84" s="1" t="s">
        <v>714</v>
      </c>
      <c r="M84" s="1" t="s">
        <v>714</v>
      </c>
      <c r="N84" s="1" t="s">
        <v>46</v>
      </c>
      <c r="O84" s="1" t="s">
        <v>46</v>
      </c>
      <c r="P84" s="1" t="s">
        <v>46</v>
      </c>
      <c r="Q84" s="5">
        <v>45000</v>
      </c>
      <c r="R84" s="1"/>
      <c r="S84" s="1"/>
      <c r="T84" s="1"/>
      <c r="U84" s="1"/>
      <c r="V84" s="1" t="s">
        <v>1011</v>
      </c>
      <c r="W84" s="7">
        <v>1</v>
      </c>
      <c r="X84" s="4">
        <v>1836</v>
      </c>
      <c r="Y84" s="1" t="s">
        <v>701</v>
      </c>
      <c r="Z84" s="1">
        <v>3</v>
      </c>
      <c r="AA84" s="4">
        <v>612</v>
      </c>
      <c r="AB84" s="1" t="s">
        <v>1026</v>
      </c>
      <c r="AC84" s="1" t="s">
        <v>1032</v>
      </c>
      <c r="AD84" s="1" t="s">
        <v>491</v>
      </c>
      <c r="AE84" s="1" t="s">
        <v>704</v>
      </c>
      <c r="AF84" s="1" t="s">
        <v>541</v>
      </c>
      <c r="AG84" s="1" t="s">
        <v>704</v>
      </c>
      <c r="AH84" s="4">
        <v>1836</v>
      </c>
      <c r="AI84" s="4">
        <v>612</v>
      </c>
      <c r="AJ84" s="1"/>
      <c r="AK84" s="1"/>
      <c r="AL84" s="1"/>
      <c r="AM84" s="1" t="s">
        <v>890</v>
      </c>
      <c r="AN84" s="1" t="s">
        <v>251</v>
      </c>
      <c r="AO84" s="1"/>
      <c r="AP84" s="1" t="s">
        <v>22</v>
      </c>
      <c r="AQ84" s="1"/>
      <c r="AR84" s="1"/>
      <c r="AS84" s="1"/>
      <c r="AT84" s="1"/>
      <c r="AU84" s="1"/>
      <c r="AV84" s="1"/>
      <c r="AW84" s="1" t="s">
        <v>1021</v>
      </c>
      <c r="AX84" s="8">
        <v>45000.827821550316</v>
      </c>
      <c r="AY84" s="1" t="s">
        <v>355</v>
      </c>
      <c r="AZ84" s="4">
        <v>1836</v>
      </c>
      <c r="BA84" s="5">
        <v>44999</v>
      </c>
      <c r="BB84" s="5">
        <v>45291</v>
      </c>
      <c r="BC84" s="5">
        <v>44999</v>
      </c>
      <c r="BD84" s="5">
        <v>45222</v>
      </c>
      <c r="BE84" s="8">
        <v>45291</v>
      </c>
      <c r="BF84" s="1" t="s">
        <v>1042</v>
      </c>
      <c r="BG84" s="1"/>
      <c r="BH84" s="1"/>
      <c r="BI84" s="1" t="s">
        <v>45</v>
      </c>
    </row>
    <row r="85" spans="1:61" x14ac:dyDescent="0.25">
      <c r="A85" s="28">
        <v>83</v>
      </c>
      <c r="B85" s="1" t="str">
        <f>HYPERLINK("https://my.zakupivli.pro/remote/dispatcher/state_purchase_view/41411684", "UA-2023-03-14-012603-a")</f>
        <v>UA-2023-03-14-012603-a</v>
      </c>
      <c r="C85" s="1" t="s">
        <v>701</v>
      </c>
      <c r="D85" s="1" t="s">
        <v>722</v>
      </c>
      <c r="E85" s="1" t="s">
        <v>597</v>
      </c>
      <c r="F85" s="1" t="s">
        <v>219</v>
      </c>
      <c r="G85" s="1" t="s">
        <v>384</v>
      </c>
      <c r="H85" s="1" t="s">
        <v>596</v>
      </c>
      <c r="I85" s="1" t="s">
        <v>944</v>
      </c>
      <c r="J85" s="1" t="s">
        <v>973</v>
      </c>
      <c r="K85" s="1" t="s">
        <v>54</v>
      </c>
      <c r="L85" s="1" t="s">
        <v>714</v>
      </c>
      <c r="M85" s="1" t="s">
        <v>714</v>
      </c>
      <c r="N85" s="1" t="s">
        <v>46</v>
      </c>
      <c r="O85" s="1" t="s">
        <v>46</v>
      </c>
      <c r="P85" s="1" t="s">
        <v>46</v>
      </c>
      <c r="Q85" s="5">
        <v>44999</v>
      </c>
      <c r="R85" s="1"/>
      <c r="S85" s="1"/>
      <c r="T85" s="1"/>
      <c r="U85" s="1"/>
      <c r="V85" s="1" t="s">
        <v>1011</v>
      </c>
      <c r="W85" s="7">
        <v>1</v>
      </c>
      <c r="X85" s="4">
        <v>314</v>
      </c>
      <c r="Y85" s="1" t="s">
        <v>701</v>
      </c>
      <c r="Z85" s="1">
        <v>1</v>
      </c>
      <c r="AA85" s="4">
        <v>314</v>
      </c>
      <c r="AB85" s="1" t="s">
        <v>1054</v>
      </c>
      <c r="AC85" s="1" t="s">
        <v>1032</v>
      </c>
      <c r="AD85" s="1" t="s">
        <v>491</v>
      </c>
      <c r="AE85" s="1" t="s">
        <v>704</v>
      </c>
      <c r="AF85" s="1" t="s">
        <v>541</v>
      </c>
      <c r="AG85" s="1" t="s">
        <v>704</v>
      </c>
      <c r="AH85" s="4">
        <v>314</v>
      </c>
      <c r="AI85" s="4">
        <v>314</v>
      </c>
      <c r="AJ85" s="1"/>
      <c r="AK85" s="1"/>
      <c r="AL85" s="1"/>
      <c r="AM85" s="1" t="s">
        <v>919</v>
      </c>
      <c r="AN85" s="1" t="s">
        <v>241</v>
      </c>
      <c r="AO85" s="1"/>
      <c r="AP85" s="1" t="s">
        <v>22</v>
      </c>
      <c r="AQ85" s="1"/>
      <c r="AR85" s="1"/>
      <c r="AS85" s="1"/>
      <c r="AT85" s="1"/>
      <c r="AU85" s="1"/>
      <c r="AV85" s="1"/>
      <c r="AW85" s="1" t="s">
        <v>1021</v>
      </c>
      <c r="AX85" s="8">
        <v>44999.807986106607</v>
      </c>
      <c r="AY85" s="1" t="s">
        <v>358</v>
      </c>
      <c r="AZ85" s="4">
        <v>314</v>
      </c>
      <c r="BA85" s="5">
        <v>44999</v>
      </c>
      <c r="BB85" s="5">
        <v>45291</v>
      </c>
      <c r="BC85" s="5">
        <v>44999</v>
      </c>
      <c r="BD85" s="5">
        <v>45219</v>
      </c>
      <c r="BE85" s="8">
        <v>45291</v>
      </c>
      <c r="BF85" s="1" t="s">
        <v>1042</v>
      </c>
      <c r="BG85" s="1"/>
      <c r="BH85" s="1"/>
      <c r="BI85" s="1" t="s">
        <v>45</v>
      </c>
    </row>
    <row r="86" spans="1:61" x14ac:dyDescent="0.25">
      <c r="A86" s="29">
        <v>84</v>
      </c>
      <c r="B86" s="1" t="str">
        <f>HYPERLINK("https://my.zakupivli.pro/remote/dispatcher/state_purchase_view/41411433", "UA-2023-03-14-012493-a")</f>
        <v>UA-2023-03-14-012493-a</v>
      </c>
      <c r="C86" s="1" t="s">
        <v>701</v>
      </c>
      <c r="D86" s="1" t="s">
        <v>673</v>
      </c>
      <c r="E86" s="1" t="s">
        <v>1001</v>
      </c>
      <c r="F86" s="1" t="s">
        <v>219</v>
      </c>
      <c r="G86" s="1" t="s">
        <v>238</v>
      </c>
      <c r="H86" s="1" t="s">
        <v>596</v>
      </c>
      <c r="I86" s="1" t="s">
        <v>944</v>
      </c>
      <c r="J86" s="1" t="s">
        <v>973</v>
      </c>
      <c r="K86" s="1" t="s">
        <v>54</v>
      </c>
      <c r="L86" s="1" t="s">
        <v>714</v>
      </c>
      <c r="M86" s="1" t="s">
        <v>714</v>
      </c>
      <c r="N86" s="1" t="s">
        <v>46</v>
      </c>
      <c r="O86" s="1" t="s">
        <v>46</v>
      </c>
      <c r="P86" s="1" t="s">
        <v>46</v>
      </c>
      <c r="Q86" s="5">
        <v>44999</v>
      </c>
      <c r="R86" s="1"/>
      <c r="S86" s="1"/>
      <c r="T86" s="1"/>
      <c r="U86" s="1"/>
      <c r="V86" s="1" t="s">
        <v>1011</v>
      </c>
      <c r="W86" s="7">
        <v>1</v>
      </c>
      <c r="X86" s="4">
        <v>1200</v>
      </c>
      <c r="Y86" s="1" t="s">
        <v>701</v>
      </c>
      <c r="Z86" s="1">
        <v>200</v>
      </c>
      <c r="AA86" s="4">
        <v>6</v>
      </c>
      <c r="AB86" s="1" t="s">
        <v>1026</v>
      </c>
      <c r="AC86" s="1" t="s">
        <v>1032</v>
      </c>
      <c r="AD86" s="1" t="s">
        <v>491</v>
      </c>
      <c r="AE86" s="1" t="s">
        <v>704</v>
      </c>
      <c r="AF86" s="1" t="s">
        <v>541</v>
      </c>
      <c r="AG86" s="1" t="s">
        <v>704</v>
      </c>
      <c r="AH86" s="4">
        <v>1200</v>
      </c>
      <c r="AI86" s="4">
        <v>6</v>
      </c>
      <c r="AJ86" s="1"/>
      <c r="AK86" s="1"/>
      <c r="AL86" s="1"/>
      <c r="AM86" s="1" t="s">
        <v>888</v>
      </c>
      <c r="AN86" s="1" t="s">
        <v>319</v>
      </c>
      <c r="AO86" s="1"/>
      <c r="AP86" s="1" t="s">
        <v>22</v>
      </c>
      <c r="AQ86" s="1"/>
      <c r="AR86" s="1"/>
      <c r="AS86" s="1"/>
      <c r="AT86" s="1"/>
      <c r="AU86" s="1"/>
      <c r="AV86" s="1"/>
      <c r="AW86" s="1" t="s">
        <v>1021</v>
      </c>
      <c r="AX86" s="8">
        <v>44999.812752739082</v>
      </c>
      <c r="AY86" s="1" t="s">
        <v>364</v>
      </c>
      <c r="AZ86" s="4">
        <v>1200</v>
      </c>
      <c r="BA86" s="5">
        <v>44999</v>
      </c>
      <c r="BB86" s="5">
        <v>45291</v>
      </c>
      <c r="BC86" s="5">
        <v>44999</v>
      </c>
      <c r="BD86" s="5">
        <v>45219</v>
      </c>
      <c r="BE86" s="8">
        <v>45291</v>
      </c>
      <c r="BF86" s="1" t="s">
        <v>1042</v>
      </c>
      <c r="BG86" s="1"/>
      <c r="BH86" s="1"/>
      <c r="BI86" s="1" t="s">
        <v>45</v>
      </c>
    </row>
    <row r="87" spans="1:61" x14ac:dyDescent="0.25">
      <c r="A87" s="28">
        <v>85</v>
      </c>
      <c r="B87" s="1" t="str">
        <f>HYPERLINK("https://my.zakupivli.pro/remote/dispatcher/state_purchase_view/41411370", "UA-2023-03-14-012465-a")</f>
        <v>UA-2023-03-14-012465-a</v>
      </c>
      <c r="C87" s="1" t="s">
        <v>701</v>
      </c>
      <c r="D87" s="1" t="s">
        <v>1002</v>
      </c>
      <c r="E87" s="1" t="s">
        <v>625</v>
      </c>
      <c r="F87" s="1" t="s">
        <v>219</v>
      </c>
      <c r="G87" s="1" t="s">
        <v>392</v>
      </c>
      <c r="H87" s="1" t="s">
        <v>596</v>
      </c>
      <c r="I87" s="1" t="s">
        <v>944</v>
      </c>
      <c r="J87" s="1" t="s">
        <v>973</v>
      </c>
      <c r="K87" s="1" t="s">
        <v>54</v>
      </c>
      <c r="L87" s="1" t="s">
        <v>714</v>
      </c>
      <c r="M87" s="1" t="s">
        <v>714</v>
      </c>
      <c r="N87" s="1" t="s">
        <v>46</v>
      </c>
      <c r="O87" s="1" t="s">
        <v>46</v>
      </c>
      <c r="P87" s="1" t="s">
        <v>46</v>
      </c>
      <c r="Q87" s="5">
        <v>44999</v>
      </c>
      <c r="R87" s="1"/>
      <c r="S87" s="1"/>
      <c r="T87" s="1"/>
      <c r="U87" s="1"/>
      <c r="V87" s="1" t="s">
        <v>1011</v>
      </c>
      <c r="W87" s="7">
        <v>1</v>
      </c>
      <c r="X87" s="4">
        <v>6426</v>
      </c>
      <c r="Y87" s="1" t="s">
        <v>701</v>
      </c>
      <c r="Z87" s="1">
        <v>20</v>
      </c>
      <c r="AA87" s="4">
        <v>321.3</v>
      </c>
      <c r="AB87" s="1" t="s">
        <v>1026</v>
      </c>
      <c r="AC87" s="1" t="s">
        <v>1032</v>
      </c>
      <c r="AD87" s="1" t="s">
        <v>491</v>
      </c>
      <c r="AE87" s="1" t="s">
        <v>704</v>
      </c>
      <c r="AF87" s="1" t="s">
        <v>541</v>
      </c>
      <c r="AG87" s="1" t="s">
        <v>704</v>
      </c>
      <c r="AH87" s="4">
        <v>6426</v>
      </c>
      <c r="AI87" s="4">
        <v>321.3</v>
      </c>
      <c r="AJ87" s="1"/>
      <c r="AK87" s="1"/>
      <c r="AL87" s="1"/>
      <c r="AM87" s="1" t="s">
        <v>920</v>
      </c>
      <c r="AN87" s="1" t="s">
        <v>303</v>
      </c>
      <c r="AO87" s="1"/>
      <c r="AP87" s="1" t="s">
        <v>22</v>
      </c>
      <c r="AQ87" s="1"/>
      <c r="AR87" s="1"/>
      <c r="AS87" s="1"/>
      <c r="AT87" s="1"/>
      <c r="AU87" s="1"/>
      <c r="AV87" s="1"/>
      <c r="AW87" s="1" t="s">
        <v>1021</v>
      </c>
      <c r="AX87" s="8">
        <v>44999.831217092695</v>
      </c>
      <c r="AY87" s="1" t="s">
        <v>373</v>
      </c>
      <c r="AZ87" s="4">
        <v>6426</v>
      </c>
      <c r="BA87" s="5">
        <v>44999</v>
      </c>
      <c r="BB87" s="5">
        <v>45291</v>
      </c>
      <c r="BC87" s="5">
        <v>44999</v>
      </c>
      <c r="BD87" s="5">
        <v>45219</v>
      </c>
      <c r="BE87" s="8">
        <v>45291</v>
      </c>
      <c r="BF87" s="1" t="s">
        <v>1042</v>
      </c>
      <c r="BG87" s="1"/>
      <c r="BH87" s="1"/>
      <c r="BI87" s="1" t="s">
        <v>45</v>
      </c>
    </row>
    <row r="88" spans="1:61" x14ac:dyDescent="0.25">
      <c r="A88" s="29">
        <v>86</v>
      </c>
      <c r="B88" s="1" t="str">
        <f>HYPERLINK("https://my.zakupivli.pro/remote/dispatcher/state_purchase_view/41411329", "UA-2023-03-14-012443-a")</f>
        <v>UA-2023-03-14-012443-a</v>
      </c>
      <c r="C88" s="1" t="s">
        <v>701</v>
      </c>
      <c r="D88" s="1" t="s">
        <v>598</v>
      </c>
      <c r="E88" s="1" t="s">
        <v>671</v>
      </c>
      <c r="F88" s="1" t="s">
        <v>219</v>
      </c>
      <c r="G88" s="1" t="s">
        <v>141</v>
      </c>
      <c r="H88" s="1" t="s">
        <v>540</v>
      </c>
      <c r="I88" s="1" t="s">
        <v>944</v>
      </c>
      <c r="J88" s="1" t="s">
        <v>973</v>
      </c>
      <c r="K88" s="1" t="s">
        <v>54</v>
      </c>
      <c r="L88" s="1" t="s">
        <v>714</v>
      </c>
      <c r="M88" s="1" t="s">
        <v>714</v>
      </c>
      <c r="N88" s="1" t="s">
        <v>48</v>
      </c>
      <c r="O88" s="1" t="s">
        <v>47</v>
      </c>
      <c r="P88" s="1" t="s">
        <v>47</v>
      </c>
      <c r="Q88" s="5">
        <v>44977</v>
      </c>
      <c r="R88" s="5">
        <v>44977</v>
      </c>
      <c r="S88" s="5">
        <v>44982</v>
      </c>
      <c r="T88" s="5">
        <v>44977</v>
      </c>
      <c r="U88" s="5">
        <v>44985</v>
      </c>
      <c r="V88" s="1" t="s">
        <v>1012</v>
      </c>
      <c r="W88" s="7">
        <v>3</v>
      </c>
      <c r="X88" s="4">
        <v>416000</v>
      </c>
      <c r="Y88" s="4">
        <v>416000</v>
      </c>
      <c r="Z88" s="1">
        <v>1600</v>
      </c>
      <c r="AA88" s="4">
        <v>260</v>
      </c>
      <c r="AB88" s="1" t="s">
        <v>1025</v>
      </c>
      <c r="AC88" s="4">
        <v>2080</v>
      </c>
      <c r="AD88" s="1" t="s">
        <v>491</v>
      </c>
      <c r="AE88" s="1" t="s">
        <v>944</v>
      </c>
      <c r="AF88" s="1" t="s">
        <v>541</v>
      </c>
      <c r="AG88" s="1" t="s">
        <v>704</v>
      </c>
      <c r="AH88" s="4">
        <v>333600</v>
      </c>
      <c r="AI88" s="4">
        <v>208.5</v>
      </c>
      <c r="AJ88" s="1" t="s">
        <v>960</v>
      </c>
      <c r="AK88" s="4">
        <v>82400</v>
      </c>
      <c r="AL88" s="4">
        <v>0.19807692307692307</v>
      </c>
      <c r="AM88" s="1" t="s">
        <v>960</v>
      </c>
      <c r="AN88" s="1" t="s">
        <v>292</v>
      </c>
      <c r="AO88" s="1" t="s">
        <v>494</v>
      </c>
      <c r="AP88" s="1" t="s">
        <v>330</v>
      </c>
      <c r="AQ88" s="4">
        <v>82400</v>
      </c>
      <c r="AR88" s="4">
        <v>0.19807692307692307</v>
      </c>
      <c r="AS88" s="1"/>
      <c r="AT88" s="8">
        <v>44991.668722560258</v>
      </c>
      <c r="AU88" s="5">
        <v>44997</v>
      </c>
      <c r="AV88" s="5">
        <v>45007</v>
      </c>
      <c r="AW88" s="1" t="s">
        <v>1020</v>
      </c>
      <c r="AX88" s="8">
        <v>45001.700070988853</v>
      </c>
      <c r="AY88" s="1" t="s">
        <v>394</v>
      </c>
      <c r="AZ88" s="4">
        <v>333600</v>
      </c>
      <c r="BA88" s="1"/>
      <c r="BB88" s="5">
        <v>45291</v>
      </c>
      <c r="BC88" s="5">
        <v>45001</v>
      </c>
      <c r="BD88" s="5">
        <v>45219</v>
      </c>
      <c r="BE88" s="8">
        <v>45291</v>
      </c>
      <c r="BF88" s="1" t="s">
        <v>1042</v>
      </c>
      <c r="BG88" s="1"/>
      <c r="BH88" s="1"/>
      <c r="BI88" s="1" t="s">
        <v>45</v>
      </c>
    </row>
    <row r="89" spans="1:61" x14ac:dyDescent="0.25">
      <c r="A89" s="28">
        <v>87</v>
      </c>
      <c r="B89" s="1" t="str">
        <f>HYPERLINK("https://my.zakupivli.pro/remote/dispatcher/state_purchase_view/41068306", "UA-2023-02-23-013477-a")</f>
        <v>UA-2023-02-23-013477-a</v>
      </c>
      <c r="C89" s="1" t="str">
        <f>HYPERLINK("https://my.zakupivli.pro/remote/dispatcher/state_purchase_lot_view/880549", "UA-2023-02-23-013477-a-L1")</f>
        <v>UA-2023-02-23-013477-a-L1</v>
      </c>
      <c r="D89" s="1" t="s">
        <v>868</v>
      </c>
      <c r="E89" s="1" t="s">
        <v>867</v>
      </c>
      <c r="F89" s="1" t="s">
        <v>219</v>
      </c>
      <c r="G89" s="1" t="s">
        <v>135</v>
      </c>
      <c r="H89" s="1" t="s">
        <v>540</v>
      </c>
      <c r="I89" s="1" t="s">
        <v>944</v>
      </c>
      <c r="J89" s="1" t="s">
        <v>973</v>
      </c>
      <c r="K89" s="1" t="s">
        <v>54</v>
      </c>
      <c r="L89" s="1" t="s">
        <v>714</v>
      </c>
      <c r="M89" s="1" t="s">
        <v>714</v>
      </c>
      <c r="N89" s="1" t="s">
        <v>47</v>
      </c>
      <c r="O89" s="1" t="s">
        <v>47</v>
      </c>
      <c r="P89" s="1" t="s">
        <v>47</v>
      </c>
      <c r="Q89" s="5">
        <v>44980</v>
      </c>
      <c r="R89" s="5">
        <v>44980</v>
      </c>
      <c r="S89" s="5">
        <v>44985</v>
      </c>
      <c r="T89" s="5">
        <v>44980</v>
      </c>
      <c r="U89" s="5">
        <v>44988</v>
      </c>
      <c r="V89" s="1" t="s">
        <v>1012</v>
      </c>
      <c r="W89" s="7">
        <v>1</v>
      </c>
      <c r="X89" s="4">
        <v>715000</v>
      </c>
      <c r="Y89" s="4">
        <v>715000</v>
      </c>
      <c r="Z89" s="1">
        <v>5500</v>
      </c>
      <c r="AA89" s="4">
        <v>130</v>
      </c>
      <c r="AB89" s="1" t="s">
        <v>1025</v>
      </c>
      <c r="AC89" s="4">
        <v>7150</v>
      </c>
      <c r="AD89" s="1" t="s">
        <v>491</v>
      </c>
      <c r="AE89" s="1" t="s">
        <v>944</v>
      </c>
      <c r="AF89" s="1" t="s">
        <v>541</v>
      </c>
      <c r="AG89" s="1" t="s">
        <v>704</v>
      </c>
      <c r="AH89" s="4">
        <v>714890</v>
      </c>
      <c r="AI89" s="4">
        <v>129.97999999999999</v>
      </c>
      <c r="AJ89" s="1" t="s">
        <v>848</v>
      </c>
      <c r="AK89" s="4">
        <v>110</v>
      </c>
      <c r="AL89" s="4">
        <v>1.5384615384615385E-4</v>
      </c>
      <c r="AM89" s="1" t="s">
        <v>848</v>
      </c>
      <c r="AN89" s="1" t="s">
        <v>258</v>
      </c>
      <c r="AO89" s="1" t="s">
        <v>490</v>
      </c>
      <c r="AP89" s="1" t="s">
        <v>331</v>
      </c>
      <c r="AQ89" s="4">
        <v>110</v>
      </c>
      <c r="AR89" s="4">
        <v>1.5384615384615385E-4</v>
      </c>
      <c r="AS89" s="1"/>
      <c r="AT89" s="8">
        <v>44995.828572642255</v>
      </c>
      <c r="AU89" s="5">
        <v>45001</v>
      </c>
      <c r="AV89" s="5">
        <v>45011</v>
      </c>
      <c r="AW89" s="1" t="s">
        <v>1020</v>
      </c>
      <c r="AX89" s="8">
        <v>45001.753179210871</v>
      </c>
      <c r="AY89" s="1" t="s">
        <v>399</v>
      </c>
      <c r="AZ89" s="4">
        <v>714890</v>
      </c>
      <c r="BA89" s="1"/>
      <c r="BB89" s="5">
        <v>45291</v>
      </c>
      <c r="BC89" s="5">
        <v>45001</v>
      </c>
      <c r="BD89" s="5">
        <v>45218</v>
      </c>
      <c r="BE89" s="8">
        <v>45291</v>
      </c>
      <c r="BF89" s="1" t="s">
        <v>1042</v>
      </c>
      <c r="BG89" s="1"/>
      <c r="BH89" s="1"/>
      <c r="BI89" s="1" t="s">
        <v>45</v>
      </c>
    </row>
    <row r="90" spans="1:61" x14ac:dyDescent="0.25">
      <c r="A90" s="29">
        <v>88</v>
      </c>
      <c r="B90" s="1" t="str">
        <f>HYPERLINK("https://my.zakupivli.pro/remote/dispatcher/state_purchase_view/40977810", "UA-2023-02-20-014345-a")</f>
        <v>UA-2023-02-20-014345-a</v>
      </c>
      <c r="C90" s="1" t="str">
        <f>HYPERLINK("https://my.zakupivli.pro/remote/dispatcher/state_purchase_lot_view/876964", "UA-2023-02-20-014345-a-L1")</f>
        <v>UA-2023-02-20-014345-a-L1</v>
      </c>
      <c r="D90" s="1" t="s">
        <v>672</v>
      </c>
      <c r="E90" s="1" t="s">
        <v>989</v>
      </c>
      <c r="F90" s="1" t="s">
        <v>219</v>
      </c>
      <c r="G90" s="1" t="s">
        <v>149</v>
      </c>
      <c r="H90" s="1" t="s">
        <v>596</v>
      </c>
      <c r="I90" s="1" t="s">
        <v>944</v>
      </c>
      <c r="J90" s="1" t="s">
        <v>973</v>
      </c>
      <c r="K90" s="1" t="s">
        <v>54</v>
      </c>
      <c r="L90" s="1" t="s">
        <v>714</v>
      </c>
      <c r="M90" s="1" t="s">
        <v>714</v>
      </c>
      <c r="N90" s="1" t="s">
        <v>46</v>
      </c>
      <c r="O90" s="1" t="s">
        <v>46</v>
      </c>
      <c r="P90" s="1" t="s">
        <v>46</v>
      </c>
      <c r="Q90" s="5">
        <v>45009</v>
      </c>
      <c r="R90" s="1"/>
      <c r="S90" s="1"/>
      <c r="T90" s="1"/>
      <c r="U90" s="1"/>
      <c r="V90" s="1" t="s">
        <v>1011</v>
      </c>
      <c r="W90" s="7">
        <v>1</v>
      </c>
      <c r="X90" s="4">
        <v>75343.7</v>
      </c>
      <c r="Y90" s="1" t="s">
        <v>701</v>
      </c>
      <c r="Z90" s="1">
        <v>2040.3000000000002</v>
      </c>
      <c r="AA90" s="4">
        <v>36.93</v>
      </c>
      <c r="AB90" s="1" t="s">
        <v>1026</v>
      </c>
      <c r="AC90" s="1" t="s">
        <v>1032</v>
      </c>
      <c r="AD90" s="1" t="s">
        <v>491</v>
      </c>
      <c r="AE90" s="1" t="s">
        <v>944</v>
      </c>
      <c r="AF90" s="1" t="s">
        <v>541</v>
      </c>
      <c r="AG90" s="1" t="s">
        <v>704</v>
      </c>
      <c r="AH90" s="4">
        <v>75343.7</v>
      </c>
      <c r="AI90" s="4">
        <v>36.933186274509801</v>
      </c>
      <c r="AJ90" s="1"/>
      <c r="AK90" s="1"/>
      <c r="AL90" s="1"/>
      <c r="AM90" s="1" t="s">
        <v>929</v>
      </c>
      <c r="AN90" s="1" t="s">
        <v>287</v>
      </c>
      <c r="AO90" s="1"/>
      <c r="AP90" s="1" t="s">
        <v>30</v>
      </c>
      <c r="AQ90" s="1"/>
      <c r="AR90" s="1"/>
      <c r="AS90" s="1"/>
      <c r="AT90" s="1"/>
      <c r="AU90" s="1"/>
      <c r="AV90" s="1"/>
      <c r="AW90" s="1" t="s">
        <v>1021</v>
      </c>
      <c r="AX90" s="8">
        <v>45009.500936779572</v>
      </c>
      <c r="AY90" s="1" t="s">
        <v>400</v>
      </c>
      <c r="AZ90" s="4">
        <v>75343.7</v>
      </c>
      <c r="BA90" s="5">
        <v>45005</v>
      </c>
      <c r="BB90" s="5">
        <v>45031</v>
      </c>
      <c r="BC90" s="5">
        <v>45005</v>
      </c>
      <c r="BD90" s="5">
        <v>45218</v>
      </c>
      <c r="BE90" s="8">
        <v>45291</v>
      </c>
      <c r="BF90" s="1" t="s">
        <v>1042</v>
      </c>
      <c r="BG90" s="1"/>
      <c r="BH90" s="1"/>
      <c r="BI90" s="1" t="s">
        <v>45</v>
      </c>
    </row>
    <row r="91" spans="1:61" x14ac:dyDescent="0.25">
      <c r="A91" s="28">
        <v>89</v>
      </c>
      <c r="B91" s="1"/>
      <c r="C91" s="1"/>
      <c r="D91" s="1"/>
      <c r="E91" s="25" t="s">
        <v>1160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31"/>
      <c r="R91" s="25"/>
      <c r="S91" s="25"/>
      <c r="T91" s="25"/>
      <c r="U91" s="25"/>
      <c r="V91" s="25"/>
      <c r="W91" s="32"/>
      <c r="X91" s="33"/>
      <c r="Y91" s="25"/>
      <c r="Z91" s="25"/>
      <c r="AA91" s="33"/>
      <c r="AB91" s="25"/>
      <c r="AC91" s="25"/>
      <c r="AD91" s="25"/>
      <c r="AE91" s="25"/>
      <c r="AF91" s="25"/>
      <c r="AG91" s="25"/>
      <c r="AH91" s="33"/>
      <c r="AI91" s="33"/>
      <c r="AJ91" s="25"/>
      <c r="AK91" s="25"/>
      <c r="AL91" s="25"/>
      <c r="AM91" s="34" t="s">
        <v>1163</v>
      </c>
      <c r="AN91" s="25">
        <v>2006248</v>
      </c>
      <c r="AO91" s="25"/>
      <c r="AP91" s="25"/>
      <c r="AQ91" s="25"/>
      <c r="AR91" s="25"/>
      <c r="AS91" s="25"/>
      <c r="AT91" s="25"/>
      <c r="AU91" s="25"/>
      <c r="AV91" s="25"/>
      <c r="AW91" s="25"/>
      <c r="AX91" s="35"/>
      <c r="AY91" s="36">
        <v>48</v>
      </c>
      <c r="AZ91" s="33">
        <v>0</v>
      </c>
      <c r="BA91" s="31"/>
      <c r="BB91" s="31"/>
      <c r="BC91" s="31">
        <v>45008</v>
      </c>
      <c r="BD91" s="5"/>
      <c r="BE91" s="8"/>
      <c r="BF91" s="1"/>
      <c r="BG91" s="1"/>
      <c r="BH91" s="1"/>
      <c r="BI91" s="1"/>
    </row>
    <row r="92" spans="1:61" x14ac:dyDescent="0.25">
      <c r="A92" s="29">
        <v>90</v>
      </c>
      <c r="B92" s="1"/>
      <c r="C92" s="1"/>
      <c r="D92" s="1"/>
      <c r="E92" s="25" t="s">
        <v>1161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31"/>
      <c r="R92" s="25"/>
      <c r="S92" s="25"/>
      <c r="T92" s="25"/>
      <c r="U92" s="25"/>
      <c r="V92" s="25"/>
      <c r="W92" s="32"/>
      <c r="X92" s="33"/>
      <c r="Y92" s="25"/>
      <c r="Z92" s="25"/>
      <c r="AA92" s="33"/>
      <c r="AB92" s="25"/>
      <c r="AC92" s="25"/>
      <c r="AD92" s="25"/>
      <c r="AE92" s="25"/>
      <c r="AF92" s="25"/>
      <c r="AG92" s="25"/>
      <c r="AH92" s="33"/>
      <c r="AI92" s="33"/>
      <c r="AJ92" s="25"/>
      <c r="AK92" s="25"/>
      <c r="AL92" s="25"/>
      <c r="AM92" s="34" t="s">
        <v>1163</v>
      </c>
      <c r="AN92" s="25">
        <v>2006248</v>
      </c>
      <c r="AO92" s="25"/>
      <c r="AP92" s="25"/>
      <c r="AQ92" s="25"/>
      <c r="AR92" s="25"/>
      <c r="AS92" s="25"/>
      <c r="AT92" s="25"/>
      <c r="AU92" s="25"/>
      <c r="AV92" s="25"/>
      <c r="AW92" s="25"/>
      <c r="AX92" s="35"/>
      <c r="AY92" s="36">
        <v>49</v>
      </c>
      <c r="AZ92" s="33">
        <v>0</v>
      </c>
      <c r="BA92" s="31"/>
      <c r="BB92" s="31"/>
      <c r="BC92" s="31">
        <v>45008</v>
      </c>
      <c r="BD92" s="5"/>
      <c r="BE92" s="8"/>
      <c r="BF92" s="1"/>
      <c r="BG92" s="1"/>
      <c r="BH92" s="1"/>
      <c r="BI92" s="1"/>
    </row>
    <row r="93" spans="1:61" x14ac:dyDescent="0.25">
      <c r="A93" s="28">
        <v>91</v>
      </c>
      <c r="B93" s="1"/>
      <c r="C93" s="1"/>
      <c r="D93" s="1"/>
      <c r="E93" s="25" t="s">
        <v>1162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31"/>
      <c r="R93" s="25"/>
      <c r="S93" s="25"/>
      <c r="T93" s="25"/>
      <c r="U93" s="25"/>
      <c r="V93" s="25"/>
      <c r="W93" s="32"/>
      <c r="X93" s="33"/>
      <c r="Y93" s="25"/>
      <c r="Z93" s="25"/>
      <c r="AA93" s="33"/>
      <c r="AB93" s="25"/>
      <c r="AC93" s="25"/>
      <c r="AD93" s="25"/>
      <c r="AE93" s="25"/>
      <c r="AF93" s="25"/>
      <c r="AG93" s="25"/>
      <c r="AH93" s="33"/>
      <c r="AI93" s="33"/>
      <c r="AJ93" s="25"/>
      <c r="AK93" s="25"/>
      <c r="AL93" s="25"/>
      <c r="AM93" s="34" t="s">
        <v>1163</v>
      </c>
      <c r="AN93" s="25">
        <v>2006248</v>
      </c>
      <c r="AO93" s="25"/>
      <c r="AP93" s="25"/>
      <c r="AQ93" s="25"/>
      <c r="AR93" s="25"/>
      <c r="AS93" s="25"/>
      <c r="AT93" s="25"/>
      <c r="AU93" s="25"/>
      <c r="AV93" s="25"/>
      <c r="AW93" s="25"/>
      <c r="AX93" s="35"/>
      <c r="AY93" s="36">
        <v>50</v>
      </c>
      <c r="AZ93" s="33">
        <v>0</v>
      </c>
      <c r="BA93" s="31"/>
      <c r="BB93" s="31"/>
      <c r="BC93" s="31">
        <v>45008</v>
      </c>
      <c r="BD93" s="5"/>
      <c r="BE93" s="8"/>
      <c r="BF93" s="1"/>
      <c r="BG93" s="1"/>
      <c r="BH93" s="1"/>
      <c r="BI93" s="1"/>
    </row>
    <row r="94" spans="1:61" x14ac:dyDescent="0.25">
      <c r="A94" s="29">
        <v>92</v>
      </c>
      <c r="B94" s="1" t="str">
        <f>HYPERLINK("https://my.zakupivli.pro/remote/dispatcher/state_purchase_view/41619408", "UA-2023-03-24-004611-a")</f>
        <v>UA-2023-03-24-004611-a</v>
      </c>
      <c r="C94" s="1" t="s">
        <v>701</v>
      </c>
      <c r="D94" s="1" t="s">
        <v>990</v>
      </c>
      <c r="E94" s="1" t="s">
        <v>647</v>
      </c>
      <c r="F94" s="1" t="s">
        <v>219</v>
      </c>
      <c r="G94" s="1" t="s">
        <v>194</v>
      </c>
      <c r="H94" s="1" t="s">
        <v>596</v>
      </c>
      <c r="I94" s="1" t="s">
        <v>944</v>
      </c>
      <c r="J94" s="1" t="s">
        <v>973</v>
      </c>
      <c r="K94" s="1" t="s">
        <v>54</v>
      </c>
      <c r="L94" s="1" t="s">
        <v>714</v>
      </c>
      <c r="M94" s="1" t="s">
        <v>714</v>
      </c>
      <c r="N94" s="1" t="s">
        <v>46</v>
      </c>
      <c r="O94" s="1" t="s">
        <v>46</v>
      </c>
      <c r="P94" s="1" t="s">
        <v>46</v>
      </c>
      <c r="Q94" s="5">
        <v>45008</v>
      </c>
      <c r="R94" s="1"/>
      <c r="S94" s="1"/>
      <c r="T94" s="1"/>
      <c r="U94" s="1"/>
      <c r="V94" s="1" t="s">
        <v>1011</v>
      </c>
      <c r="W94" s="7">
        <v>1</v>
      </c>
      <c r="X94" s="4">
        <v>3084</v>
      </c>
      <c r="Y94" s="1" t="s">
        <v>701</v>
      </c>
      <c r="Z94" s="1">
        <v>9</v>
      </c>
      <c r="AA94" s="4">
        <v>342.67</v>
      </c>
      <c r="AB94" s="1" t="s">
        <v>1054</v>
      </c>
      <c r="AC94" s="1" t="s">
        <v>1032</v>
      </c>
      <c r="AD94" s="1" t="s">
        <v>491</v>
      </c>
      <c r="AE94" s="1" t="s">
        <v>704</v>
      </c>
      <c r="AF94" s="1" t="s">
        <v>541</v>
      </c>
      <c r="AG94" s="1" t="s">
        <v>704</v>
      </c>
      <c r="AH94" s="4">
        <v>3084</v>
      </c>
      <c r="AI94" s="4">
        <v>342.66666666666669</v>
      </c>
      <c r="AJ94" s="1"/>
      <c r="AK94" s="1"/>
      <c r="AL94" s="1"/>
      <c r="AM94" s="1" t="s">
        <v>557</v>
      </c>
      <c r="AN94" s="1" t="s">
        <v>272</v>
      </c>
      <c r="AO94" s="1"/>
      <c r="AP94" s="1" t="s">
        <v>22</v>
      </c>
      <c r="AQ94" s="1"/>
      <c r="AR94" s="1"/>
      <c r="AS94" s="1"/>
      <c r="AT94" s="1"/>
      <c r="AU94" s="1"/>
      <c r="AV94" s="1"/>
      <c r="AW94" s="1" t="s">
        <v>1021</v>
      </c>
      <c r="AX94" s="8">
        <v>45009.403981037765</v>
      </c>
      <c r="AY94" s="1" t="s">
        <v>114</v>
      </c>
      <c r="AZ94" s="4">
        <v>3084</v>
      </c>
      <c r="BA94" s="5">
        <v>45008</v>
      </c>
      <c r="BB94" s="5">
        <v>45291</v>
      </c>
      <c r="BC94" s="5">
        <v>45008</v>
      </c>
      <c r="BD94" s="5">
        <v>45218</v>
      </c>
      <c r="BE94" s="8">
        <v>45291</v>
      </c>
      <c r="BF94" s="1" t="s">
        <v>1042</v>
      </c>
      <c r="BG94" s="1"/>
      <c r="BH94" s="1"/>
      <c r="BI94" s="1" t="s">
        <v>45</v>
      </c>
    </row>
    <row r="95" spans="1:61" x14ac:dyDescent="0.25">
      <c r="A95" s="28">
        <v>93</v>
      </c>
      <c r="B95" s="1" t="str">
        <f>HYPERLINK("https://my.zakupivli.pro/remote/dispatcher/state_purchase_view/41609039", "UA-2023-03-23-012018-a")</f>
        <v>UA-2023-03-23-012018-a</v>
      </c>
      <c r="C95" s="1" t="s">
        <v>701</v>
      </c>
      <c r="D95" s="1" t="s">
        <v>743</v>
      </c>
      <c r="E95" s="1" t="s">
        <v>515</v>
      </c>
      <c r="F95" s="1" t="s">
        <v>219</v>
      </c>
      <c r="G95" s="1" t="s">
        <v>237</v>
      </c>
      <c r="H95" s="1" t="s">
        <v>596</v>
      </c>
      <c r="I95" s="1" t="s">
        <v>944</v>
      </c>
      <c r="J95" s="1" t="s">
        <v>973</v>
      </c>
      <c r="K95" s="1" t="s">
        <v>54</v>
      </c>
      <c r="L95" s="1" t="s">
        <v>714</v>
      </c>
      <c r="M95" s="1" t="s">
        <v>714</v>
      </c>
      <c r="N95" s="1" t="s">
        <v>46</v>
      </c>
      <c r="O95" s="1" t="s">
        <v>46</v>
      </c>
      <c r="P95" s="1" t="s">
        <v>46</v>
      </c>
      <c r="Q95" s="5">
        <v>45008</v>
      </c>
      <c r="R95" s="1"/>
      <c r="S95" s="1"/>
      <c r="T95" s="1"/>
      <c r="U95" s="1"/>
      <c r="V95" s="1" t="s">
        <v>1011</v>
      </c>
      <c r="W95" s="7">
        <v>1</v>
      </c>
      <c r="X95" s="4">
        <v>13000</v>
      </c>
      <c r="Y95" s="1" t="s">
        <v>701</v>
      </c>
      <c r="Z95" s="1">
        <v>6500</v>
      </c>
      <c r="AA95" s="4">
        <v>2</v>
      </c>
      <c r="AB95" s="1" t="s">
        <v>1054</v>
      </c>
      <c r="AC95" s="1" t="s">
        <v>1032</v>
      </c>
      <c r="AD95" s="1" t="s">
        <v>491</v>
      </c>
      <c r="AE95" s="1" t="s">
        <v>704</v>
      </c>
      <c r="AF95" s="1" t="s">
        <v>541</v>
      </c>
      <c r="AG95" s="1" t="s">
        <v>704</v>
      </c>
      <c r="AH95" s="4">
        <v>13000</v>
      </c>
      <c r="AI95" s="4">
        <v>2</v>
      </c>
      <c r="AJ95" s="1"/>
      <c r="AK95" s="1"/>
      <c r="AL95" s="1"/>
      <c r="AM95" s="1" t="s">
        <v>729</v>
      </c>
      <c r="AN95" s="1" t="s">
        <v>234</v>
      </c>
      <c r="AO95" s="1"/>
      <c r="AP95" s="1" t="s">
        <v>22</v>
      </c>
      <c r="AQ95" s="1"/>
      <c r="AR95" s="1"/>
      <c r="AS95" s="1"/>
      <c r="AT95" s="1"/>
      <c r="AU95" s="1"/>
      <c r="AV95" s="1"/>
      <c r="AW95" s="1" t="s">
        <v>1021</v>
      </c>
      <c r="AX95" s="8">
        <v>45009.403983690892</v>
      </c>
      <c r="AY95" s="1" t="s">
        <v>124</v>
      </c>
      <c r="AZ95" s="4">
        <v>13000</v>
      </c>
      <c r="BA95" s="5">
        <v>45008</v>
      </c>
      <c r="BB95" s="5">
        <v>45291</v>
      </c>
      <c r="BC95" s="5">
        <v>45008</v>
      </c>
      <c r="BD95" s="5">
        <v>45215</v>
      </c>
      <c r="BE95" s="8">
        <v>45291</v>
      </c>
      <c r="BF95" s="1" t="s">
        <v>1042</v>
      </c>
      <c r="BG95" s="1"/>
      <c r="BH95" s="1"/>
      <c r="BI95" s="1" t="s">
        <v>45</v>
      </c>
    </row>
    <row r="96" spans="1:61" x14ac:dyDescent="0.25">
      <c r="A96" s="29">
        <v>94</v>
      </c>
      <c r="B96" s="1" t="str">
        <f>HYPERLINK("https://my.zakupivli.pro/remote/dispatcher/state_purchase_view/41608993", "UA-2023-03-23-011993-a")</f>
        <v>UA-2023-03-23-011993-a</v>
      </c>
      <c r="C96" s="1" t="s">
        <v>701</v>
      </c>
      <c r="D96" s="1" t="s">
        <v>903</v>
      </c>
      <c r="E96" s="1" t="s">
        <v>544</v>
      </c>
      <c r="F96" s="1" t="s">
        <v>219</v>
      </c>
      <c r="G96" s="1" t="s">
        <v>379</v>
      </c>
      <c r="H96" s="1" t="s">
        <v>596</v>
      </c>
      <c r="I96" s="1" t="s">
        <v>944</v>
      </c>
      <c r="J96" s="1" t="s">
        <v>973</v>
      </c>
      <c r="K96" s="1" t="s">
        <v>54</v>
      </c>
      <c r="L96" s="1" t="s">
        <v>714</v>
      </c>
      <c r="M96" s="1" t="s">
        <v>714</v>
      </c>
      <c r="N96" s="1" t="s">
        <v>46</v>
      </c>
      <c r="O96" s="1" t="s">
        <v>46</v>
      </c>
      <c r="P96" s="1" t="s">
        <v>46</v>
      </c>
      <c r="Q96" s="5">
        <v>45008</v>
      </c>
      <c r="R96" s="1"/>
      <c r="S96" s="1"/>
      <c r="T96" s="1"/>
      <c r="U96" s="1"/>
      <c r="V96" s="1" t="s">
        <v>1011</v>
      </c>
      <c r="W96" s="7">
        <v>1</v>
      </c>
      <c r="X96" s="4">
        <v>42563.5</v>
      </c>
      <c r="Y96" s="1" t="s">
        <v>701</v>
      </c>
      <c r="Z96" s="1" t="s">
        <v>1026</v>
      </c>
      <c r="AA96" s="1" t="s">
        <v>1026</v>
      </c>
      <c r="AB96" s="1" t="s">
        <v>1026</v>
      </c>
      <c r="AC96" s="1" t="s">
        <v>1032</v>
      </c>
      <c r="AD96" s="1" t="s">
        <v>491</v>
      </c>
      <c r="AE96" s="1" t="s">
        <v>704</v>
      </c>
      <c r="AF96" s="1" t="s">
        <v>541</v>
      </c>
      <c r="AG96" s="1" t="s">
        <v>704</v>
      </c>
      <c r="AH96" s="4">
        <v>42563.5</v>
      </c>
      <c r="AI96" s="1" t="s">
        <v>1026</v>
      </c>
      <c r="AJ96" s="1"/>
      <c r="AK96" s="1"/>
      <c r="AL96" s="1"/>
      <c r="AM96" s="1" t="s">
        <v>663</v>
      </c>
      <c r="AN96" s="1" t="s">
        <v>290</v>
      </c>
      <c r="AO96" s="1"/>
      <c r="AP96" s="1" t="s">
        <v>22</v>
      </c>
      <c r="AQ96" s="1"/>
      <c r="AR96" s="1"/>
      <c r="AS96" s="1"/>
      <c r="AT96" s="1"/>
      <c r="AU96" s="1"/>
      <c r="AV96" s="1"/>
      <c r="AW96" s="1" t="s">
        <v>1021</v>
      </c>
      <c r="AX96" s="8">
        <v>45009.403987223319</v>
      </c>
      <c r="AY96" s="1" t="s">
        <v>407</v>
      </c>
      <c r="AZ96" s="4">
        <v>42563.5</v>
      </c>
      <c r="BA96" s="5">
        <v>45008</v>
      </c>
      <c r="BB96" s="5">
        <v>45291</v>
      </c>
      <c r="BC96" s="5">
        <v>45008</v>
      </c>
      <c r="BD96" s="5">
        <v>45215</v>
      </c>
      <c r="BE96" s="8">
        <v>45291</v>
      </c>
      <c r="BF96" s="1" t="s">
        <v>1042</v>
      </c>
      <c r="BG96" s="1"/>
      <c r="BH96" s="1"/>
      <c r="BI96" s="1" t="s">
        <v>45</v>
      </c>
    </row>
    <row r="97" spans="1:61" x14ac:dyDescent="0.25">
      <c r="A97" s="28">
        <v>95</v>
      </c>
      <c r="B97" s="1" t="str">
        <f>HYPERLINK("https://my.zakupivli.pro/remote/dispatcher/state_purchase_view/41608957", "UA-2023-03-23-011973-a")</f>
        <v>UA-2023-03-23-011973-a</v>
      </c>
      <c r="C97" s="1" t="s">
        <v>701</v>
      </c>
      <c r="D97" s="1" t="s">
        <v>708</v>
      </c>
      <c r="E97" s="1" t="s">
        <v>543</v>
      </c>
      <c r="F97" s="1" t="s">
        <v>219</v>
      </c>
      <c r="G97" s="1" t="s">
        <v>379</v>
      </c>
      <c r="H97" s="1" t="s">
        <v>596</v>
      </c>
      <c r="I97" s="1" t="s">
        <v>944</v>
      </c>
      <c r="J97" s="1" t="s">
        <v>973</v>
      </c>
      <c r="K97" s="1" t="s">
        <v>54</v>
      </c>
      <c r="L97" s="1" t="s">
        <v>714</v>
      </c>
      <c r="M97" s="1" t="s">
        <v>714</v>
      </c>
      <c r="N97" s="1" t="s">
        <v>46</v>
      </c>
      <c r="O97" s="1" t="s">
        <v>46</v>
      </c>
      <c r="P97" s="1" t="s">
        <v>46</v>
      </c>
      <c r="Q97" s="5">
        <v>45008</v>
      </c>
      <c r="R97" s="1"/>
      <c r="S97" s="1"/>
      <c r="T97" s="1"/>
      <c r="U97" s="1"/>
      <c r="V97" s="1" t="s">
        <v>1011</v>
      </c>
      <c r="W97" s="7">
        <v>1</v>
      </c>
      <c r="X97" s="4">
        <v>53207.5</v>
      </c>
      <c r="Y97" s="1" t="s">
        <v>701</v>
      </c>
      <c r="Z97" s="1" t="s">
        <v>1026</v>
      </c>
      <c r="AA97" s="1" t="s">
        <v>1026</v>
      </c>
      <c r="AB97" s="1" t="s">
        <v>1026</v>
      </c>
      <c r="AC97" s="1" t="s">
        <v>1032</v>
      </c>
      <c r="AD97" s="1" t="s">
        <v>491</v>
      </c>
      <c r="AE97" s="1" t="s">
        <v>704</v>
      </c>
      <c r="AF97" s="1" t="s">
        <v>541</v>
      </c>
      <c r="AG97" s="1" t="s">
        <v>704</v>
      </c>
      <c r="AH97" s="4">
        <v>53207.5</v>
      </c>
      <c r="AI97" s="1" t="s">
        <v>1026</v>
      </c>
      <c r="AJ97" s="1"/>
      <c r="AK97" s="1"/>
      <c r="AL97" s="1"/>
      <c r="AM97" s="1" t="s">
        <v>663</v>
      </c>
      <c r="AN97" s="1" t="s">
        <v>290</v>
      </c>
      <c r="AO97" s="1"/>
      <c r="AP97" s="1" t="s">
        <v>22</v>
      </c>
      <c r="AQ97" s="1"/>
      <c r="AR97" s="1"/>
      <c r="AS97" s="1"/>
      <c r="AT97" s="1"/>
      <c r="AU97" s="1"/>
      <c r="AV97" s="1"/>
      <c r="AW97" s="1" t="s">
        <v>1021</v>
      </c>
      <c r="AX97" s="8">
        <v>45009.403995444642</v>
      </c>
      <c r="AY97" s="1" t="s">
        <v>408</v>
      </c>
      <c r="AZ97" s="4">
        <v>53207.5</v>
      </c>
      <c r="BA97" s="5">
        <v>45008</v>
      </c>
      <c r="BB97" s="5">
        <v>45291</v>
      </c>
      <c r="BC97" s="5">
        <v>45008</v>
      </c>
      <c r="BD97" s="5">
        <v>45215</v>
      </c>
      <c r="BE97" s="8">
        <v>45291</v>
      </c>
      <c r="BF97" s="1" t="s">
        <v>1042</v>
      </c>
      <c r="BG97" s="1"/>
      <c r="BH97" s="1"/>
      <c r="BI97" s="1" t="s">
        <v>45</v>
      </c>
    </row>
    <row r="98" spans="1:61" x14ac:dyDescent="0.25">
      <c r="A98" s="29">
        <v>96</v>
      </c>
      <c r="B98" s="1" t="str">
        <f>HYPERLINK("https://my.zakupivli.pro/remote/dispatcher/state_purchase_view/41608882", "UA-2023-03-23-011954-a")</f>
        <v>UA-2023-03-23-011954-a</v>
      </c>
      <c r="C98" s="1" t="s">
        <v>701</v>
      </c>
      <c r="D98" s="1" t="s">
        <v>853</v>
      </c>
      <c r="E98" s="1" t="s">
        <v>742</v>
      </c>
      <c r="F98" s="1" t="s">
        <v>219</v>
      </c>
      <c r="G98" s="1" t="s">
        <v>347</v>
      </c>
      <c r="H98" s="1" t="s">
        <v>596</v>
      </c>
      <c r="I98" s="1" t="s">
        <v>944</v>
      </c>
      <c r="J98" s="1" t="s">
        <v>973</v>
      </c>
      <c r="K98" s="1" t="s">
        <v>54</v>
      </c>
      <c r="L98" s="1" t="s">
        <v>714</v>
      </c>
      <c r="M98" s="1" t="s">
        <v>714</v>
      </c>
      <c r="N98" s="1" t="s">
        <v>46</v>
      </c>
      <c r="O98" s="1" t="s">
        <v>46</v>
      </c>
      <c r="P98" s="1" t="s">
        <v>46</v>
      </c>
      <c r="Q98" s="5">
        <v>45008</v>
      </c>
      <c r="R98" s="1"/>
      <c r="S98" s="1"/>
      <c r="T98" s="1"/>
      <c r="U98" s="1"/>
      <c r="V98" s="1" t="s">
        <v>1011</v>
      </c>
      <c r="W98" s="7">
        <v>1</v>
      </c>
      <c r="X98" s="4">
        <v>880</v>
      </c>
      <c r="Y98" s="1" t="s">
        <v>701</v>
      </c>
      <c r="Z98" s="1">
        <v>1</v>
      </c>
      <c r="AA98" s="4">
        <v>880</v>
      </c>
      <c r="AB98" s="1" t="s">
        <v>1054</v>
      </c>
      <c r="AC98" s="1" t="s">
        <v>1032</v>
      </c>
      <c r="AD98" s="1" t="s">
        <v>491</v>
      </c>
      <c r="AE98" s="1" t="s">
        <v>704</v>
      </c>
      <c r="AF98" s="1" t="s">
        <v>541</v>
      </c>
      <c r="AG98" s="1" t="s">
        <v>704</v>
      </c>
      <c r="AH98" s="4">
        <v>880</v>
      </c>
      <c r="AI98" s="4">
        <v>880</v>
      </c>
      <c r="AJ98" s="1"/>
      <c r="AK98" s="1"/>
      <c r="AL98" s="1"/>
      <c r="AM98" s="1" t="s">
        <v>892</v>
      </c>
      <c r="AN98" s="1" t="s">
        <v>266</v>
      </c>
      <c r="AO98" s="1"/>
      <c r="AP98" s="1" t="s">
        <v>22</v>
      </c>
      <c r="AQ98" s="1"/>
      <c r="AR98" s="1"/>
      <c r="AS98" s="1"/>
      <c r="AT98" s="1"/>
      <c r="AU98" s="1"/>
      <c r="AV98" s="1"/>
      <c r="AW98" s="1" t="s">
        <v>1021</v>
      </c>
      <c r="AX98" s="8">
        <v>45009.403995786502</v>
      </c>
      <c r="AY98" s="1" t="s">
        <v>409</v>
      </c>
      <c r="AZ98" s="4">
        <v>880</v>
      </c>
      <c r="BA98" s="5">
        <v>45008</v>
      </c>
      <c r="BB98" s="5">
        <v>45291</v>
      </c>
      <c r="BC98" s="5">
        <v>45008</v>
      </c>
      <c r="BD98" s="5">
        <v>45215</v>
      </c>
      <c r="BE98" s="8">
        <v>45291</v>
      </c>
      <c r="BF98" s="1" t="s">
        <v>1042</v>
      </c>
      <c r="BG98" s="1"/>
      <c r="BH98" s="1"/>
      <c r="BI98" s="1" t="s">
        <v>45</v>
      </c>
    </row>
    <row r="99" spans="1:61" x14ac:dyDescent="0.25">
      <c r="A99" s="28">
        <v>97</v>
      </c>
      <c r="B99" s="1" t="str">
        <f>HYPERLINK("https://my.zakupivli.pro/remote/dispatcher/state_purchase_view/41608859", "UA-2023-03-23-011935-a")</f>
        <v>UA-2023-03-23-011935-a</v>
      </c>
      <c r="C99" s="1" t="s">
        <v>701</v>
      </c>
      <c r="D99" s="1" t="s">
        <v>683</v>
      </c>
      <c r="E99" s="1" t="s">
        <v>707</v>
      </c>
      <c r="F99" s="1" t="s">
        <v>219</v>
      </c>
      <c r="G99" s="1" t="s">
        <v>359</v>
      </c>
      <c r="H99" s="1" t="s">
        <v>596</v>
      </c>
      <c r="I99" s="1" t="s">
        <v>944</v>
      </c>
      <c r="J99" s="1" t="s">
        <v>973</v>
      </c>
      <c r="K99" s="1" t="s">
        <v>54</v>
      </c>
      <c r="L99" s="1" t="s">
        <v>714</v>
      </c>
      <c r="M99" s="1" t="s">
        <v>714</v>
      </c>
      <c r="N99" s="1" t="s">
        <v>46</v>
      </c>
      <c r="O99" s="1" t="s">
        <v>46</v>
      </c>
      <c r="P99" s="1" t="s">
        <v>46</v>
      </c>
      <c r="Q99" s="5">
        <v>45008</v>
      </c>
      <c r="R99" s="1"/>
      <c r="S99" s="1"/>
      <c r="T99" s="1"/>
      <c r="U99" s="1"/>
      <c r="V99" s="1" t="s">
        <v>1011</v>
      </c>
      <c r="W99" s="7">
        <v>1</v>
      </c>
      <c r="X99" s="4">
        <v>294</v>
      </c>
      <c r="Y99" s="1" t="s">
        <v>701</v>
      </c>
      <c r="Z99" s="1">
        <v>3</v>
      </c>
      <c r="AA99" s="4">
        <v>98</v>
      </c>
      <c r="AB99" s="1" t="s">
        <v>1054</v>
      </c>
      <c r="AC99" s="1" t="s">
        <v>1032</v>
      </c>
      <c r="AD99" s="1" t="s">
        <v>491</v>
      </c>
      <c r="AE99" s="1" t="s">
        <v>704</v>
      </c>
      <c r="AF99" s="1" t="s">
        <v>541</v>
      </c>
      <c r="AG99" s="1" t="s">
        <v>704</v>
      </c>
      <c r="AH99" s="4">
        <v>294</v>
      </c>
      <c r="AI99" s="4">
        <v>98</v>
      </c>
      <c r="AJ99" s="1"/>
      <c r="AK99" s="1"/>
      <c r="AL99" s="1"/>
      <c r="AM99" s="1" t="s">
        <v>892</v>
      </c>
      <c r="AN99" s="1" t="s">
        <v>266</v>
      </c>
      <c r="AO99" s="1"/>
      <c r="AP99" s="1" t="s">
        <v>22</v>
      </c>
      <c r="AQ99" s="1"/>
      <c r="AR99" s="1"/>
      <c r="AS99" s="1"/>
      <c r="AT99" s="1"/>
      <c r="AU99" s="1"/>
      <c r="AV99" s="1"/>
      <c r="AW99" s="1" t="s">
        <v>1021</v>
      </c>
      <c r="AX99" s="8">
        <v>45009.403996100089</v>
      </c>
      <c r="AY99" s="1" t="s">
        <v>411</v>
      </c>
      <c r="AZ99" s="4">
        <v>294</v>
      </c>
      <c r="BA99" s="5">
        <v>45008</v>
      </c>
      <c r="BB99" s="5">
        <v>45291</v>
      </c>
      <c r="BC99" s="5">
        <v>45008</v>
      </c>
      <c r="BD99" s="5">
        <v>45215</v>
      </c>
      <c r="BE99" s="8">
        <v>45291</v>
      </c>
      <c r="BF99" s="1" t="s">
        <v>1042</v>
      </c>
      <c r="BG99" s="1"/>
      <c r="BH99" s="1"/>
      <c r="BI99" s="1" t="s">
        <v>45</v>
      </c>
    </row>
    <row r="100" spans="1:61" x14ac:dyDescent="0.25">
      <c r="A100" s="29">
        <v>98</v>
      </c>
      <c r="B100" s="1" t="str">
        <f>HYPERLINK("https://my.zakupivli.pro/remote/dispatcher/state_purchase_view/41608774", "UA-2023-03-23-011893-a")</f>
        <v>UA-2023-03-23-011893-a</v>
      </c>
      <c r="C100" s="1" t="s">
        <v>701</v>
      </c>
      <c r="D100" s="1" t="s">
        <v>519</v>
      </c>
      <c r="E100" s="1" t="s">
        <v>902</v>
      </c>
      <c r="F100" s="1" t="s">
        <v>219</v>
      </c>
      <c r="G100" s="1" t="s">
        <v>253</v>
      </c>
      <c r="H100" s="1" t="s">
        <v>596</v>
      </c>
      <c r="I100" s="1" t="s">
        <v>944</v>
      </c>
      <c r="J100" s="1" t="s">
        <v>973</v>
      </c>
      <c r="K100" s="1" t="s">
        <v>54</v>
      </c>
      <c r="L100" s="1" t="s">
        <v>714</v>
      </c>
      <c r="M100" s="1" t="s">
        <v>714</v>
      </c>
      <c r="N100" s="1" t="s">
        <v>46</v>
      </c>
      <c r="O100" s="1" t="s">
        <v>46</v>
      </c>
      <c r="P100" s="1" t="s">
        <v>46</v>
      </c>
      <c r="Q100" s="5">
        <v>45008</v>
      </c>
      <c r="R100" s="1"/>
      <c r="S100" s="1"/>
      <c r="T100" s="1"/>
      <c r="U100" s="1"/>
      <c r="V100" s="1" t="s">
        <v>1011</v>
      </c>
      <c r="W100" s="7">
        <v>1</v>
      </c>
      <c r="X100" s="4">
        <v>486</v>
      </c>
      <c r="Y100" s="1" t="s">
        <v>701</v>
      </c>
      <c r="Z100" s="1">
        <v>2</v>
      </c>
      <c r="AA100" s="4">
        <v>243</v>
      </c>
      <c r="AB100" s="1" t="s">
        <v>1054</v>
      </c>
      <c r="AC100" s="1" t="s">
        <v>1032</v>
      </c>
      <c r="AD100" s="1" t="s">
        <v>491</v>
      </c>
      <c r="AE100" s="1" t="s">
        <v>704</v>
      </c>
      <c r="AF100" s="1" t="s">
        <v>541</v>
      </c>
      <c r="AG100" s="1" t="s">
        <v>704</v>
      </c>
      <c r="AH100" s="4">
        <v>486</v>
      </c>
      <c r="AI100" s="4">
        <v>243</v>
      </c>
      <c r="AJ100" s="1"/>
      <c r="AK100" s="1"/>
      <c r="AL100" s="1"/>
      <c r="AM100" s="1" t="s">
        <v>892</v>
      </c>
      <c r="AN100" s="1" t="s">
        <v>266</v>
      </c>
      <c r="AO100" s="1"/>
      <c r="AP100" s="1" t="s">
        <v>22</v>
      </c>
      <c r="AQ100" s="1"/>
      <c r="AR100" s="1"/>
      <c r="AS100" s="1"/>
      <c r="AT100" s="1"/>
      <c r="AU100" s="1"/>
      <c r="AV100" s="1"/>
      <c r="AW100" s="1" t="s">
        <v>1021</v>
      </c>
      <c r="AX100" s="8">
        <v>45009.403995617278</v>
      </c>
      <c r="AY100" s="1" t="s">
        <v>412</v>
      </c>
      <c r="AZ100" s="4">
        <v>486</v>
      </c>
      <c r="BA100" s="5">
        <v>45008</v>
      </c>
      <c r="BB100" s="5">
        <v>45291</v>
      </c>
      <c r="BC100" s="5">
        <v>45008</v>
      </c>
      <c r="BD100" s="5">
        <v>45215</v>
      </c>
      <c r="BE100" s="8">
        <v>45291</v>
      </c>
      <c r="BF100" s="1" t="s">
        <v>1042</v>
      </c>
      <c r="BG100" s="1"/>
      <c r="BH100" s="1"/>
      <c r="BI100" s="1" t="s">
        <v>45</v>
      </c>
    </row>
    <row r="101" spans="1:61" x14ac:dyDescent="0.25">
      <c r="A101" s="28">
        <v>99</v>
      </c>
      <c r="B101" s="1" t="str">
        <f>HYPERLINK("https://my.zakupivli.pro/remote/dispatcher/state_purchase_view/41608742", "UA-2023-03-23-011870-a")</f>
        <v>UA-2023-03-23-011870-a</v>
      </c>
      <c r="C101" s="1" t="s">
        <v>701</v>
      </c>
      <c r="D101" s="1" t="s">
        <v>1010</v>
      </c>
      <c r="E101" s="1" t="s">
        <v>516</v>
      </c>
      <c r="F101" s="1" t="s">
        <v>219</v>
      </c>
      <c r="G101" s="1" t="s">
        <v>360</v>
      </c>
      <c r="H101" s="1" t="s">
        <v>596</v>
      </c>
      <c r="I101" s="1" t="s">
        <v>944</v>
      </c>
      <c r="J101" s="1" t="s">
        <v>973</v>
      </c>
      <c r="K101" s="1" t="s">
        <v>54</v>
      </c>
      <c r="L101" s="1" t="s">
        <v>714</v>
      </c>
      <c r="M101" s="1" t="s">
        <v>714</v>
      </c>
      <c r="N101" s="1" t="s">
        <v>46</v>
      </c>
      <c r="O101" s="1" t="s">
        <v>46</v>
      </c>
      <c r="P101" s="1" t="s">
        <v>46</v>
      </c>
      <c r="Q101" s="5">
        <v>45008</v>
      </c>
      <c r="R101" s="1"/>
      <c r="S101" s="1"/>
      <c r="T101" s="1"/>
      <c r="U101" s="1"/>
      <c r="V101" s="1" t="s">
        <v>1011</v>
      </c>
      <c r="W101" s="7">
        <v>1</v>
      </c>
      <c r="X101" s="4">
        <v>6984</v>
      </c>
      <c r="Y101" s="1" t="s">
        <v>701</v>
      </c>
      <c r="Z101" s="1">
        <v>1</v>
      </c>
      <c r="AA101" s="4">
        <v>6984</v>
      </c>
      <c r="AB101" s="1" t="s">
        <v>1054</v>
      </c>
      <c r="AC101" s="1" t="s">
        <v>1032</v>
      </c>
      <c r="AD101" s="1" t="s">
        <v>491</v>
      </c>
      <c r="AE101" s="1" t="s">
        <v>704</v>
      </c>
      <c r="AF101" s="1" t="s">
        <v>541</v>
      </c>
      <c r="AG101" s="1" t="s">
        <v>704</v>
      </c>
      <c r="AH101" s="4">
        <v>6984</v>
      </c>
      <c r="AI101" s="4">
        <v>6984</v>
      </c>
      <c r="AJ101" s="1"/>
      <c r="AK101" s="1"/>
      <c r="AL101" s="1"/>
      <c r="AM101" s="1" t="s">
        <v>892</v>
      </c>
      <c r="AN101" s="1" t="s">
        <v>266</v>
      </c>
      <c r="AO101" s="1"/>
      <c r="AP101" s="1" t="s">
        <v>22</v>
      </c>
      <c r="AQ101" s="1"/>
      <c r="AR101" s="1"/>
      <c r="AS101" s="1"/>
      <c r="AT101" s="1"/>
      <c r="AU101" s="1"/>
      <c r="AV101" s="1"/>
      <c r="AW101" s="1" t="s">
        <v>1021</v>
      </c>
      <c r="AX101" s="8">
        <v>45009.4039950925</v>
      </c>
      <c r="AY101" s="1" t="s">
        <v>414</v>
      </c>
      <c r="AZ101" s="4">
        <v>6984</v>
      </c>
      <c r="BA101" s="5">
        <v>45008</v>
      </c>
      <c r="BB101" s="5">
        <v>45291</v>
      </c>
      <c r="BC101" s="5">
        <v>45008</v>
      </c>
      <c r="BD101" s="5">
        <v>45215</v>
      </c>
      <c r="BE101" s="8">
        <v>45291</v>
      </c>
      <c r="BF101" s="1" t="s">
        <v>1042</v>
      </c>
      <c r="BG101" s="1"/>
      <c r="BH101" s="1"/>
      <c r="BI101" s="1" t="s">
        <v>45</v>
      </c>
    </row>
    <row r="102" spans="1:61" x14ac:dyDescent="0.25">
      <c r="A102" s="29">
        <v>100</v>
      </c>
      <c r="B102" s="1" t="str">
        <f>HYPERLINK("https://my.zakupivli.pro/remote/dispatcher/state_purchase_view/41608663", "UA-2023-03-23-011839-a")</f>
        <v>UA-2023-03-23-011839-a</v>
      </c>
      <c r="C102" s="1" t="s">
        <v>701</v>
      </c>
      <c r="D102" s="1" t="s">
        <v>628</v>
      </c>
      <c r="E102" s="1" t="s">
        <v>639</v>
      </c>
      <c r="F102" s="1" t="s">
        <v>219</v>
      </c>
      <c r="G102" s="1" t="s">
        <v>375</v>
      </c>
      <c r="H102" s="1" t="s">
        <v>596</v>
      </c>
      <c r="I102" s="1" t="s">
        <v>944</v>
      </c>
      <c r="J102" s="1" t="s">
        <v>973</v>
      </c>
      <c r="K102" s="1" t="s">
        <v>54</v>
      </c>
      <c r="L102" s="1" t="s">
        <v>714</v>
      </c>
      <c r="M102" s="1" t="s">
        <v>714</v>
      </c>
      <c r="N102" s="1" t="s">
        <v>46</v>
      </c>
      <c r="O102" s="1" t="s">
        <v>46</v>
      </c>
      <c r="P102" s="1" t="s">
        <v>46</v>
      </c>
      <c r="Q102" s="5">
        <v>45008</v>
      </c>
      <c r="R102" s="1"/>
      <c r="S102" s="1"/>
      <c r="T102" s="1"/>
      <c r="U102" s="1"/>
      <c r="V102" s="1" t="s">
        <v>1011</v>
      </c>
      <c r="W102" s="7">
        <v>1</v>
      </c>
      <c r="X102" s="4">
        <v>803.1</v>
      </c>
      <c r="Y102" s="1" t="s">
        <v>701</v>
      </c>
      <c r="Z102" s="1">
        <v>29</v>
      </c>
      <c r="AA102" s="4">
        <v>27.69</v>
      </c>
      <c r="AB102" s="1" t="s">
        <v>1026</v>
      </c>
      <c r="AC102" s="1" t="s">
        <v>1032</v>
      </c>
      <c r="AD102" s="1" t="s">
        <v>491</v>
      </c>
      <c r="AE102" s="1" t="s">
        <v>704</v>
      </c>
      <c r="AF102" s="1" t="s">
        <v>541</v>
      </c>
      <c r="AG102" s="1" t="s">
        <v>704</v>
      </c>
      <c r="AH102" s="4">
        <v>803.1</v>
      </c>
      <c r="AI102" s="4">
        <v>27.693103448275863</v>
      </c>
      <c r="AJ102" s="1"/>
      <c r="AK102" s="1"/>
      <c r="AL102" s="1"/>
      <c r="AM102" s="1" t="s">
        <v>892</v>
      </c>
      <c r="AN102" s="1" t="s">
        <v>266</v>
      </c>
      <c r="AO102" s="1"/>
      <c r="AP102" s="1" t="s">
        <v>22</v>
      </c>
      <c r="AQ102" s="1"/>
      <c r="AR102" s="1"/>
      <c r="AS102" s="1"/>
      <c r="AT102" s="1"/>
      <c r="AU102" s="1"/>
      <c r="AV102" s="1"/>
      <c r="AW102" s="1" t="s">
        <v>1021</v>
      </c>
      <c r="AX102" s="8">
        <v>45009.403984448807</v>
      </c>
      <c r="AY102" s="1" t="s">
        <v>415</v>
      </c>
      <c r="AZ102" s="4">
        <v>803.1</v>
      </c>
      <c r="BA102" s="5">
        <v>45008</v>
      </c>
      <c r="BB102" s="5">
        <v>45291</v>
      </c>
      <c r="BC102" s="5">
        <v>45008</v>
      </c>
      <c r="BD102" s="5">
        <v>45215</v>
      </c>
      <c r="BE102" s="8">
        <v>45291</v>
      </c>
      <c r="BF102" s="1" t="s">
        <v>1042</v>
      </c>
      <c r="BG102" s="1"/>
      <c r="BH102" s="1"/>
      <c r="BI102" s="1" t="s">
        <v>45</v>
      </c>
    </row>
    <row r="103" spans="1:61" x14ac:dyDescent="0.25">
      <c r="A103" s="28">
        <v>101</v>
      </c>
      <c r="B103" s="1" t="str">
        <f>HYPERLINK("https://my.zakupivli.pro/remote/dispatcher/state_purchase_view/41608181", "UA-2023-03-23-011730-a")</f>
        <v>UA-2023-03-23-011730-a</v>
      </c>
      <c r="C103" s="1" t="s">
        <v>701</v>
      </c>
      <c r="D103" s="1" t="s">
        <v>642</v>
      </c>
      <c r="E103" s="1" t="s">
        <v>641</v>
      </c>
      <c r="F103" s="1" t="s">
        <v>219</v>
      </c>
      <c r="G103" s="1" t="s">
        <v>382</v>
      </c>
      <c r="H103" s="1" t="s">
        <v>596</v>
      </c>
      <c r="I103" s="1" t="s">
        <v>944</v>
      </c>
      <c r="J103" s="1" t="s">
        <v>973</v>
      </c>
      <c r="K103" s="1" t="s">
        <v>54</v>
      </c>
      <c r="L103" s="1" t="s">
        <v>714</v>
      </c>
      <c r="M103" s="1" t="s">
        <v>714</v>
      </c>
      <c r="N103" s="1" t="s">
        <v>46</v>
      </c>
      <c r="O103" s="1" t="s">
        <v>46</v>
      </c>
      <c r="P103" s="1" t="s">
        <v>46</v>
      </c>
      <c r="Q103" s="5">
        <v>45008</v>
      </c>
      <c r="R103" s="1"/>
      <c r="S103" s="1"/>
      <c r="T103" s="1"/>
      <c r="U103" s="1"/>
      <c r="V103" s="1" t="s">
        <v>1011</v>
      </c>
      <c r="W103" s="7">
        <v>1</v>
      </c>
      <c r="X103" s="4">
        <v>6440.3</v>
      </c>
      <c r="Y103" s="1" t="s">
        <v>701</v>
      </c>
      <c r="Z103" s="1">
        <v>21</v>
      </c>
      <c r="AA103" s="4">
        <v>306.68</v>
      </c>
      <c r="AB103" s="1" t="s">
        <v>1026</v>
      </c>
      <c r="AC103" s="1" t="s">
        <v>1032</v>
      </c>
      <c r="AD103" s="1" t="s">
        <v>491</v>
      </c>
      <c r="AE103" s="1" t="s">
        <v>704</v>
      </c>
      <c r="AF103" s="1" t="s">
        <v>541</v>
      </c>
      <c r="AG103" s="1" t="s">
        <v>704</v>
      </c>
      <c r="AH103" s="4">
        <v>6440.3</v>
      </c>
      <c r="AI103" s="4">
        <v>306.68095238095236</v>
      </c>
      <c r="AJ103" s="1"/>
      <c r="AK103" s="1"/>
      <c r="AL103" s="1"/>
      <c r="AM103" s="1" t="s">
        <v>892</v>
      </c>
      <c r="AN103" s="1" t="s">
        <v>266</v>
      </c>
      <c r="AO103" s="1"/>
      <c r="AP103" s="1"/>
      <c r="AQ103" s="1"/>
      <c r="AR103" s="1"/>
      <c r="AS103" s="1"/>
      <c r="AT103" s="1"/>
      <c r="AU103" s="1"/>
      <c r="AV103" s="1"/>
      <c r="AW103" s="1" t="s">
        <v>1021</v>
      </c>
      <c r="AX103" s="8">
        <v>45009.40398864352</v>
      </c>
      <c r="AY103" s="1" t="s">
        <v>417</v>
      </c>
      <c r="AZ103" s="4">
        <v>6440.3</v>
      </c>
      <c r="BA103" s="5">
        <v>45008</v>
      </c>
      <c r="BB103" s="5">
        <v>45291</v>
      </c>
      <c r="BC103" s="5">
        <v>45008</v>
      </c>
      <c r="BD103" s="5">
        <v>45215</v>
      </c>
      <c r="BE103" s="8">
        <v>45291</v>
      </c>
      <c r="BF103" s="1" t="s">
        <v>1042</v>
      </c>
      <c r="BG103" s="1"/>
      <c r="BH103" s="1"/>
      <c r="BI103" s="1" t="s">
        <v>45</v>
      </c>
    </row>
    <row r="104" spans="1:61" x14ac:dyDescent="0.25">
      <c r="A104" s="29">
        <v>102</v>
      </c>
      <c r="B104" s="1" t="str">
        <f>HYPERLINK("https://my.zakupivli.pro/remote/dispatcher/state_purchase_view/41607408", "UA-2023-03-23-011432-a")</f>
        <v>UA-2023-03-23-011432-a</v>
      </c>
      <c r="C104" s="1" t="s">
        <v>701</v>
      </c>
      <c r="D104" s="1" t="s">
        <v>648</v>
      </c>
      <c r="E104" s="1" t="s">
        <v>853</v>
      </c>
      <c r="F104" s="1" t="s">
        <v>219</v>
      </c>
      <c r="G104" s="1" t="s">
        <v>381</v>
      </c>
      <c r="H104" s="1" t="s">
        <v>596</v>
      </c>
      <c r="I104" s="1" t="s">
        <v>944</v>
      </c>
      <c r="J104" s="1" t="s">
        <v>973</v>
      </c>
      <c r="K104" s="1" t="s">
        <v>54</v>
      </c>
      <c r="L104" s="1" t="s">
        <v>714</v>
      </c>
      <c r="M104" s="1" t="s">
        <v>714</v>
      </c>
      <c r="N104" s="1" t="s">
        <v>46</v>
      </c>
      <c r="O104" s="1" t="s">
        <v>46</v>
      </c>
      <c r="P104" s="1" t="s">
        <v>46</v>
      </c>
      <c r="Q104" s="5">
        <v>45008</v>
      </c>
      <c r="R104" s="1"/>
      <c r="S104" s="1"/>
      <c r="T104" s="1"/>
      <c r="U104" s="1"/>
      <c r="V104" s="1" t="s">
        <v>1011</v>
      </c>
      <c r="W104" s="7">
        <v>1</v>
      </c>
      <c r="X104" s="4">
        <v>938</v>
      </c>
      <c r="Y104" s="1" t="s">
        <v>701</v>
      </c>
      <c r="Z104" s="1">
        <v>1</v>
      </c>
      <c r="AA104" s="4">
        <v>938</v>
      </c>
      <c r="AB104" s="1" t="s">
        <v>1054</v>
      </c>
      <c r="AC104" s="1" t="s">
        <v>1032</v>
      </c>
      <c r="AD104" s="1" t="s">
        <v>491</v>
      </c>
      <c r="AE104" s="1" t="s">
        <v>704</v>
      </c>
      <c r="AF104" s="1" t="s">
        <v>541</v>
      </c>
      <c r="AG104" s="1" t="s">
        <v>704</v>
      </c>
      <c r="AH104" s="4">
        <v>938</v>
      </c>
      <c r="AI104" s="4">
        <v>938</v>
      </c>
      <c r="AJ104" s="1"/>
      <c r="AK104" s="1"/>
      <c r="AL104" s="1"/>
      <c r="AM104" s="1" t="s">
        <v>892</v>
      </c>
      <c r="AN104" s="1" t="s">
        <v>266</v>
      </c>
      <c r="AO104" s="1"/>
      <c r="AP104" s="1" t="s">
        <v>22</v>
      </c>
      <c r="AQ104" s="1"/>
      <c r="AR104" s="1"/>
      <c r="AS104" s="1"/>
      <c r="AT104" s="1"/>
      <c r="AU104" s="1"/>
      <c r="AV104" s="1"/>
      <c r="AW104" s="1" t="s">
        <v>1021</v>
      </c>
      <c r="AX104" s="8">
        <v>45009.403997042369</v>
      </c>
      <c r="AY104" s="1" t="s">
        <v>419</v>
      </c>
      <c r="AZ104" s="4">
        <v>938</v>
      </c>
      <c r="BA104" s="5">
        <v>45008</v>
      </c>
      <c r="BB104" s="5">
        <v>45291</v>
      </c>
      <c r="BC104" s="5">
        <v>45008</v>
      </c>
      <c r="BD104" s="5">
        <v>45215</v>
      </c>
      <c r="BE104" s="8">
        <v>45291</v>
      </c>
      <c r="BF104" s="1" t="s">
        <v>1042</v>
      </c>
      <c r="BG104" s="1"/>
      <c r="BH104" s="1"/>
      <c r="BI104" s="1" t="s">
        <v>45</v>
      </c>
    </row>
    <row r="105" spans="1:61" x14ac:dyDescent="0.25">
      <c r="A105" s="28">
        <v>103</v>
      </c>
      <c r="B105" s="1" t="str">
        <f>HYPERLINK("https://my.zakupivli.pro/remote/dispatcher/state_purchase_view/41604924", "UA-2023-03-23-010148-a")</f>
        <v>UA-2023-03-23-010148-a</v>
      </c>
      <c r="C105" s="1" t="s">
        <v>701</v>
      </c>
      <c r="D105" s="1" t="s">
        <v>542</v>
      </c>
      <c r="E105" s="1" t="s">
        <v>1030</v>
      </c>
      <c r="F105" s="1" t="s">
        <v>219</v>
      </c>
      <c r="G105" s="1" t="s">
        <v>376</v>
      </c>
      <c r="H105" s="1" t="s">
        <v>596</v>
      </c>
      <c r="I105" s="1" t="s">
        <v>944</v>
      </c>
      <c r="J105" s="1" t="s">
        <v>973</v>
      </c>
      <c r="K105" s="1" t="s">
        <v>54</v>
      </c>
      <c r="L105" s="1" t="s">
        <v>714</v>
      </c>
      <c r="M105" s="1" t="s">
        <v>714</v>
      </c>
      <c r="N105" s="1" t="s">
        <v>46</v>
      </c>
      <c r="O105" s="1" t="s">
        <v>46</v>
      </c>
      <c r="P105" s="1" t="s">
        <v>46</v>
      </c>
      <c r="Q105" s="5">
        <v>45008</v>
      </c>
      <c r="R105" s="1"/>
      <c r="S105" s="1"/>
      <c r="T105" s="1"/>
      <c r="U105" s="1"/>
      <c r="V105" s="1" t="s">
        <v>1011</v>
      </c>
      <c r="W105" s="7">
        <v>1</v>
      </c>
      <c r="X105" s="4">
        <v>2380.6</v>
      </c>
      <c r="Y105" s="1" t="s">
        <v>701</v>
      </c>
      <c r="Z105" s="1" t="s">
        <v>1026</v>
      </c>
      <c r="AA105" s="1" t="s">
        <v>1026</v>
      </c>
      <c r="AB105" s="1" t="s">
        <v>1026</v>
      </c>
      <c r="AC105" s="1" t="s">
        <v>1032</v>
      </c>
      <c r="AD105" s="1" t="s">
        <v>491</v>
      </c>
      <c r="AE105" s="1" t="s">
        <v>704</v>
      </c>
      <c r="AF105" s="1" t="s">
        <v>541</v>
      </c>
      <c r="AG105" s="1" t="s">
        <v>704</v>
      </c>
      <c r="AH105" s="4">
        <v>2380.6</v>
      </c>
      <c r="AI105" s="1" t="s">
        <v>1026</v>
      </c>
      <c r="AJ105" s="1"/>
      <c r="AK105" s="1"/>
      <c r="AL105" s="1"/>
      <c r="AM105" s="1" t="s">
        <v>892</v>
      </c>
      <c r="AN105" s="1" t="s">
        <v>266</v>
      </c>
      <c r="AO105" s="1"/>
      <c r="AP105" s="1" t="s">
        <v>21</v>
      </c>
      <c r="AQ105" s="1"/>
      <c r="AR105" s="1"/>
      <c r="AS105" s="1"/>
      <c r="AT105" s="1"/>
      <c r="AU105" s="1"/>
      <c r="AV105" s="1"/>
      <c r="AW105" s="1" t="s">
        <v>1021</v>
      </c>
      <c r="AX105" s="8">
        <v>45009.403996870889</v>
      </c>
      <c r="AY105" s="1" t="s">
        <v>421</v>
      </c>
      <c r="AZ105" s="4">
        <v>2380.6</v>
      </c>
      <c r="BA105" s="5">
        <v>45008</v>
      </c>
      <c r="BB105" s="5">
        <v>45291</v>
      </c>
      <c r="BC105" s="5">
        <v>45008</v>
      </c>
      <c r="BD105" s="5">
        <v>45210</v>
      </c>
      <c r="BE105" s="8">
        <v>45291</v>
      </c>
      <c r="BF105" s="1" t="s">
        <v>1042</v>
      </c>
      <c r="BG105" s="1"/>
      <c r="BH105" s="1"/>
      <c r="BI105" s="1" t="s">
        <v>45</v>
      </c>
    </row>
    <row r="106" spans="1:61" x14ac:dyDescent="0.25">
      <c r="A106" s="29">
        <v>104</v>
      </c>
      <c r="B106" s="1" t="str">
        <f>HYPERLINK("https://my.zakupivli.pro/remote/dispatcher/state_purchase_view/41604158", "UA-2023-03-23-009772-a")</f>
        <v>UA-2023-03-23-009772-a</v>
      </c>
      <c r="C106" s="1" t="s">
        <v>701</v>
      </c>
      <c r="D106" s="1" t="s">
        <v>542</v>
      </c>
      <c r="E106" s="1" t="s">
        <v>1009</v>
      </c>
      <c r="F106" s="1" t="s">
        <v>219</v>
      </c>
      <c r="G106" s="1" t="s">
        <v>340</v>
      </c>
      <c r="H106" s="1" t="s">
        <v>596</v>
      </c>
      <c r="I106" s="1" t="s">
        <v>944</v>
      </c>
      <c r="J106" s="1" t="s">
        <v>973</v>
      </c>
      <c r="K106" s="1" t="s">
        <v>54</v>
      </c>
      <c r="L106" s="1" t="s">
        <v>714</v>
      </c>
      <c r="M106" s="1" t="s">
        <v>714</v>
      </c>
      <c r="N106" s="1" t="s">
        <v>46</v>
      </c>
      <c r="O106" s="1" t="s">
        <v>46</v>
      </c>
      <c r="P106" s="1" t="s">
        <v>46</v>
      </c>
      <c r="Q106" s="5">
        <v>45008</v>
      </c>
      <c r="R106" s="1"/>
      <c r="S106" s="1"/>
      <c r="T106" s="1"/>
      <c r="U106" s="1"/>
      <c r="V106" s="1" t="s">
        <v>1011</v>
      </c>
      <c r="W106" s="7">
        <v>1</v>
      </c>
      <c r="X106" s="4">
        <v>127</v>
      </c>
      <c r="Y106" s="1" t="s">
        <v>701</v>
      </c>
      <c r="Z106" s="1">
        <v>1</v>
      </c>
      <c r="AA106" s="4">
        <v>127</v>
      </c>
      <c r="AB106" s="1" t="s">
        <v>1054</v>
      </c>
      <c r="AC106" s="1" t="s">
        <v>1032</v>
      </c>
      <c r="AD106" s="1" t="s">
        <v>491</v>
      </c>
      <c r="AE106" s="1" t="s">
        <v>704</v>
      </c>
      <c r="AF106" s="1" t="s">
        <v>541</v>
      </c>
      <c r="AG106" s="1" t="s">
        <v>704</v>
      </c>
      <c r="AH106" s="4">
        <v>127</v>
      </c>
      <c r="AI106" s="4">
        <v>127</v>
      </c>
      <c r="AJ106" s="1"/>
      <c r="AK106" s="1"/>
      <c r="AL106" s="1"/>
      <c r="AM106" s="1" t="s">
        <v>892</v>
      </c>
      <c r="AN106" s="1" t="s">
        <v>266</v>
      </c>
      <c r="AO106" s="1"/>
      <c r="AP106" s="1" t="s">
        <v>22</v>
      </c>
      <c r="AQ106" s="1"/>
      <c r="AR106" s="1"/>
      <c r="AS106" s="1"/>
      <c r="AT106" s="1"/>
      <c r="AU106" s="1"/>
      <c r="AV106" s="1"/>
      <c r="AW106" s="1" t="s">
        <v>1021</v>
      </c>
      <c r="AX106" s="8">
        <v>45009.403980872718</v>
      </c>
      <c r="AY106" s="1" t="s">
        <v>422</v>
      </c>
      <c r="AZ106" s="4">
        <v>127</v>
      </c>
      <c r="BA106" s="5">
        <v>45008</v>
      </c>
      <c r="BB106" s="5">
        <v>45291</v>
      </c>
      <c r="BC106" s="5">
        <v>45008</v>
      </c>
      <c r="BD106" s="5">
        <v>45208</v>
      </c>
      <c r="BE106" s="8">
        <v>45291</v>
      </c>
      <c r="BF106" s="1" t="s">
        <v>1042</v>
      </c>
      <c r="BG106" s="1"/>
      <c r="BH106" s="1"/>
      <c r="BI106" s="1" t="s">
        <v>45</v>
      </c>
    </row>
    <row r="107" spans="1:61" x14ac:dyDescent="0.25">
      <c r="A107" s="28">
        <v>105</v>
      </c>
      <c r="B107" s="1" t="str">
        <f>HYPERLINK("https://my.zakupivli.pro/remote/dispatcher/state_purchase_view/41602570", "UA-2023-03-23-009146-a")</f>
        <v>UA-2023-03-23-009146-a</v>
      </c>
      <c r="C107" s="1" t="s">
        <v>701</v>
      </c>
      <c r="D107" s="1" t="s">
        <v>515</v>
      </c>
      <c r="E107" s="10" t="s">
        <v>1154</v>
      </c>
      <c r="G107" s="10" t="s">
        <v>1074</v>
      </c>
      <c r="AM107" s="10" t="s">
        <v>923</v>
      </c>
      <c r="AN107" s="10" t="s">
        <v>1077</v>
      </c>
      <c r="AY107" s="10" t="s">
        <v>1140</v>
      </c>
      <c r="AZ107" s="19">
        <v>525390</v>
      </c>
      <c r="BC107" s="14">
        <v>45009</v>
      </c>
      <c r="BD107" s="5">
        <v>45208</v>
      </c>
      <c r="BE107" s="8">
        <v>45291</v>
      </c>
      <c r="BF107" s="1" t="s">
        <v>1042</v>
      </c>
      <c r="BG107" s="1"/>
      <c r="BH107" s="1"/>
      <c r="BI107" s="1" t="s">
        <v>45</v>
      </c>
    </row>
    <row r="108" spans="1:61" x14ac:dyDescent="0.25">
      <c r="A108" s="29">
        <v>106</v>
      </c>
      <c r="B108" s="1" t="str">
        <f>HYPERLINK("https://my.zakupivli.pro/remote/dispatcher/state_purchase_view/41009320", "UA-2023-02-21-014757-a")</f>
        <v>UA-2023-02-21-014757-a</v>
      </c>
      <c r="C108" s="1" t="str">
        <f>HYPERLINK("https://my.zakupivli.pro/remote/dispatcher/state_purchase_lot_view/878237", "UA-2023-02-21-014757-a-L1")</f>
        <v>UA-2023-02-21-014757-a-L1</v>
      </c>
      <c r="D108" s="1" t="s">
        <v>623</v>
      </c>
      <c r="E108" s="1" t="s">
        <v>1045</v>
      </c>
      <c r="F108" s="1" t="s">
        <v>219</v>
      </c>
      <c r="G108" s="1" t="s">
        <v>143</v>
      </c>
      <c r="H108" s="1" t="s">
        <v>540</v>
      </c>
      <c r="I108" s="1" t="s">
        <v>944</v>
      </c>
      <c r="J108" s="1" t="s">
        <v>973</v>
      </c>
      <c r="K108" s="1" t="s">
        <v>54</v>
      </c>
      <c r="L108" s="1" t="s">
        <v>714</v>
      </c>
      <c r="M108" s="1" t="s">
        <v>714</v>
      </c>
      <c r="N108" s="1" t="s">
        <v>47</v>
      </c>
      <c r="O108" s="1" t="s">
        <v>47</v>
      </c>
      <c r="P108" s="1" t="s">
        <v>47</v>
      </c>
      <c r="Q108" s="5">
        <v>44978</v>
      </c>
      <c r="R108" s="5">
        <v>44978</v>
      </c>
      <c r="S108" s="5">
        <v>44983</v>
      </c>
      <c r="T108" s="5">
        <v>44978</v>
      </c>
      <c r="U108" s="5">
        <v>44986</v>
      </c>
      <c r="V108" s="1" t="s">
        <v>1012</v>
      </c>
      <c r="W108" s="7">
        <v>2</v>
      </c>
      <c r="X108" s="4">
        <v>340000</v>
      </c>
      <c r="Y108" s="4">
        <v>340000</v>
      </c>
      <c r="Z108" s="1">
        <v>4700</v>
      </c>
      <c r="AA108" s="4">
        <v>72.34</v>
      </c>
      <c r="AB108" s="1" t="s">
        <v>1026</v>
      </c>
      <c r="AC108" s="4">
        <v>1700</v>
      </c>
      <c r="AD108" s="1" t="s">
        <v>491</v>
      </c>
      <c r="AE108" s="1" t="s">
        <v>944</v>
      </c>
      <c r="AF108" s="1" t="s">
        <v>541</v>
      </c>
      <c r="AG108" s="1" t="s">
        <v>704</v>
      </c>
      <c r="AH108" s="4">
        <v>245925</v>
      </c>
      <c r="AI108" s="4">
        <v>52.324468085106382</v>
      </c>
      <c r="AJ108" s="1" t="s">
        <v>923</v>
      </c>
      <c r="AK108" s="4">
        <v>94075</v>
      </c>
      <c r="AL108" s="4">
        <v>0.27669117647058822</v>
      </c>
      <c r="AM108" s="1" t="s">
        <v>960</v>
      </c>
      <c r="AN108" s="1" t="s">
        <v>292</v>
      </c>
      <c r="AO108" s="1" t="s">
        <v>494</v>
      </c>
      <c r="AP108" s="1" t="s">
        <v>330</v>
      </c>
      <c r="AQ108" s="4">
        <v>87100</v>
      </c>
      <c r="AR108" s="4">
        <v>0.25617647058823528</v>
      </c>
      <c r="AS108" s="1"/>
      <c r="AT108" s="8">
        <v>45001.667984020612</v>
      </c>
      <c r="AU108" s="5">
        <v>45007</v>
      </c>
      <c r="AV108" s="5">
        <v>45017</v>
      </c>
      <c r="AW108" s="1" t="s">
        <v>1020</v>
      </c>
      <c r="AX108" s="8">
        <v>45009.44481350352</v>
      </c>
      <c r="AY108" s="1" t="s">
        <v>423</v>
      </c>
      <c r="AZ108" s="4">
        <v>252900</v>
      </c>
      <c r="BA108" s="1"/>
      <c r="BB108" s="5">
        <v>45291</v>
      </c>
      <c r="BC108" s="5">
        <v>45009</v>
      </c>
      <c r="BD108" s="5">
        <v>45208</v>
      </c>
      <c r="BE108" s="8">
        <v>45291</v>
      </c>
      <c r="BF108" s="1" t="s">
        <v>1042</v>
      </c>
      <c r="BG108" s="1"/>
      <c r="BH108" s="1"/>
      <c r="BI108" s="1" t="s">
        <v>45</v>
      </c>
    </row>
    <row r="109" spans="1:61" x14ac:dyDescent="0.25">
      <c r="A109" s="28">
        <v>107</v>
      </c>
      <c r="B109" s="1" t="str">
        <f>HYPERLINK("https://my.zakupivli.pro/remote/dispatcher/state_purchase_view/41642397", "UA-2023-03-27-002959-a")</f>
        <v>UA-2023-03-27-002959-a</v>
      </c>
      <c r="C109" s="1" t="s">
        <v>701</v>
      </c>
      <c r="D109" s="1" t="s">
        <v>683</v>
      </c>
      <c r="E109" s="1" t="s">
        <v>966</v>
      </c>
      <c r="F109" s="1" t="s">
        <v>219</v>
      </c>
      <c r="G109" s="1" t="s">
        <v>375</v>
      </c>
      <c r="H109" s="1" t="s">
        <v>596</v>
      </c>
      <c r="I109" s="1" t="s">
        <v>944</v>
      </c>
      <c r="J109" s="1" t="s">
        <v>973</v>
      </c>
      <c r="K109" s="1" t="s">
        <v>54</v>
      </c>
      <c r="L109" s="1" t="s">
        <v>714</v>
      </c>
      <c r="M109" s="1" t="s">
        <v>714</v>
      </c>
      <c r="N109" s="1" t="s">
        <v>46</v>
      </c>
      <c r="O109" s="1" t="s">
        <v>46</v>
      </c>
      <c r="P109" s="1" t="s">
        <v>46</v>
      </c>
      <c r="Q109" s="5">
        <v>45012</v>
      </c>
      <c r="R109" s="1"/>
      <c r="S109" s="1"/>
      <c r="T109" s="1"/>
      <c r="U109" s="1"/>
      <c r="V109" s="1" t="s">
        <v>1011</v>
      </c>
      <c r="W109" s="7">
        <v>1</v>
      </c>
      <c r="X109" s="4">
        <v>294</v>
      </c>
      <c r="Y109" s="1" t="s">
        <v>701</v>
      </c>
      <c r="Z109" s="1">
        <v>20</v>
      </c>
      <c r="AA109" s="4">
        <v>14.7</v>
      </c>
      <c r="AB109" s="1" t="s">
        <v>1026</v>
      </c>
      <c r="AC109" s="1" t="s">
        <v>1032</v>
      </c>
      <c r="AD109" s="1" t="s">
        <v>491</v>
      </c>
      <c r="AE109" s="1" t="s">
        <v>704</v>
      </c>
      <c r="AF109" s="1" t="s">
        <v>541</v>
      </c>
      <c r="AG109" s="1" t="s">
        <v>704</v>
      </c>
      <c r="AH109" s="4">
        <v>294</v>
      </c>
      <c r="AI109" s="4">
        <v>14.7</v>
      </c>
      <c r="AJ109" s="1"/>
      <c r="AK109" s="1"/>
      <c r="AL109" s="1"/>
      <c r="AM109" s="1" t="s">
        <v>890</v>
      </c>
      <c r="AN109" s="1" t="s">
        <v>251</v>
      </c>
      <c r="AO109" s="1"/>
      <c r="AP109" s="1" t="s">
        <v>22</v>
      </c>
      <c r="AQ109" s="1"/>
      <c r="AR109" s="1"/>
      <c r="AS109" s="1"/>
      <c r="AT109" s="1"/>
      <c r="AU109" s="1"/>
      <c r="AV109" s="1"/>
      <c r="AW109" s="1" t="s">
        <v>1021</v>
      </c>
      <c r="AX109" s="8">
        <v>45012.456299420752</v>
      </c>
      <c r="AY109" s="1" t="s">
        <v>424</v>
      </c>
      <c r="AZ109" s="4">
        <v>294</v>
      </c>
      <c r="BA109" s="5">
        <v>45009</v>
      </c>
      <c r="BB109" s="5">
        <v>45043</v>
      </c>
      <c r="BC109" s="5">
        <v>45009</v>
      </c>
      <c r="BD109" s="5">
        <v>45208</v>
      </c>
      <c r="BE109" s="8">
        <v>45291</v>
      </c>
      <c r="BF109" s="1" t="s">
        <v>1042</v>
      </c>
      <c r="BG109" s="1"/>
      <c r="BH109" s="1"/>
      <c r="BI109" s="1" t="s">
        <v>45</v>
      </c>
    </row>
    <row r="110" spans="1:61" x14ac:dyDescent="0.25">
      <c r="A110" s="29">
        <v>108</v>
      </c>
      <c r="B110" s="1" t="str">
        <f>HYPERLINK("https://my.zakupivli.pro/remote/dispatcher/state_purchase_view/41641604", "UA-2023-03-27-002654-a")</f>
        <v>UA-2023-03-27-002654-a</v>
      </c>
      <c r="C110" s="1" t="s">
        <v>701</v>
      </c>
      <c r="D110" s="1" t="s">
        <v>630</v>
      </c>
      <c r="E110" s="1" t="s">
        <v>873</v>
      </c>
      <c r="F110" s="1" t="s">
        <v>219</v>
      </c>
      <c r="G110" s="1" t="s">
        <v>376</v>
      </c>
      <c r="H110" s="1" t="s">
        <v>596</v>
      </c>
      <c r="I110" s="1" t="s">
        <v>944</v>
      </c>
      <c r="J110" s="1" t="s">
        <v>973</v>
      </c>
      <c r="K110" s="1" t="s">
        <v>54</v>
      </c>
      <c r="L110" s="1" t="s">
        <v>714</v>
      </c>
      <c r="M110" s="1" t="s">
        <v>714</v>
      </c>
      <c r="N110" s="1" t="s">
        <v>46</v>
      </c>
      <c r="O110" s="1" t="s">
        <v>46</v>
      </c>
      <c r="P110" s="1" t="s">
        <v>46</v>
      </c>
      <c r="Q110" s="5">
        <v>45012</v>
      </c>
      <c r="R110" s="1"/>
      <c r="S110" s="1"/>
      <c r="T110" s="1"/>
      <c r="U110" s="1"/>
      <c r="V110" s="1" t="s">
        <v>1011</v>
      </c>
      <c r="W110" s="7">
        <v>1</v>
      </c>
      <c r="X110" s="4">
        <v>4366</v>
      </c>
      <c r="Y110" s="1" t="s">
        <v>701</v>
      </c>
      <c r="Z110" s="1" t="s">
        <v>1026</v>
      </c>
      <c r="AA110" s="1" t="s">
        <v>1026</v>
      </c>
      <c r="AB110" s="1" t="s">
        <v>1026</v>
      </c>
      <c r="AC110" s="1" t="s">
        <v>1032</v>
      </c>
      <c r="AD110" s="1" t="s">
        <v>491</v>
      </c>
      <c r="AE110" s="1" t="s">
        <v>704</v>
      </c>
      <c r="AF110" s="1" t="s">
        <v>541</v>
      </c>
      <c r="AG110" s="1" t="s">
        <v>704</v>
      </c>
      <c r="AH110" s="4">
        <v>4366</v>
      </c>
      <c r="AI110" s="1" t="s">
        <v>1026</v>
      </c>
      <c r="AJ110" s="1"/>
      <c r="AK110" s="1"/>
      <c r="AL110" s="1"/>
      <c r="AM110" s="1" t="s">
        <v>890</v>
      </c>
      <c r="AN110" s="1" t="s">
        <v>251</v>
      </c>
      <c r="AO110" s="1"/>
      <c r="AP110" s="1" t="s">
        <v>22</v>
      </c>
      <c r="AQ110" s="1"/>
      <c r="AR110" s="1"/>
      <c r="AS110" s="1"/>
      <c r="AT110" s="1"/>
      <c r="AU110" s="1"/>
      <c r="AV110" s="1"/>
      <c r="AW110" s="1" t="s">
        <v>1021</v>
      </c>
      <c r="AX110" s="8">
        <v>45012.464930240138</v>
      </c>
      <c r="AY110" s="1" t="s">
        <v>428</v>
      </c>
      <c r="AZ110" s="4">
        <v>4366</v>
      </c>
      <c r="BA110" s="5">
        <v>45009</v>
      </c>
      <c r="BB110" s="5">
        <v>45043</v>
      </c>
      <c r="BC110" s="5">
        <v>45009</v>
      </c>
      <c r="BD110" s="5">
        <v>45208</v>
      </c>
      <c r="BE110" s="8">
        <v>45291</v>
      </c>
      <c r="BF110" s="1" t="s">
        <v>1042</v>
      </c>
      <c r="BG110" s="1"/>
      <c r="BH110" s="1"/>
      <c r="BI110" s="1" t="s">
        <v>45</v>
      </c>
    </row>
    <row r="111" spans="1:61" x14ac:dyDescent="0.25">
      <c r="A111" s="28">
        <v>109</v>
      </c>
      <c r="E111" s="1" t="s">
        <v>905</v>
      </c>
      <c r="F111" s="1" t="s">
        <v>219</v>
      </c>
      <c r="G111" s="1" t="s">
        <v>142</v>
      </c>
      <c r="H111" s="1" t="s">
        <v>540</v>
      </c>
      <c r="I111" s="1" t="s">
        <v>944</v>
      </c>
      <c r="J111" s="1" t="s">
        <v>973</v>
      </c>
      <c r="K111" s="1" t="s">
        <v>54</v>
      </c>
      <c r="L111" s="1" t="s">
        <v>714</v>
      </c>
      <c r="M111" s="1" t="s">
        <v>714</v>
      </c>
      <c r="N111" s="1" t="s">
        <v>47</v>
      </c>
      <c r="O111" s="1" t="s">
        <v>47</v>
      </c>
      <c r="P111" s="1" t="s">
        <v>47</v>
      </c>
      <c r="Q111" s="5">
        <v>44979</v>
      </c>
      <c r="R111" s="5">
        <v>44979</v>
      </c>
      <c r="S111" s="5">
        <v>44984</v>
      </c>
      <c r="T111" s="5">
        <v>44979</v>
      </c>
      <c r="U111" s="5">
        <v>44987</v>
      </c>
      <c r="V111" s="1" t="s">
        <v>1012</v>
      </c>
      <c r="W111" s="7">
        <v>2</v>
      </c>
      <c r="X111" s="4">
        <v>1248000</v>
      </c>
      <c r="Y111" s="4">
        <v>1248000</v>
      </c>
      <c r="Z111" s="1">
        <v>8900</v>
      </c>
      <c r="AA111" s="4">
        <v>140.22</v>
      </c>
      <c r="AB111" s="1" t="s">
        <v>1026</v>
      </c>
      <c r="AC111" s="4">
        <v>6240</v>
      </c>
      <c r="AD111" s="1" t="s">
        <v>491</v>
      </c>
      <c r="AE111" s="1" t="s">
        <v>944</v>
      </c>
      <c r="AF111" s="1" t="s">
        <v>541</v>
      </c>
      <c r="AG111" s="1" t="s">
        <v>704</v>
      </c>
      <c r="AH111" s="4">
        <v>1036732</v>
      </c>
      <c r="AI111" s="4">
        <v>116.48674157303371</v>
      </c>
      <c r="AJ111" s="1" t="s">
        <v>848</v>
      </c>
      <c r="AK111" s="4">
        <v>211268</v>
      </c>
      <c r="AL111" s="4">
        <v>0.16928525641025641</v>
      </c>
      <c r="AM111" s="1" t="s">
        <v>848</v>
      </c>
      <c r="AN111" s="1" t="s">
        <v>258</v>
      </c>
      <c r="AO111" s="1" t="s">
        <v>490</v>
      </c>
      <c r="AP111" s="1" t="s">
        <v>331</v>
      </c>
      <c r="AQ111" s="4">
        <v>211268</v>
      </c>
      <c r="AR111" s="4">
        <v>0.16928525641025641</v>
      </c>
      <c r="AS111" s="1"/>
      <c r="AT111" s="8">
        <v>45002.500390920613</v>
      </c>
      <c r="AU111" s="5">
        <v>45008</v>
      </c>
      <c r="AV111" s="5">
        <v>45018</v>
      </c>
      <c r="AW111" s="1" t="s">
        <v>1020</v>
      </c>
      <c r="AX111" s="8">
        <v>45012.721934296875</v>
      </c>
      <c r="AY111" s="1" t="s">
        <v>432</v>
      </c>
      <c r="AZ111" s="4">
        <v>1036732</v>
      </c>
      <c r="BA111" s="1"/>
      <c r="BB111" s="5">
        <v>45291</v>
      </c>
      <c r="BC111" s="5">
        <v>45012</v>
      </c>
      <c r="BD111" s="5">
        <v>45208</v>
      </c>
      <c r="BE111" s="8">
        <v>45291</v>
      </c>
      <c r="BF111" s="1" t="s">
        <v>1042</v>
      </c>
      <c r="BG111" s="1"/>
      <c r="BH111" s="1"/>
      <c r="BI111" s="1" t="s">
        <v>45</v>
      </c>
    </row>
    <row r="112" spans="1:61" x14ac:dyDescent="0.25">
      <c r="A112" s="29">
        <v>110</v>
      </c>
      <c r="B112" s="1" t="str">
        <f>HYPERLINK("https://my.zakupivli.pro/remote/dispatcher/state_purchase_view/41040299", "UA-2023-02-22-014912-a")</f>
        <v>UA-2023-02-22-014912-a</v>
      </c>
      <c r="C112" s="1" t="str">
        <f>HYPERLINK("https://my.zakupivli.pro/remote/dispatcher/state_purchase_lot_view/879472", "UA-2023-02-22-014912-a-L1")</f>
        <v>UA-2023-02-22-014912-a-L1</v>
      </c>
      <c r="D112" s="1" t="s">
        <v>904</v>
      </c>
      <c r="E112" s="1" t="s">
        <v>829</v>
      </c>
      <c r="F112" s="1" t="s">
        <v>219</v>
      </c>
      <c r="G112" s="1" t="s">
        <v>426</v>
      </c>
      <c r="H112" s="1" t="s">
        <v>596</v>
      </c>
      <c r="I112" s="1" t="s">
        <v>944</v>
      </c>
      <c r="J112" s="1" t="s">
        <v>973</v>
      </c>
      <c r="K112" s="1" t="s">
        <v>54</v>
      </c>
      <c r="L112" s="1" t="s">
        <v>714</v>
      </c>
      <c r="M112" s="1" t="s">
        <v>714</v>
      </c>
      <c r="N112" s="1" t="s">
        <v>46</v>
      </c>
      <c r="O112" s="1" t="s">
        <v>46</v>
      </c>
      <c r="P112" s="1" t="s">
        <v>46</v>
      </c>
      <c r="Q112" s="5">
        <v>45014</v>
      </c>
      <c r="R112" s="1"/>
      <c r="S112" s="1"/>
      <c r="T112" s="1"/>
      <c r="U112" s="1"/>
      <c r="V112" s="1" t="s">
        <v>1011</v>
      </c>
      <c r="W112" s="7">
        <v>1</v>
      </c>
      <c r="X112" s="4">
        <v>30900</v>
      </c>
      <c r="Y112" s="1" t="s">
        <v>701</v>
      </c>
      <c r="Z112" s="1">
        <v>1</v>
      </c>
      <c r="AA112" s="4">
        <v>30900</v>
      </c>
      <c r="AB112" s="1" t="s">
        <v>1036</v>
      </c>
      <c r="AC112" s="1" t="s">
        <v>1032</v>
      </c>
      <c r="AD112" s="1" t="s">
        <v>491</v>
      </c>
      <c r="AE112" s="1" t="s">
        <v>944</v>
      </c>
      <c r="AF112" s="1" t="s">
        <v>541</v>
      </c>
      <c r="AG112" s="1" t="s">
        <v>704</v>
      </c>
      <c r="AH112" s="4">
        <v>30900</v>
      </c>
      <c r="AI112" s="4">
        <v>30900</v>
      </c>
      <c r="AJ112" s="1"/>
      <c r="AK112" s="1"/>
      <c r="AL112" s="1"/>
      <c r="AM112" s="1" t="s">
        <v>505</v>
      </c>
      <c r="AN112" s="1" t="s">
        <v>228</v>
      </c>
      <c r="AO112" s="1"/>
      <c r="AP112" s="1" t="s">
        <v>22</v>
      </c>
      <c r="AQ112" s="1"/>
      <c r="AR112" s="1"/>
      <c r="AS112" s="1"/>
      <c r="AT112" s="1"/>
      <c r="AU112" s="1"/>
      <c r="AV112" s="1"/>
      <c r="AW112" s="1" t="s">
        <v>1021</v>
      </c>
      <c r="AX112" s="8">
        <v>45014.603807901171</v>
      </c>
      <c r="AY112" s="1" t="s">
        <v>312</v>
      </c>
      <c r="AZ112" s="4">
        <v>30900</v>
      </c>
      <c r="BA112" s="5">
        <v>44927</v>
      </c>
      <c r="BB112" s="5">
        <v>45291</v>
      </c>
      <c r="BC112" s="5">
        <v>45013</v>
      </c>
      <c r="BD112" s="5">
        <v>45208</v>
      </c>
      <c r="BE112" s="8">
        <v>45291</v>
      </c>
      <c r="BF112" s="1" t="s">
        <v>1042</v>
      </c>
      <c r="BG112" s="1"/>
      <c r="BH112" s="1"/>
      <c r="BI112" s="1" t="s">
        <v>45</v>
      </c>
    </row>
    <row r="113" spans="1:61" x14ac:dyDescent="0.25">
      <c r="A113" s="28">
        <v>111</v>
      </c>
      <c r="B113" s="1" t="str">
        <f>HYPERLINK("https://my.zakupivli.pro/remote/dispatcher/state_purchase_view/41702307", "UA-2023-03-29-005957-a")</f>
        <v>UA-2023-03-29-005957-a</v>
      </c>
      <c r="C113" s="1" t="s">
        <v>701</v>
      </c>
      <c r="D113" s="1" t="s">
        <v>830</v>
      </c>
      <c r="E113" s="1" t="s">
        <v>945</v>
      </c>
      <c r="F113" s="1" t="s">
        <v>219</v>
      </c>
      <c r="G113" s="1" t="s">
        <v>427</v>
      </c>
      <c r="H113" s="1" t="s">
        <v>596</v>
      </c>
      <c r="I113" s="1" t="s">
        <v>944</v>
      </c>
      <c r="J113" s="1" t="s">
        <v>973</v>
      </c>
      <c r="K113" s="1" t="s">
        <v>54</v>
      </c>
      <c r="L113" s="1" t="s">
        <v>714</v>
      </c>
      <c r="M113" s="1" t="s">
        <v>714</v>
      </c>
      <c r="N113" s="1" t="s">
        <v>46</v>
      </c>
      <c r="O113" s="1" t="s">
        <v>46</v>
      </c>
      <c r="P113" s="1" t="s">
        <v>46</v>
      </c>
      <c r="Q113" s="5">
        <v>45014</v>
      </c>
      <c r="R113" s="1"/>
      <c r="S113" s="1"/>
      <c r="T113" s="1"/>
      <c r="U113" s="1"/>
      <c r="V113" s="1" t="s">
        <v>1011</v>
      </c>
      <c r="W113" s="7">
        <v>1</v>
      </c>
      <c r="X113" s="4">
        <v>20600</v>
      </c>
      <c r="Y113" s="1" t="s">
        <v>701</v>
      </c>
      <c r="Z113" s="1">
        <v>1</v>
      </c>
      <c r="AA113" s="4">
        <v>20600</v>
      </c>
      <c r="AB113" s="1" t="s">
        <v>1036</v>
      </c>
      <c r="AC113" s="1" t="s">
        <v>1032</v>
      </c>
      <c r="AD113" s="1" t="s">
        <v>491</v>
      </c>
      <c r="AE113" s="1" t="s">
        <v>944</v>
      </c>
      <c r="AF113" s="1" t="s">
        <v>541</v>
      </c>
      <c r="AG113" s="1" t="s">
        <v>704</v>
      </c>
      <c r="AH113" s="4">
        <v>20600</v>
      </c>
      <c r="AI113" s="4">
        <v>20600</v>
      </c>
      <c r="AJ113" s="1"/>
      <c r="AK113" s="1"/>
      <c r="AL113" s="1"/>
      <c r="AM113" s="1" t="s">
        <v>505</v>
      </c>
      <c r="AN113" s="1" t="s">
        <v>228</v>
      </c>
      <c r="AO113" s="1"/>
      <c r="AP113" s="1" t="s">
        <v>22</v>
      </c>
      <c r="AQ113" s="1"/>
      <c r="AR113" s="1"/>
      <c r="AS113" s="1"/>
      <c r="AT113" s="1"/>
      <c r="AU113" s="1"/>
      <c r="AV113" s="1"/>
      <c r="AW113" s="1" t="s">
        <v>1021</v>
      </c>
      <c r="AX113" s="8">
        <v>45014.603813646019</v>
      </c>
      <c r="AY113" s="1" t="s">
        <v>311</v>
      </c>
      <c r="AZ113" s="4">
        <v>20600</v>
      </c>
      <c r="BA113" s="5">
        <v>44927</v>
      </c>
      <c r="BB113" s="5">
        <v>45291</v>
      </c>
      <c r="BC113" s="5">
        <v>45013</v>
      </c>
      <c r="BD113" s="5">
        <v>45208</v>
      </c>
      <c r="BE113" s="8">
        <v>45291</v>
      </c>
      <c r="BF113" s="1" t="s">
        <v>1042</v>
      </c>
      <c r="BG113" s="1"/>
      <c r="BH113" s="1"/>
      <c r="BI113" s="1" t="s">
        <v>45</v>
      </c>
    </row>
    <row r="114" spans="1:61" x14ac:dyDescent="0.25">
      <c r="A114" s="29">
        <v>112</v>
      </c>
      <c r="B114" s="1" t="str">
        <f>HYPERLINK("https://my.zakupivli.pro/remote/dispatcher/state_purchase_view/41706788", "UA-2023-03-29-008045-a")</f>
        <v>UA-2023-03-29-008045-a</v>
      </c>
      <c r="C114" s="1" t="s">
        <v>701</v>
      </c>
      <c r="D114" s="1" t="s">
        <v>799</v>
      </c>
      <c r="E114" s="1" t="s">
        <v>798</v>
      </c>
      <c r="F114" s="1" t="s">
        <v>219</v>
      </c>
      <c r="G114" s="1" t="s">
        <v>472</v>
      </c>
      <c r="H114" s="1" t="s">
        <v>596</v>
      </c>
      <c r="I114" s="1" t="s">
        <v>944</v>
      </c>
      <c r="J114" s="1" t="s">
        <v>973</v>
      </c>
      <c r="K114" s="1" t="s">
        <v>54</v>
      </c>
      <c r="L114" s="1" t="s">
        <v>714</v>
      </c>
      <c r="M114" s="1" t="s">
        <v>714</v>
      </c>
      <c r="N114" s="1" t="s">
        <v>46</v>
      </c>
      <c r="O114" s="1" t="s">
        <v>46</v>
      </c>
      <c r="P114" s="1" t="s">
        <v>46</v>
      </c>
      <c r="Q114" s="5">
        <v>45014</v>
      </c>
      <c r="R114" s="1"/>
      <c r="S114" s="1"/>
      <c r="T114" s="1"/>
      <c r="U114" s="1"/>
      <c r="V114" s="1" t="s">
        <v>1011</v>
      </c>
      <c r="W114" s="7">
        <v>1</v>
      </c>
      <c r="X114" s="4">
        <v>1690</v>
      </c>
      <c r="Y114" s="1" t="s">
        <v>701</v>
      </c>
      <c r="Z114" s="1">
        <v>1</v>
      </c>
      <c r="AA114" s="4">
        <v>1690</v>
      </c>
      <c r="AB114" s="1" t="s">
        <v>1036</v>
      </c>
      <c r="AC114" s="1" t="s">
        <v>1032</v>
      </c>
      <c r="AD114" s="1" t="s">
        <v>491</v>
      </c>
      <c r="AE114" s="1" t="s">
        <v>944</v>
      </c>
      <c r="AF114" s="1" t="s">
        <v>541</v>
      </c>
      <c r="AG114" s="1" t="s">
        <v>704</v>
      </c>
      <c r="AH114" s="4">
        <v>1690</v>
      </c>
      <c r="AI114" s="4">
        <v>1690</v>
      </c>
      <c r="AJ114" s="1"/>
      <c r="AK114" s="1"/>
      <c r="AL114" s="1"/>
      <c r="AM114" s="1" t="s">
        <v>615</v>
      </c>
      <c r="AN114" s="1" t="s">
        <v>302</v>
      </c>
      <c r="AO114" s="1"/>
      <c r="AP114" s="1" t="s">
        <v>22</v>
      </c>
      <c r="AQ114" s="1"/>
      <c r="AR114" s="1"/>
      <c r="AS114" s="1"/>
      <c r="AT114" s="1"/>
      <c r="AU114" s="1"/>
      <c r="AV114" s="1"/>
      <c r="AW114" s="1" t="s">
        <v>1021</v>
      </c>
      <c r="AX114" s="8">
        <v>45014.651802332082</v>
      </c>
      <c r="AY114" s="1" t="s">
        <v>410</v>
      </c>
      <c r="AZ114" s="4">
        <v>1690</v>
      </c>
      <c r="BA114" s="5">
        <v>45014</v>
      </c>
      <c r="BB114" s="5">
        <v>45291</v>
      </c>
      <c r="BC114" s="5">
        <v>45014</v>
      </c>
      <c r="BD114" s="5">
        <v>45208</v>
      </c>
      <c r="BE114" s="8">
        <v>45291</v>
      </c>
      <c r="BF114" s="1" t="s">
        <v>1042</v>
      </c>
      <c r="BG114" s="1"/>
      <c r="BH114" s="1"/>
      <c r="BI114" s="1" t="s">
        <v>45</v>
      </c>
    </row>
    <row r="115" spans="1:61" x14ac:dyDescent="0.25">
      <c r="A115" s="28">
        <v>113</v>
      </c>
      <c r="B115" s="1" t="str">
        <f>HYPERLINK("https://my.zakupivli.pro/remote/dispatcher/state_purchase_view/41703231", "UA-2023-03-29-006388-a")</f>
        <v>UA-2023-03-29-006388-a</v>
      </c>
      <c r="C115" s="1" t="s">
        <v>701</v>
      </c>
      <c r="D115" s="1" t="s">
        <v>946</v>
      </c>
      <c r="E115" s="1" t="s">
        <v>763</v>
      </c>
      <c r="F115" s="1" t="s">
        <v>219</v>
      </c>
      <c r="G115" s="1" t="s">
        <v>444</v>
      </c>
      <c r="H115" s="1" t="s">
        <v>596</v>
      </c>
      <c r="I115" s="1" t="s">
        <v>944</v>
      </c>
      <c r="J115" s="1" t="s">
        <v>973</v>
      </c>
      <c r="K115" s="1" t="s">
        <v>54</v>
      </c>
      <c r="L115" s="1" t="s">
        <v>714</v>
      </c>
      <c r="M115" s="1" t="s">
        <v>714</v>
      </c>
      <c r="N115" s="1" t="s">
        <v>46</v>
      </c>
      <c r="O115" s="1" t="s">
        <v>46</v>
      </c>
      <c r="P115" s="1" t="s">
        <v>46</v>
      </c>
      <c r="Q115" s="5">
        <v>45015</v>
      </c>
      <c r="R115" s="1"/>
      <c r="S115" s="1"/>
      <c r="T115" s="1"/>
      <c r="U115" s="1"/>
      <c r="V115" s="1" t="s">
        <v>1011</v>
      </c>
      <c r="W115" s="7">
        <v>1</v>
      </c>
      <c r="X115" s="4">
        <v>10000</v>
      </c>
      <c r="Y115" s="1" t="s">
        <v>701</v>
      </c>
      <c r="Z115" s="1">
        <v>1</v>
      </c>
      <c r="AA115" s="4">
        <v>10000</v>
      </c>
      <c r="AB115" s="1" t="s">
        <v>1036</v>
      </c>
      <c r="AC115" s="1" t="s">
        <v>1032</v>
      </c>
      <c r="AD115" s="1" t="s">
        <v>491</v>
      </c>
      <c r="AE115" s="1" t="s">
        <v>704</v>
      </c>
      <c r="AF115" s="1" t="s">
        <v>541</v>
      </c>
      <c r="AG115" s="1" t="s">
        <v>704</v>
      </c>
      <c r="AH115" s="4">
        <v>10000</v>
      </c>
      <c r="AI115" s="4">
        <v>10000</v>
      </c>
      <c r="AJ115" s="1"/>
      <c r="AK115" s="1"/>
      <c r="AL115" s="1"/>
      <c r="AM115" s="1" t="s">
        <v>731</v>
      </c>
      <c r="AN115" s="1" t="s">
        <v>281</v>
      </c>
      <c r="AO115" s="1"/>
      <c r="AP115" s="1" t="s">
        <v>22</v>
      </c>
      <c r="AQ115" s="1"/>
      <c r="AR115" s="1"/>
      <c r="AS115" s="1"/>
      <c r="AT115" s="1"/>
      <c r="AU115" s="1"/>
      <c r="AV115" s="1"/>
      <c r="AW115" s="1" t="s">
        <v>1021</v>
      </c>
      <c r="AX115" s="8">
        <v>45015.623128265717</v>
      </c>
      <c r="AY115" s="1" t="s">
        <v>434</v>
      </c>
      <c r="AZ115" s="4">
        <v>10000</v>
      </c>
      <c r="BA115" s="5">
        <v>45015</v>
      </c>
      <c r="BB115" s="5">
        <v>45291</v>
      </c>
      <c r="BC115" s="5">
        <v>45015</v>
      </c>
      <c r="BD115" s="5">
        <v>45208</v>
      </c>
      <c r="BE115" s="8">
        <v>45291</v>
      </c>
      <c r="BF115" s="1" t="s">
        <v>1042</v>
      </c>
      <c r="BG115" s="1"/>
      <c r="BH115" s="1"/>
      <c r="BI115" s="1" t="s">
        <v>45</v>
      </c>
    </row>
    <row r="116" spans="1:61" x14ac:dyDescent="0.25">
      <c r="A116" s="29">
        <v>114</v>
      </c>
      <c r="E116" s="1" t="s">
        <v>601</v>
      </c>
      <c r="F116" s="1" t="s">
        <v>219</v>
      </c>
      <c r="G116" s="1" t="s">
        <v>402</v>
      </c>
      <c r="H116" s="1" t="s">
        <v>596</v>
      </c>
      <c r="I116" s="1" t="s">
        <v>944</v>
      </c>
      <c r="J116" s="1" t="s">
        <v>973</v>
      </c>
      <c r="K116" s="1" t="s">
        <v>54</v>
      </c>
      <c r="L116" s="1" t="s">
        <v>714</v>
      </c>
      <c r="M116" s="1" t="s">
        <v>714</v>
      </c>
      <c r="N116" s="1" t="s">
        <v>46</v>
      </c>
      <c r="O116" s="1" t="s">
        <v>46</v>
      </c>
      <c r="P116" s="1" t="s">
        <v>46</v>
      </c>
      <c r="Q116" s="5">
        <v>45015</v>
      </c>
      <c r="R116" s="1"/>
      <c r="S116" s="1"/>
      <c r="T116" s="1"/>
      <c r="U116" s="1"/>
      <c r="V116" s="1" t="s">
        <v>1011</v>
      </c>
      <c r="W116" s="7">
        <v>1</v>
      </c>
      <c r="X116" s="4">
        <v>3840</v>
      </c>
      <c r="Y116" s="1" t="s">
        <v>701</v>
      </c>
      <c r="Z116" s="1">
        <v>1</v>
      </c>
      <c r="AA116" s="4">
        <v>3840</v>
      </c>
      <c r="AB116" s="1" t="s">
        <v>1036</v>
      </c>
      <c r="AC116" s="1" t="s">
        <v>1032</v>
      </c>
      <c r="AD116" s="1" t="s">
        <v>491</v>
      </c>
      <c r="AE116" s="1" t="s">
        <v>704</v>
      </c>
      <c r="AF116" s="1" t="s">
        <v>541</v>
      </c>
      <c r="AG116" s="1" t="s">
        <v>704</v>
      </c>
      <c r="AH116" s="4">
        <v>3840</v>
      </c>
      <c r="AI116" s="4">
        <v>3840</v>
      </c>
      <c r="AJ116" s="1"/>
      <c r="AK116" s="1"/>
      <c r="AL116" s="1"/>
      <c r="AM116" s="1" t="s">
        <v>715</v>
      </c>
      <c r="AN116" s="1" t="s">
        <v>275</v>
      </c>
      <c r="AO116" s="1"/>
      <c r="AP116" s="1" t="s">
        <v>22</v>
      </c>
      <c r="AQ116" s="1"/>
      <c r="AR116" s="1"/>
      <c r="AS116" s="1"/>
      <c r="AT116" s="1"/>
      <c r="AU116" s="1"/>
      <c r="AV116" s="1"/>
      <c r="AW116" s="1" t="s">
        <v>1021</v>
      </c>
      <c r="AX116" s="8">
        <v>45015.64835928008</v>
      </c>
      <c r="AY116" s="1" t="s">
        <v>435</v>
      </c>
      <c r="AZ116" s="4">
        <v>3840</v>
      </c>
      <c r="BA116" s="5">
        <v>45015</v>
      </c>
      <c r="BB116" s="5">
        <v>45291</v>
      </c>
      <c r="BC116" s="5">
        <v>45015</v>
      </c>
      <c r="BD116" s="5">
        <v>45208</v>
      </c>
      <c r="BE116" s="8">
        <v>45291</v>
      </c>
      <c r="BF116" s="1" t="s">
        <v>1042</v>
      </c>
      <c r="BG116" s="1"/>
      <c r="BH116" s="1"/>
      <c r="BI116" s="1" t="s">
        <v>45</v>
      </c>
    </row>
    <row r="117" spans="1:61" x14ac:dyDescent="0.25">
      <c r="A117" s="28">
        <v>115</v>
      </c>
      <c r="B117" s="1" t="str">
        <f>HYPERLINK("https://my.zakupivli.pro/remote/dispatcher/state_purchase_view/41728419", "UA-2023-03-30-006675-a")</f>
        <v>UA-2023-03-30-006675-a</v>
      </c>
      <c r="C117" s="1" t="s">
        <v>701</v>
      </c>
      <c r="D117" s="1" t="s">
        <v>955</v>
      </c>
      <c r="E117" s="1" t="s">
        <v>954</v>
      </c>
      <c r="F117" s="1" t="s">
        <v>219</v>
      </c>
      <c r="G117" s="1" t="s">
        <v>402</v>
      </c>
      <c r="H117" s="1" t="s">
        <v>596</v>
      </c>
      <c r="I117" s="1" t="s">
        <v>944</v>
      </c>
      <c r="J117" s="1" t="s">
        <v>973</v>
      </c>
      <c r="K117" s="1" t="s">
        <v>54</v>
      </c>
      <c r="L117" s="1" t="s">
        <v>714</v>
      </c>
      <c r="M117" s="1" t="s">
        <v>714</v>
      </c>
      <c r="N117" s="1" t="s">
        <v>46</v>
      </c>
      <c r="O117" s="1" t="s">
        <v>46</v>
      </c>
      <c r="P117" s="1" t="s">
        <v>46</v>
      </c>
      <c r="Q117" s="5">
        <v>45015</v>
      </c>
      <c r="R117" s="1"/>
      <c r="S117" s="1"/>
      <c r="T117" s="1"/>
      <c r="U117" s="1"/>
      <c r="V117" s="1" t="s">
        <v>1011</v>
      </c>
      <c r="W117" s="7">
        <v>1</v>
      </c>
      <c r="X117" s="4">
        <v>10000</v>
      </c>
      <c r="Y117" s="1" t="s">
        <v>701</v>
      </c>
      <c r="Z117" s="1">
        <v>1</v>
      </c>
      <c r="AA117" s="4">
        <v>10000</v>
      </c>
      <c r="AB117" s="1" t="s">
        <v>1036</v>
      </c>
      <c r="AC117" s="1" t="s">
        <v>1032</v>
      </c>
      <c r="AD117" s="1" t="s">
        <v>491</v>
      </c>
      <c r="AE117" s="1" t="s">
        <v>704</v>
      </c>
      <c r="AF117" s="1" t="s">
        <v>541</v>
      </c>
      <c r="AG117" s="1" t="s">
        <v>704</v>
      </c>
      <c r="AH117" s="4">
        <v>10000</v>
      </c>
      <c r="AI117" s="4">
        <v>10000</v>
      </c>
      <c r="AJ117" s="1"/>
      <c r="AK117" s="1"/>
      <c r="AL117" s="1"/>
      <c r="AM117" s="1" t="s">
        <v>731</v>
      </c>
      <c r="AN117" s="1" t="s">
        <v>281</v>
      </c>
      <c r="AO117" s="1"/>
      <c r="AP117" s="1" t="s">
        <v>22</v>
      </c>
      <c r="AQ117" s="1"/>
      <c r="AR117" s="1"/>
      <c r="AS117" s="1"/>
      <c r="AT117" s="1"/>
      <c r="AU117" s="1"/>
      <c r="AV117" s="1"/>
      <c r="AW117" s="1" t="s">
        <v>1021</v>
      </c>
      <c r="AX117" s="8">
        <v>45015.648363681132</v>
      </c>
      <c r="AY117" s="1" t="s">
        <v>436</v>
      </c>
      <c r="AZ117" s="4">
        <v>10000</v>
      </c>
      <c r="BA117" s="5">
        <v>45015</v>
      </c>
      <c r="BB117" s="5">
        <v>45291</v>
      </c>
      <c r="BC117" s="5">
        <v>45015</v>
      </c>
      <c r="BD117" s="5">
        <v>45208</v>
      </c>
      <c r="BE117" s="8">
        <v>45291</v>
      </c>
      <c r="BF117" s="1" t="s">
        <v>1042</v>
      </c>
      <c r="BG117" s="1"/>
      <c r="BH117" s="1"/>
      <c r="BI117" s="1" t="s">
        <v>45</v>
      </c>
    </row>
    <row r="118" spans="1:61" x14ac:dyDescent="0.25">
      <c r="A118" s="29">
        <v>116</v>
      </c>
      <c r="B118" s="1" t="str">
        <f>HYPERLINK("https://my.zakupivli.pro/remote/dispatcher/state_purchase_view/41727642", "UA-2023-03-30-006413-a")</f>
        <v>UA-2023-03-30-006413-a</v>
      </c>
      <c r="C118" s="1" t="s">
        <v>701</v>
      </c>
      <c r="D118" s="1" t="s">
        <v>601</v>
      </c>
      <c r="E118" s="10" t="s">
        <v>961</v>
      </c>
      <c r="G118" s="10" t="s">
        <v>137</v>
      </c>
      <c r="AM118" s="10" t="s">
        <v>987</v>
      </c>
      <c r="AN118" s="10" t="s">
        <v>284</v>
      </c>
      <c r="AY118" s="15" t="s">
        <v>1097</v>
      </c>
      <c r="AZ118" s="13">
        <v>-2920</v>
      </c>
      <c r="BA118" s="14">
        <v>45014</v>
      </c>
      <c r="BC118" s="14">
        <v>45014</v>
      </c>
      <c r="BD118" s="5">
        <v>45208</v>
      </c>
      <c r="BE118" s="8">
        <v>45291</v>
      </c>
      <c r="BF118" s="1" t="s">
        <v>1042</v>
      </c>
      <c r="BG118" s="1"/>
      <c r="BH118" s="1"/>
      <c r="BI118" s="1" t="s">
        <v>45</v>
      </c>
    </row>
    <row r="119" spans="1:61" x14ac:dyDescent="0.25">
      <c r="A119" s="28">
        <v>117</v>
      </c>
      <c r="B119" s="1"/>
      <c r="C119" s="1"/>
      <c r="D119" s="1"/>
      <c r="E119" s="10" t="s">
        <v>990</v>
      </c>
      <c r="G119" s="10" t="s">
        <v>149</v>
      </c>
      <c r="AM119" s="10" t="s">
        <v>929</v>
      </c>
      <c r="AN119" s="10" t="s">
        <v>287</v>
      </c>
      <c r="AY119" s="20" t="s">
        <v>1098</v>
      </c>
      <c r="AZ119" s="17">
        <v>-4.4400000000000004</v>
      </c>
      <c r="BA119" s="14">
        <v>45015</v>
      </c>
      <c r="BC119" s="14">
        <v>45015</v>
      </c>
      <c r="BD119" s="5"/>
      <c r="BE119" s="8"/>
      <c r="BF119" s="1"/>
      <c r="BG119" s="1"/>
      <c r="BH119" s="1"/>
      <c r="BI119" s="1"/>
    </row>
    <row r="120" spans="1:61" x14ac:dyDescent="0.25">
      <c r="A120" s="29">
        <v>118</v>
      </c>
      <c r="B120" s="1" t="str">
        <f>HYPERLINK("https://my.zakupivli.pro/remote/dispatcher/state_purchase_view/41727077", "UA-2023-03-30-006165-a")</f>
        <v>UA-2023-03-30-006165-a</v>
      </c>
      <c r="C120" s="1" t="s">
        <v>701</v>
      </c>
      <c r="D120" s="1" t="s">
        <v>765</v>
      </c>
      <c r="E120" s="10" t="s">
        <v>1062</v>
      </c>
      <c r="G120" s="10" t="s">
        <v>1074</v>
      </c>
      <c r="AM120" s="10" t="s">
        <v>923</v>
      </c>
      <c r="AN120" s="10" t="s">
        <v>1077</v>
      </c>
      <c r="AY120" s="15" t="s">
        <v>1100</v>
      </c>
      <c r="AZ120" s="13">
        <v>-5.61</v>
      </c>
      <c r="BA120" s="14">
        <v>44942</v>
      </c>
      <c r="BC120" s="14">
        <v>45015</v>
      </c>
      <c r="BD120" s="5">
        <v>45208</v>
      </c>
      <c r="BE120" s="8">
        <v>45291</v>
      </c>
      <c r="BF120" s="1" t="s">
        <v>1042</v>
      </c>
      <c r="BG120" s="1"/>
      <c r="BH120" s="1"/>
      <c r="BI120" s="1" t="s">
        <v>45</v>
      </c>
    </row>
    <row r="121" spans="1:61" x14ac:dyDescent="0.25">
      <c r="A121" s="28">
        <v>119</v>
      </c>
      <c r="E121" s="10" t="s">
        <v>1069</v>
      </c>
      <c r="G121" s="10" t="s">
        <v>143</v>
      </c>
      <c r="AM121" s="10" t="s">
        <v>923</v>
      </c>
      <c r="AN121" s="10" t="s">
        <v>1077</v>
      </c>
      <c r="AY121" s="15" t="s">
        <v>1099</v>
      </c>
      <c r="AZ121" s="13">
        <v>-9.6199999999999992</v>
      </c>
      <c r="BA121" s="14">
        <v>44942</v>
      </c>
      <c r="BC121" s="14">
        <v>45015</v>
      </c>
      <c r="BD121" s="5">
        <v>45208</v>
      </c>
      <c r="BE121" s="8">
        <v>45291</v>
      </c>
      <c r="BF121" s="1" t="s">
        <v>1042</v>
      </c>
      <c r="BG121" s="1"/>
      <c r="BH121" s="1"/>
      <c r="BI121" s="1" t="s">
        <v>45</v>
      </c>
    </row>
    <row r="122" spans="1:61" x14ac:dyDescent="0.25">
      <c r="A122" s="29">
        <v>120</v>
      </c>
      <c r="E122" s="10" t="s">
        <v>1057</v>
      </c>
      <c r="G122" s="10" t="s">
        <v>1058</v>
      </c>
      <c r="AM122" s="10" t="s">
        <v>1060</v>
      </c>
      <c r="AN122" s="10" t="s">
        <v>1061</v>
      </c>
      <c r="AY122" s="12" t="s">
        <v>1101</v>
      </c>
      <c r="AZ122" s="13">
        <v>0</v>
      </c>
      <c r="BA122" s="14">
        <v>45016</v>
      </c>
      <c r="BC122" s="14">
        <v>45016</v>
      </c>
      <c r="BD122" s="5"/>
      <c r="BE122" s="8"/>
      <c r="BF122" s="1"/>
      <c r="BG122" s="1"/>
      <c r="BH122" s="1"/>
      <c r="BI122" s="1"/>
    </row>
    <row r="123" spans="1:61" x14ac:dyDescent="0.25">
      <c r="A123" s="28">
        <v>121</v>
      </c>
      <c r="E123" s="10" t="s">
        <v>1114</v>
      </c>
      <c r="G123" s="10" t="s">
        <v>58</v>
      </c>
      <c r="AM123" s="10" t="s">
        <v>1157</v>
      </c>
      <c r="AN123" s="10" t="s">
        <v>1130</v>
      </c>
      <c r="AY123" s="10" t="s">
        <v>1141</v>
      </c>
      <c r="AZ123" s="19">
        <v>91212.12</v>
      </c>
      <c r="BC123" s="14">
        <v>45016</v>
      </c>
      <c r="BD123" s="5"/>
      <c r="BE123" s="8"/>
      <c r="BF123" s="1"/>
      <c r="BG123" s="1"/>
      <c r="BH123" s="1"/>
      <c r="BI123" s="1"/>
    </row>
    <row r="124" spans="1:61" x14ac:dyDescent="0.25">
      <c r="A124" s="29">
        <v>122</v>
      </c>
      <c r="E124" s="10" t="s">
        <v>1164</v>
      </c>
      <c r="AM124" s="10" t="s">
        <v>1165</v>
      </c>
      <c r="AN124" s="37">
        <v>21673832</v>
      </c>
      <c r="AY124" s="37">
        <v>72</v>
      </c>
      <c r="AZ124" s="13">
        <v>20000</v>
      </c>
      <c r="BC124" s="14">
        <v>45016</v>
      </c>
      <c r="BD124" s="5"/>
      <c r="BE124" s="8"/>
      <c r="BF124" s="1"/>
      <c r="BG124" s="1"/>
      <c r="BH124" s="1"/>
      <c r="BI124" s="1"/>
    </row>
    <row r="125" spans="1:61" x14ac:dyDescent="0.25">
      <c r="A125" s="28">
        <v>123</v>
      </c>
      <c r="E125" s="1" t="s">
        <v>691</v>
      </c>
      <c r="F125" s="1" t="s">
        <v>219</v>
      </c>
      <c r="G125" s="1" t="s">
        <v>461</v>
      </c>
      <c r="H125" s="1" t="s">
        <v>596</v>
      </c>
      <c r="I125" s="1" t="s">
        <v>944</v>
      </c>
      <c r="J125" s="1" t="s">
        <v>973</v>
      </c>
      <c r="K125" s="1" t="s">
        <v>54</v>
      </c>
      <c r="L125" s="1" t="s">
        <v>714</v>
      </c>
      <c r="M125" s="1" t="s">
        <v>714</v>
      </c>
      <c r="N125" s="1" t="s">
        <v>46</v>
      </c>
      <c r="O125" s="1" t="s">
        <v>46</v>
      </c>
      <c r="P125" s="1" t="s">
        <v>46</v>
      </c>
      <c r="Q125" s="5">
        <v>45023</v>
      </c>
      <c r="R125" s="1"/>
      <c r="S125" s="1"/>
      <c r="T125" s="1"/>
      <c r="U125" s="1"/>
      <c r="V125" s="1" t="s">
        <v>1011</v>
      </c>
      <c r="W125" s="7">
        <v>1</v>
      </c>
      <c r="X125" s="4">
        <v>12240</v>
      </c>
      <c r="Y125" s="1" t="s">
        <v>701</v>
      </c>
      <c r="Z125" s="1">
        <v>1</v>
      </c>
      <c r="AA125" s="4">
        <v>12240</v>
      </c>
      <c r="AB125" s="1" t="s">
        <v>1036</v>
      </c>
      <c r="AC125" s="1" t="s">
        <v>1032</v>
      </c>
      <c r="AD125" s="1" t="s">
        <v>491</v>
      </c>
      <c r="AE125" s="1" t="s">
        <v>704</v>
      </c>
      <c r="AF125" s="1" t="s">
        <v>541</v>
      </c>
      <c r="AG125" s="1" t="s">
        <v>704</v>
      </c>
      <c r="AH125" s="4">
        <v>12240</v>
      </c>
      <c r="AI125" s="4">
        <v>12240</v>
      </c>
      <c r="AJ125" s="1"/>
      <c r="AK125" s="1"/>
      <c r="AL125" s="1"/>
      <c r="AM125" s="1" t="s">
        <v>933</v>
      </c>
      <c r="AN125" s="1" t="s">
        <v>356</v>
      </c>
      <c r="AO125" s="1"/>
      <c r="AP125" s="1" t="s">
        <v>22</v>
      </c>
      <c r="AQ125" s="1"/>
      <c r="AR125" s="1"/>
      <c r="AS125" s="1"/>
      <c r="AT125" s="1"/>
      <c r="AU125" s="1"/>
      <c r="AV125" s="1"/>
      <c r="AW125" s="1" t="s">
        <v>1021</v>
      </c>
      <c r="AX125" s="8">
        <v>45023.380724145129</v>
      </c>
      <c r="AY125" s="1" t="s">
        <v>62</v>
      </c>
      <c r="AZ125" s="4">
        <v>12240</v>
      </c>
      <c r="BA125" s="5">
        <v>45022</v>
      </c>
      <c r="BB125" s="5">
        <v>45291</v>
      </c>
      <c r="BC125" s="5">
        <v>45022</v>
      </c>
      <c r="BD125" s="5"/>
      <c r="BE125" s="8"/>
      <c r="BF125" s="1"/>
      <c r="BG125" s="1"/>
      <c r="BH125" s="1"/>
      <c r="BI125" s="1"/>
    </row>
    <row r="126" spans="1:61" x14ac:dyDescent="0.25">
      <c r="A126" s="29">
        <v>124</v>
      </c>
      <c r="E126" s="1" t="s">
        <v>823</v>
      </c>
      <c r="F126" s="1" t="s">
        <v>219</v>
      </c>
      <c r="G126" s="1" t="s">
        <v>442</v>
      </c>
      <c r="H126" s="1" t="s">
        <v>596</v>
      </c>
      <c r="I126" s="1" t="s">
        <v>944</v>
      </c>
      <c r="J126" s="1" t="s">
        <v>973</v>
      </c>
      <c r="K126" s="1" t="s">
        <v>54</v>
      </c>
      <c r="L126" s="1" t="s">
        <v>714</v>
      </c>
      <c r="M126" s="1" t="s">
        <v>714</v>
      </c>
      <c r="N126" s="1" t="s">
        <v>46</v>
      </c>
      <c r="O126" s="1" t="s">
        <v>46</v>
      </c>
      <c r="P126" s="1" t="s">
        <v>46</v>
      </c>
      <c r="Q126" s="5">
        <v>45023</v>
      </c>
      <c r="R126" s="1"/>
      <c r="S126" s="1"/>
      <c r="T126" s="1"/>
      <c r="U126" s="1"/>
      <c r="V126" s="1" t="s">
        <v>1011</v>
      </c>
      <c r="W126" s="7">
        <v>1</v>
      </c>
      <c r="X126" s="4">
        <v>3420</v>
      </c>
      <c r="Y126" s="1" t="s">
        <v>701</v>
      </c>
      <c r="Z126" s="1">
        <v>1</v>
      </c>
      <c r="AA126" s="4">
        <v>3420</v>
      </c>
      <c r="AB126" s="1" t="s">
        <v>1036</v>
      </c>
      <c r="AC126" s="1" t="s">
        <v>1032</v>
      </c>
      <c r="AD126" s="1" t="s">
        <v>491</v>
      </c>
      <c r="AE126" s="1" t="s">
        <v>704</v>
      </c>
      <c r="AF126" s="1" t="s">
        <v>541</v>
      </c>
      <c r="AG126" s="1" t="s">
        <v>704</v>
      </c>
      <c r="AH126" s="4">
        <v>3420</v>
      </c>
      <c r="AI126" s="4">
        <v>3420</v>
      </c>
      <c r="AJ126" s="1"/>
      <c r="AK126" s="1"/>
      <c r="AL126" s="1"/>
      <c r="AM126" s="1" t="s">
        <v>611</v>
      </c>
      <c r="AN126" s="1" t="s">
        <v>301</v>
      </c>
      <c r="AO126" s="1"/>
      <c r="AP126" s="1" t="s">
        <v>22</v>
      </c>
      <c r="AQ126" s="1"/>
      <c r="AR126" s="1"/>
      <c r="AS126" s="1"/>
      <c r="AT126" s="1"/>
      <c r="AU126" s="1"/>
      <c r="AV126" s="1"/>
      <c r="AW126" s="1" t="s">
        <v>1021</v>
      </c>
      <c r="AX126" s="8">
        <v>45023.380702156079</v>
      </c>
      <c r="AY126" s="1" t="s">
        <v>73</v>
      </c>
      <c r="AZ126" s="4">
        <v>3420</v>
      </c>
      <c r="BA126" s="5">
        <v>45022</v>
      </c>
      <c r="BB126" s="5">
        <v>45291</v>
      </c>
      <c r="BC126" s="5">
        <v>45022</v>
      </c>
      <c r="BD126" s="5">
        <v>45208</v>
      </c>
      <c r="BE126" s="8">
        <v>45291</v>
      </c>
      <c r="BF126" s="1" t="s">
        <v>1042</v>
      </c>
      <c r="BG126" s="1"/>
      <c r="BH126" s="1"/>
      <c r="BI126" s="1" t="s">
        <v>45</v>
      </c>
    </row>
    <row r="127" spans="1:61" x14ac:dyDescent="0.25">
      <c r="A127" s="28">
        <v>125</v>
      </c>
      <c r="B127" s="1" t="str">
        <f>HYPERLINK("https://my.zakupivli.pro/remote/dispatcher/state_purchase_view/41862515", "UA-2023-04-07-000055-a")</f>
        <v>UA-2023-04-07-000055-a</v>
      </c>
      <c r="C127" s="1" t="s">
        <v>701</v>
      </c>
      <c r="D127" s="1" t="s">
        <v>692</v>
      </c>
      <c r="E127" s="1" t="s">
        <v>11</v>
      </c>
      <c r="F127" s="1" t="s">
        <v>219</v>
      </c>
      <c r="G127" s="1" t="s">
        <v>382</v>
      </c>
      <c r="H127" s="1" t="s">
        <v>596</v>
      </c>
      <c r="I127" s="1" t="s">
        <v>944</v>
      </c>
      <c r="J127" s="1" t="s">
        <v>973</v>
      </c>
      <c r="K127" s="1" t="s">
        <v>54</v>
      </c>
      <c r="L127" s="1" t="s">
        <v>714</v>
      </c>
      <c r="M127" s="1" t="s">
        <v>714</v>
      </c>
      <c r="N127" s="1" t="s">
        <v>46</v>
      </c>
      <c r="O127" s="1" t="s">
        <v>46</v>
      </c>
      <c r="P127" s="1" t="s">
        <v>46</v>
      </c>
      <c r="Q127" s="5">
        <v>45023</v>
      </c>
      <c r="R127" s="1"/>
      <c r="S127" s="1"/>
      <c r="T127" s="1"/>
      <c r="U127" s="1"/>
      <c r="V127" s="1" t="s">
        <v>1011</v>
      </c>
      <c r="W127" s="7">
        <v>1</v>
      </c>
      <c r="X127" s="4">
        <v>2747</v>
      </c>
      <c r="Y127" s="1" t="s">
        <v>701</v>
      </c>
      <c r="Z127" s="1">
        <v>12</v>
      </c>
      <c r="AA127" s="4">
        <v>228.92</v>
      </c>
      <c r="AB127" s="1" t="s">
        <v>1026</v>
      </c>
      <c r="AC127" s="1" t="s">
        <v>1032</v>
      </c>
      <c r="AD127" s="1" t="s">
        <v>491</v>
      </c>
      <c r="AE127" s="1" t="s">
        <v>704</v>
      </c>
      <c r="AF127" s="1" t="s">
        <v>541</v>
      </c>
      <c r="AG127" s="1" t="s">
        <v>704</v>
      </c>
      <c r="AH127" s="4">
        <v>2747</v>
      </c>
      <c r="AI127" s="4">
        <v>228.91666666666666</v>
      </c>
      <c r="AJ127" s="1"/>
      <c r="AK127" s="1"/>
      <c r="AL127" s="1"/>
      <c r="AM127" s="1" t="s">
        <v>891</v>
      </c>
      <c r="AN127" s="1" t="s">
        <v>298</v>
      </c>
      <c r="AO127" s="1"/>
      <c r="AP127" s="1" t="s">
        <v>33</v>
      </c>
      <c r="AQ127" s="1"/>
      <c r="AR127" s="1"/>
      <c r="AS127" s="1"/>
      <c r="AT127" s="1"/>
      <c r="AU127" s="1"/>
      <c r="AV127" s="1"/>
      <c r="AW127" s="1" t="s">
        <v>1021</v>
      </c>
      <c r="AX127" s="8">
        <v>45023.380702378832</v>
      </c>
      <c r="AY127" s="1" t="s">
        <v>441</v>
      </c>
      <c r="AZ127" s="4">
        <v>2747</v>
      </c>
      <c r="BA127" s="5">
        <v>45022</v>
      </c>
      <c r="BB127" s="5">
        <v>45291</v>
      </c>
      <c r="BC127" s="5">
        <v>45022</v>
      </c>
      <c r="BD127" s="5">
        <v>45208</v>
      </c>
      <c r="BE127" s="8">
        <v>45291</v>
      </c>
      <c r="BF127" s="1" t="s">
        <v>1042</v>
      </c>
      <c r="BG127" s="1"/>
      <c r="BH127" s="1"/>
      <c r="BI127" s="1" t="s">
        <v>45</v>
      </c>
    </row>
    <row r="128" spans="1:61" x14ac:dyDescent="0.25">
      <c r="A128" s="29">
        <v>126</v>
      </c>
      <c r="B128" s="1" t="str">
        <f>HYPERLINK("https://my.zakupivli.pro/remote/dispatcher/state_purchase_view/41862956", "UA-2023-04-07-000244-a")</f>
        <v>UA-2023-04-07-000244-a</v>
      </c>
      <c r="C128" s="1" t="s">
        <v>701</v>
      </c>
      <c r="D128" s="1" t="s">
        <v>824</v>
      </c>
      <c r="E128" s="1" t="s">
        <v>1053</v>
      </c>
      <c r="F128" s="1" t="s">
        <v>219</v>
      </c>
      <c r="G128" s="1" t="s">
        <v>392</v>
      </c>
      <c r="H128" s="1" t="s">
        <v>596</v>
      </c>
      <c r="I128" s="1" t="s">
        <v>944</v>
      </c>
      <c r="J128" s="1" t="s">
        <v>973</v>
      </c>
      <c r="K128" s="1" t="s">
        <v>54</v>
      </c>
      <c r="L128" s="1" t="s">
        <v>714</v>
      </c>
      <c r="M128" s="1" t="s">
        <v>714</v>
      </c>
      <c r="N128" s="1" t="s">
        <v>46</v>
      </c>
      <c r="O128" s="1" t="s">
        <v>46</v>
      </c>
      <c r="P128" s="1" t="s">
        <v>46</v>
      </c>
      <c r="Q128" s="5">
        <v>45023</v>
      </c>
      <c r="R128" s="1"/>
      <c r="S128" s="1"/>
      <c r="T128" s="1"/>
      <c r="U128" s="1"/>
      <c r="V128" s="1" t="s">
        <v>1011</v>
      </c>
      <c r="W128" s="7">
        <v>1</v>
      </c>
      <c r="X128" s="4">
        <v>3829</v>
      </c>
      <c r="Y128" s="1" t="s">
        <v>701</v>
      </c>
      <c r="Z128" s="1">
        <v>11</v>
      </c>
      <c r="AA128" s="4">
        <v>348.09</v>
      </c>
      <c r="AB128" s="1" t="s">
        <v>1026</v>
      </c>
      <c r="AC128" s="1" t="s">
        <v>1032</v>
      </c>
      <c r="AD128" s="1" t="s">
        <v>491</v>
      </c>
      <c r="AE128" s="1" t="s">
        <v>704</v>
      </c>
      <c r="AF128" s="1" t="s">
        <v>541</v>
      </c>
      <c r="AG128" s="1" t="s">
        <v>704</v>
      </c>
      <c r="AH128" s="4">
        <v>3829</v>
      </c>
      <c r="AI128" s="4">
        <v>348.09090909090907</v>
      </c>
      <c r="AJ128" s="1"/>
      <c r="AK128" s="1"/>
      <c r="AL128" s="1"/>
      <c r="AM128" s="1" t="s">
        <v>891</v>
      </c>
      <c r="AN128" s="1" t="s">
        <v>298</v>
      </c>
      <c r="AO128" s="1"/>
      <c r="AP128" s="1" t="s">
        <v>33</v>
      </c>
      <c r="AQ128" s="1"/>
      <c r="AR128" s="1"/>
      <c r="AS128" s="1"/>
      <c r="AT128" s="1"/>
      <c r="AU128" s="1"/>
      <c r="AV128" s="1"/>
      <c r="AW128" s="1" t="s">
        <v>1021</v>
      </c>
      <c r="AX128" s="8">
        <v>45023.38070428191</v>
      </c>
      <c r="AY128" s="1" t="s">
        <v>446</v>
      </c>
      <c r="AZ128" s="4">
        <v>3829</v>
      </c>
      <c r="BA128" s="5">
        <v>45022</v>
      </c>
      <c r="BB128" s="5">
        <v>45291</v>
      </c>
      <c r="BC128" s="5">
        <v>45022</v>
      </c>
      <c r="BD128" s="5">
        <v>45208</v>
      </c>
      <c r="BE128" s="8">
        <v>45291</v>
      </c>
      <c r="BF128" s="1" t="s">
        <v>1042</v>
      </c>
      <c r="BG128" s="1"/>
      <c r="BH128" s="1"/>
      <c r="BI128" s="1" t="s">
        <v>45</v>
      </c>
    </row>
    <row r="129" spans="1:61" x14ac:dyDescent="0.25">
      <c r="A129" s="28">
        <v>127</v>
      </c>
      <c r="B129" s="1" t="str">
        <f>HYPERLINK("https://my.zakupivli.pro/remote/dispatcher/state_purchase_view/41862490", "UA-2023-04-07-000047-a")</f>
        <v>UA-2023-04-07-000047-a</v>
      </c>
      <c r="C129" s="1" t="s">
        <v>701</v>
      </c>
      <c r="D129" s="1" t="s">
        <v>894</v>
      </c>
      <c r="E129" s="1" t="s">
        <v>804</v>
      </c>
      <c r="F129" s="1" t="s">
        <v>219</v>
      </c>
      <c r="G129" s="1" t="s">
        <v>398</v>
      </c>
      <c r="H129" s="1" t="s">
        <v>596</v>
      </c>
      <c r="I129" s="1" t="s">
        <v>944</v>
      </c>
      <c r="J129" s="1" t="s">
        <v>973</v>
      </c>
      <c r="K129" s="1" t="s">
        <v>54</v>
      </c>
      <c r="L129" s="1" t="s">
        <v>714</v>
      </c>
      <c r="M129" s="1" t="s">
        <v>714</v>
      </c>
      <c r="N129" s="1" t="s">
        <v>46</v>
      </c>
      <c r="O129" s="1" t="s">
        <v>46</v>
      </c>
      <c r="P129" s="1" t="s">
        <v>46</v>
      </c>
      <c r="Q129" s="5">
        <v>45023</v>
      </c>
      <c r="R129" s="1"/>
      <c r="S129" s="1"/>
      <c r="T129" s="1"/>
      <c r="U129" s="1"/>
      <c r="V129" s="1" t="s">
        <v>1011</v>
      </c>
      <c r="W129" s="7">
        <v>1</v>
      </c>
      <c r="X129" s="4">
        <v>50000</v>
      </c>
      <c r="Y129" s="1" t="s">
        <v>701</v>
      </c>
      <c r="Z129" s="1">
        <v>1</v>
      </c>
      <c r="AA129" s="4">
        <v>50000</v>
      </c>
      <c r="AB129" s="1" t="s">
        <v>1036</v>
      </c>
      <c r="AC129" s="1" t="s">
        <v>1032</v>
      </c>
      <c r="AD129" s="1" t="s">
        <v>491</v>
      </c>
      <c r="AE129" s="1" t="s">
        <v>704</v>
      </c>
      <c r="AF129" s="1" t="s">
        <v>541</v>
      </c>
      <c r="AG129" s="1" t="s">
        <v>704</v>
      </c>
      <c r="AH129" s="4">
        <v>50000</v>
      </c>
      <c r="AI129" s="4">
        <v>50000</v>
      </c>
      <c r="AJ129" s="1"/>
      <c r="AK129" s="1"/>
      <c r="AL129" s="1"/>
      <c r="AM129" s="1" t="s">
        <v>617</v>
      </c>
      <c r="AN129" s="1" t="s">
        <v>110</v>
      </c>
      <c r="AO129" s="1"/>
      <c r="AP129" s="1" t="s">
        <v>22</v>
      </c>
      <c r="AQ129" s="1"/>
      <c r="AR129" s="1"/>
      <c r="AS129" s="1"/>
      <c r="AT129" s="1"/>
      <c r="AU129" s="1"/>
      <c r="AV129" s="1"/>
      <c r="AW129" s="1" t="s">
        <v>1021</v>
      </c>
      <c r="AX129" s="8">
        <v>45023.38069992794</v>
      </c>
      <c r="AY129" s="1" t="s">
        <v>448</v>
      </c>
      <c r="AZ129" s="4">
        <v>50000</v>
      </c>
      <c r="BA129" s="5">
        <v>45022</v>
      </c>
      <c r="BB129" s="5">
        <v>45291</v>
      </c>
      <c r="BC129" s="5">
        <v>45022</v>
      </c>
      <c r="BD129" s="5">
        <v>45208</v>
      </c>
      <c r="BE129" s="8">
        <v>45291</v>
      </c>
      <c r="BF129" s="1" t="s">
        <v>1042</v>
      </c>
      <c r="BG129" s="1"/>
      <c r="BH129" s="1"/>
      <c r="BI129" s="1" t="s">
        <v>45</v>
      </c>
    </row>
    <row r="130" spans="1:61" x14ac:dyDescent="0.25">
      <c r="A130" s="29">
        <v>128</v>
      </c>
      <c r="B130" s="1" t="str">
        <f>HYPERLINK("https://my.zakupivli.pro/remote/dispatcher/state_purchase_view/41862498", "UA-2023-04-07-000051-a")</f>
        <v>UA-2023-04-07-000051-a</v>
      </c>
      <c r="C130" s="1" t="s">
        <v>701</v>
      </c>
      <c r="D130" s="1" t="s">
        <v>674</v>
      </c>
      <c r="E130" s="1" t="s">
        <v>763</v>
      </c>
      <c r="F130" s="1" t="s">
        <v>219</v>
      </c>
      <c r="G130" s="1" t="s">
        <v>444</v>
      </c>
      <c r="H130" s="1" t="s">
        <v>596</v>
      </c>
      <c r="I130" s="1" t="s">
        <v>944</v>
      </c>
      <c r="J130" s="1" t="s">
        <v>973</v>
      </c>
      <c r="K130" s="1" t="s">
        <v>54</v>
      </c>
      <c r="L130" s="1" t="s">
        <v>714</v>
      </c>
      <c r="M130" s="1" t="s">
        <v>714</v>
      </c>
      <c r="N130" s="1" t="s">
        <v>46</v>
      </c>
      <c r="O130" s="1" t="s">
        <v>46</v>
      </c>
      <c r="P130" s="1" t="s">
        <v>46</v>
      </c>
      <c r="Q130" s="5">
        <v>45023</v>
      </c>
      <c r="R130" s="1"/>
      <c r="S130" s="1"/>
      <c r="T130" s="1"/>
      <c r="U130" s="1"/>
      <c r="V130" s="1" t="s">
        <v>1011</v>
      </c>
      <c r="W130" s="7">
        <v>1</v>
      </c>
      <c r="X130" s="4">
        <v>13500</v>
      </c>
      <c r="Y130" s="1" t="s">
        <v>701</v>
      </c>
      <c r="Z130" s="1">
        <v>1</v>
      </c>
      <c r="AA130" s="4">
        <v>13500</v>
      </c>
      <c r="AB130" s="1" t="s">
        <v>1036</v>
      </c>
      <c r="AC130" s="1" t="s">
        <v>1032</v>
      </c>
      <c r="AD130" s="1" t="s">
        <v>491</v>
      </c>
      <c r="AE130" s="1" t="s">
        <v>704</v>
      </c>
      <c r="AF130" s="1" t="s">
        <v>541</v>
      </c>
      <c r="AG130" s="1" t="s">
        <v>704</v>
      </c>
      <c r="AH130" s="4">
        <v>13500</v>
      </c>
      <c r="AI130" s="4">
        <v>13500</v>
      </c>
      <c r="AJ130" s="1"/>
      <c r="AK130" s="1"/>
      <c r="AL130" s="1"/>
      <c r="AM130" s="1" t="s">
        <v>611</v>
      </c>
      <c r="AN130" s="1" t="s">
        <v>301</v>
      </c>
      <c r="AO130" s="1"/>
      <c r="AP130" s="1" t="s">
        <v>14</v>
      </c>
      <c r="AQ130" s="1"/>
      <c r="AR130" s="1"/>
      <c r="AS130" s="1"/>
      <c r="AT130" s="1"/>
      <c r="AU130" s="1"/>
      <c r="AV130" s="1"/>
      <c r="AW130" s="1" t="s">
        <v>1021</v>
      </c>
      <c r="AX130" s="8">
        <v>45023.380702490715</v>
      </c>
      <c r="AY130" s="1" t="s">
        <v>449</v>
      </c>
      <c r="AZ130" s="4">
        <v>13500</v>
      </c>
      <c r="BA130" s="5">
        <v>45022</v>
      </c>
      <c r="BB130" s="5">
        <v>45291</v>
      </c>
      <c r="BC130" s="5">
        <v>45022</v>
      </c>
      <c r="BD130" s="5">
        <v>45198</v>
      </c>
      <c r="BE130" s="8">
        <v>45291</v>
      </c>
      <c r="BF130" s="1" t="s">
        <v>1042</v>
      </c>
      <c r="BG130" s="1"/>
      <c r="BH130" s="1"/>
      <c r="BI130" s="1" t="s">
        <v>45</v>
      </c>
    </row>
    <row r="131" spans="1:61" x14ac:dyDescent="0.25">
      <c r="A131" s="28">
        <v>129</v>
      </c>
      <c r="B131" s="1" t="str">
        <f>HYPERLINK("https://my.zakupivli.pro/remote/dispatcher/state_purchase_view/41862647", "UA-2023-04-07-000119-a")</f>
        <v>UA-2023-04-07-000119-a</v>
      </c>
      <c r="C131" s="1" t="s">
        <v>701</v>
      </c>
      <c r="D131" s="1" t="s">
        <v>805</v>
      </c>
      <c r="E131" s="1" t="s">
        <v>551</v>
      </c>
      <c r="F131" s="1" t="s">
        <v>219</v>
      </c>
      <c r="G131" s="1" t="s">
        <v>194</v>
      </c>
      <c r="H131" s="1" t="s">
        <v>596</v>
      </c>
      <c r="I131" s="1" t="s">
        <v>944</v>
      </c>
      <c r="J131" s="1" t="s">
        <v>973</v>
      </c>
      <c r="K131" s="1" t="s">
        <v>54</v>
      </c>
      <c r="L131" s="1" t="s">
        <v>714</v>
      </c>
      <c r="M131" s="1" t="s">
        <v>714</v>
      </c>
      <c r="N131" s="1" t="s">
        <v>46</v>
      </c>
      <c r="O131" s="1" t="s">
        <v>46</v>
      </c>
      <c r="P131" s="1" t="s">
        <v>46</v>
      </c>
      <c r="Q131" s="5">
        <v>45023</v>
      </c>
      <c r="R131" s="1"/>
      <c r="S131" s="1"/>
      <c r="T131" s="1"/>
      <c r="U131" s="1"/>
      <c r="V131" s="1" t="s">
        <v>1011</v>
      </c>
      <c r="W131" s="7">
        <v>1</v>
      </c>
      <c r="X131" s="4">
        <v>450</v>
      </c>
      <c r="Y131" s="1" t="s">
        <v>701</v>
      </c>
      <c r="Z131" s="1">
        <v>100</v>
      </c>
      <c r="AA131" s="4">
        <v>4.5</v>
      </c>
      <c r="AB131" s="1" t="s">
        <v>1054</v>
      </c>
      <c r="AC131" s="1" t="s">
        <v>1032</v>
      </c>
      <c r="AD131" s="1" t="s">
        <v>491</v>
      </c>
      <c r="AE131" s="1" t="s">
        <v>704</v>
      </c>
      <c r="AF131" s="1" t="s">
        <v>541</v>
      </c>
      <c r="AG131" s="1" t="s">
        <v>704</v>
      </c>
      <c r="AH131" s="4">
        <v>450</v>
      </c>
      <c r="AI131" s="4">
        <v>4.5</v>
      </c>
      <c r="AJ131" s="1"/>
      <c r="AK131" s="1"/>
      <c r="AL131" s="1"/>
      <c r="AM131" s="1" t="s">
        <v>618</v>
      </c>
      <c r="AN131" s="1" t="s">
        <v>245</v>
      </c>
      <c r="AO131" s="1"/>
      <c r="AP131" s="1" t="s">
        <v>22</v>
      </c>
      <c r="AQ131" s="1"/>
      <c r="AR131" s="1"/>
      <c r="AS131" s="1"/>
      <c r="AT131" s="1"/>
      <c r="AU131" s="1"/>
      <c r="AV131" s="1"/>
      <c r="AW131" s="1" t="s">
        <v>1021</v>
      </c>
      <c r="AX131" s="8">
        <v>45023.380699465139</v>
      </c>
      <c r="AY131" s="1" t="s">
        <v>450</v>
      </c>
      <c r="AZ131" s="4">
        <v>450</v>
      </c>
      <c r="BA131" s="5">
        <v>45022</v>
      </c>
      <c r="BB131" s="5">
        <v>45291</v>
      </c>
      <c r="BC131" s="5">
        <v>45022</v>
      </c>
      <c r="BD131" s="5">
        <v>45198</v>
      </c>
      <c r="BE131" s="8">
        <v>45291</v>
      </c>
      <c r="BF131" s="1" t="s">
        <v>1042</v>
      </c>
      <c r="BG131" s="1"/>
      <c r="BH131" s="1"/>
      <c r="BI131" s="1" t="s">
        <v>45</v>
      </c>
    </row>
    <row r="132" spans="1:61" x14ac:dyDescent="0.25">
      <c r="A132" s="29">
        <v>130</v>
      </c>
      <c r="B132" s="1" t="str">
        <f>HYPERLINK("https://my.zakupivli.pro/remote/dispatcher/state_purchase_view/41862571", "UA-2023-04-07-000087-a")</f>
        <v>UA-2023-04-07-000087-a</v>
      </c>
      <c r="C132" s="1" t="s">
        <v>701</v>
      </c>
      <c r="D132" s="1" t="s">
        <v>764</v>
      </c>
      <c r="E132" s="1" t="s">
        <v>872</v>
      </c>
      <c r="F132" s="1" t="s">
        <v>219</v>
      </c>
      <c r="G132" s="1" t="s">
        <v>375</v>
      </c>
      <c r="H132" s="1" t="s">
        <v>596</v>
      </c>
      <c r="I132" s="1" t="s">
        <v>944</v>
      </c>
      <c r="J132" s="1" t="s">
        <v>973</v>
      </c>
      <c r="K132" s="1" t="s">
        <v>54</v>
      </c>
      <c r="L132" s="1" t="s">
        <v>714</v>
      </c>
      <c r="M132" s="1" t="s">
        <v>714</v>
      </c>
      <c r="N132" s="1" t="s">
        <v>46</v>
      </c>
      <c r="O132" s="1" t="s">
        <v>46</v>
      </c>
      <c r="P132" s="1" t="s">
        <v>46</v>
      </c>
      <c r="Q132" s="5">
        <v>45023</v>
      </c>
      <c r="R132" s="1"/>
      <c r="S132" s="1"/>
      <c r="T132" s="1"/>
      <c r="U132" s="1"/>
      <c r="V132" s="1" t="s">
        <v>1011</v>
      </c>
      <c r="W132" s="7">
        <v>1</v>
      </c>
      <c r="X132" s="4">
        <v>715</v>
      </c>
      <c r="Y132" s="1" t="s">
        <v>701</v>
      </c>
      <c r="Z132" s="1">
        <v>3</v>
      </c>
      <c r="AA132" s="4">
        <v>238.33</v>
      </c>
      <c r="AB132" s="1" t="s">
        <v>1026</v>
      </c>
      <c r="AC132" s="1" t="s">
        <v>1032</v>
      </c>
      <c r="AD132" s="1" t="s">
        <v>491</v>
      </c>
      <c r="AE132" s="1" t="s">
        <v>704</v>
      </c>
      <c r="AF132" s="1" t="s">
        <v>541</v>
      </c>
      <c r="AG132" s="1" t="s">
        <v>704</v>
      </c>
      <c r="AH132" s="4">
        <v>715</v>
      </c>
      <c r="AI132" s="4">
        <v>238.33333333333334</v>
      </c>
      <c r="AJ132" s="1"/>
      <c r="AK132" s="1"/>
      <c r="AL132" s="1"/>
      <c r="AM132" s="1" t="s">
        <v>890</v>
      </c>
      <c r="AN132" s="1" t="s">
        <v>251</v>
      </c>
      <c r="AO132" s="1"/>
      <c r="AP132" s="1" t="s">
        <v>22</v>
      </c>
      <c r="AQ132" s="1"/>
      <c r="AR132" s="1"/>
      <c r="AS132" s="1"/>
      <c r="AT132" s="1"/>
      <c r="AU132" s="1"/>
      <c r="AV132" s="1"/>
      <c r="AW132" s="1" t="s">
        <v>1021</v>
      </c>
      <c r="AX132" s="8">
        <v>45023.380701901217</v>
      </c>
      <c r="AY132" s="1" t="s">
        <v>451</v>
      </c>
      <c r="AZ132" s="4">
        <v>715</v>
      </c>
      <c r="BA132" s="5">
        <v>45022</v>
      </c>
      <c r="BB132" s="5">
        <v>45291</v>
      </c>
      <c r="BC132" s="5">
        <v>45022</v>
      </c>
      <c r="BD132" s="5">
        <v>45198</v>
      </c>
      <c r="BE132" s="8">
        <v>45291</v>
      </c>
      <c r="BF132" s="1" t="s">
        <v>1042</v>
      </c>
      <c r="BG132" s="1"/>
      <c r="BH132" s="1"/>
      <c r="BI132" s="1" t="s">
        <v>45</v>
      </c>
    </row>
    <row r="133" spans="1:61" x14ac:dyDescent="0.25">
      <c r="A133" s="28">
        <v>131</v>
      </c>
      <c r="B133" s="1" t="str">
        <f>HYPERLINK("https://my.zakupivli.pro/remote/dispatcher/state_purchase_view/41862541", "UA-2023-04-07-000066-a")</f>
        <v>UA-2023-04-07-000066-a</v>
      </c>
      <c r="C133" s="1" t="s">
        <v>701</v>
      </c>
      <c r="D133" s="1" t="s">
        <v>553</v>
      </c>
      <c r="E133" s="1" t="s">
        <v>962</v>
      </c>
      <c r="F133" s="1" t="s">
        <v>219</v>
      </c>
      <c r="G133" s="1" t="s">
        <v>376</v>
      </c>
      <c r="H133" s="1" t="s">
        <v>596</v>
      </c>
      <c r="I133" s="1" t="s">
        <v>944</v>
      </c>
      <c r="J133" s="1" t="s">
        <v>973</v>
      </c>
      <c r="K133" s="1" t="s">
        <v>54</v>
      </c>
      <c r="L133" s="1" t="s">
        <v>714</v>
      </c>
      <c r="M133" s="1" t="s">
        <v>714</v>
      </c>
      <c r="N133" s="1" t="s">
        <v>46</v>
      </c>
      <c r="O133" s="1" t="s">
        <v>46</v>
      </c>
      <c r="P133" s="1" t="s">
        <v>46</v>
      </c>
      <c r="Q133" s="5">
        <v>45023</v>
      </c>
      <c r="R133" s="1"/>
      <c r="S133" s="1"/>
      <c r="T133" s="1"/>
      <c r="U133" s="1"/>
      <c r="V133" s="1" t="s">
        <v>1011</v>
      </c>
      <c r="W133" s="7">
        <v>1</v>
      </c>
      <c r="X133" s="4">
        <v>1576</v>
      </c>
      <c r="Y133" s="1" t="s">
        <v>701</v>
      </c>
      <c r="Z133" s="1" t="s">
        <v>1026</v>
      </c>
      <c r="AA133" s="1" t="s">
        <v>1026</v>
      </c>
      <c r="AB133" s="1" t="s">
        <v>1026</v>
      </c>
      <c r="AC133" s="1" t="s">
        <v>1032</v>
      </c>
      <c r="AD133" s="1" t="s">
        <v>491</v>
      </c>
      <c r="AE133" s="1" t="s">
        <v>704</v>
      </c>
      <c r="AF133" s="1" t="s">
        <v>541</v>
      </c>
      <c r="AG133" s="1" t="s">
        <v>704</v>
      </c>
      <c r="AH133" s="4">
        <v>1576</v>
      </c>
      <c r="AI133" s="1" t="s">
        <v>1026</v>
      </c>
      <c r="AJ133" s="1"/>
      <c r="AK133" s="1"/>
      <c r="AL133" s="1"/>
      <c r="AM133" s="1" t="s">
        <v>890</v>
      </c>
      <c r="AN133" s="1" t="s">
        <v>251</v>
      </c>
      <c r="AO133" s="1"/>
      <c r="AP133" s="1" t="s">
        <v>22</v>
      </c>
      <c r="AQ133" s="1"/>
      <c r="AR133" s="1"/>
      <c r="AS133" s="1"/>
      <c r="AT133" s="1"/>
      <c r="AU133" s="1"/>
      <c r="AV133" s="1"/>
      <c r="AW133" s="1" t="s">
        <v>1021</v>
      </c>
      <c r="AX133" s="8">
        <v>45023.380724513263</v>
      </c>
      <c r="AY133" s="1" t="s">
        <v>452</v>
      </c>
      <c r="AZ133" s="4">
        <v>1576</v>
      </c>
      <c r="BA133" s="5">
        <v>45022</v>
      </c>
      <c r="BB133" s="5">
        <v>45291</v>
      </c>
      <c r="BC133" s="5">
        <v>45022</v>
      </c>
      <c r="BD133" s="5">
        <v>45198</v>
      </c>
      <c r="BE133" s="8">
        <v>45291</v>
      </c>
      <c r="BF133" s="1" t="s">
        <v>1042</v>
      </c>
      <c r="BG133" s="1"/>
      <c r="BH133" s="1"/>
      <c r="BI133" s="1" t="s">
        <v>45</v>
      </c>
    </row>
    <row r="134" spans="1:61" x14ac:dyDescent="0.25">
      <c r="A134" s="29">
        <v>132</v>
      </c>
      <c r="B134" s="1" t="str">
        <f>HYPERLINK("https://my.zakupivli.pro/remote/dispatcher/state_purchase_view/41863079", "UA-2023-04-07-000310-a")</f>
        <v>UA-2023-04-07-000310-a</v>
      </c>
      <c r="C134" s="1" t="s">
        <v>701</v>
      </c>
      <c r="D134" s="1" t="s">
        <v>629</v>
      </c>
      <c r="E134" s="1" t="s">
        <v>705</v>
      </c>
      <c r="F134" s="1" t="s">
        <v>219</v>
      </c>
      <c r="G134" s="1" t="s">
        <v>359</v>
      </c>
      <c r="H134" s="1" t="s">
        <v>596</v>
      </c>
      <c r="I134" s="1" t="s">
        <v>944</v>
      </c>
      <c r="J134" s="1" t="s">
        <v>973</v>
      </c>
      <c r="K134" s="1" t="s">
        <v>54</v>
      </c>
      <c r="L134" s="1" t="s">
        <v>714</v>
      </c>
      <c r="M134" s="1" t="s">
        <v>714</v>
      </c>
      <c r="N134" s="1" t="s">
        <v>46</v>
      </c>
      <c r="O134" s="1" t="s">
        <v>46</v>
      </c>
      <c r="P134" s="1" t="s">
        <v>46</v>
      </c>
      <c r="Q134" s="5">
        <v>45023</v>
      </c>
      <c r="R134" s="1"/>
      <c r="S134" s="1"/>
      <c r="T134" s="1"/>
      <c r="U134" s="1"/>
      <c r="V134" s="1" t="s">
        <v>1011</v>
      </c>
      <c r="W134" s="7">
        <v>1</v>
      </c>
      <c r="X134" s="4">
        <v>101</v>
      </c>
      <c r="Y134" s="1" t="s">
        <v>701</v>
      </c>
      <c r="Z134" s="1">
        <v>1</v>
      </c>
      <c r="AA134" s="4">
        <v>101</v>
      </c>
      <c r="AB134" s="1" t="s">
        <v>1054</v>
      </c>
      <c r="AC134" s="1" t="s">
        <v>1032</v>
      </c>
      <c r="AD134" s="1" t="s">
        <v>491</v>
      </c>
      <c r="AE134" s="1" t="s">
        <v>704</v>
      </c>
      <c r="AF134" s="1" t="s">
        <v>541</v>
      </c>
      <c r="AG134" s="1" t="s">
        <v>704</v>
      </c>
      <c r="AH134" s="4">
        <v>101</v>
      </c>
      <c r="AI134" s="4">
        <v>101</v>
      </c>
      <c r="AJ134" s="1"/>
      <c r="AK134" s="1"/>
      <c r="AL134" s="1"/>
      <c r="AM134" s="1" t="s">
        <v>890</v>
      </c>
      <c r="AN134" s="1" t="s">
        <v>251</v>
      </c>
      <c r="AO134" s="1"/>
      <c r="AP134" s="1" t="s">
        <v>22</v>
      </c>
      <c r="AQ134" s="1"/>
      <c r="AR134" s="1"/>
      <c r="AS134" s="1"/>
      <c r="AT134" s="1"/>
      <c r="AU134" s="1"/>
      <c r="AV134" s="1"/>
      <c r="AW134" s="1" t="s">
        <v>1021</v>
      </c>
      <c r="AX134" s="8">
        <v>45023.380710150021</v>
      </c>
      <c r="AY134" s="1" t="s">
        <v>453</v>
      </c>
      <c r="AZ134" s="4">
        <v>101</v>
      </c>
      <c r="BA134" s="5">
        <v>45022</v>
      </c>
      <c r="BB134" s="5">
        <v>45291</v>
      </c>
      <c r="BC134" s="5">
        <v>45022</v>
      </c>
      <c r="BD134" s="5">
        <v>45195</v>
      </c>
      <c r="BE134" s="8">
        <v>45291</v>
      </c>
      <c r="BF134" s="1" t="s">
        <v>1042</v>
      </c>
      <c r="BG134" s="1"/>
      <c r="BH134" s="1"/>
      <c r="BI134" s="1" t="s">
        <v>45</v>
      </c>
    </row>
    <row r="135" spans="1:61" x14ac:dyDescent="0.25">
      <c r="A135" s="28">
        <v>133</v>
      </c>
      <c r="B135" s="1" t="str">
        <f>HYPERLINK("https://my.zakupivli.pro/remote/dispatcher/state_purchase_view/41863236", "UA-2023-04-07-000362-a")</f>
        <v>UA-2023-04-07-000362-a</v>
      </c>
      <c r="C135" s="1" t="s">
        <v>701</v>
      </c>
      <c r="D135" s="1" t="s">
        <v>964</v>
      </c>
      <c r="E135" s="1" t="s">
        <v>759</v>
      </c>
      <c r="F135" s="1" t="s">
        <v>219</v>
      </c>
      <c r="G135" s="1" t="s">
        <v>61</v>
      </c>
      <c r="H135" s="1" t="s">
        <v>596</v>
      </c>
      <c r="I135" s="1" t="s">
        <v>944</v>
      </c>
      <c r="J135" s="1" t="s">
        <v>973</v>
      </c>
      <c r="K135" s="1" t="s">
        <v>54</v>
      </c>
      <c r="L135" s="1" t="s">
        <v>714</v>
      </c>
      <c r="M135" s="1" t="s">
        <v>714</v>
      </c>
      <c r="N135" s="1" t="s">
        <v>46</v>
      </c>
      <c r="O135" s="1" t="s">
        <v>46</v>
      </c>
      <c r="P135" s="1" t="s">
        <v>46</v>
      </c>
      <c r="Q135" s="5">
        <v>45027</v>
      </c>
      <c r="R135" s="1"/>
      <c r="S135" s="1"/>
      <c r="T135" s="1"/>
      <c r="U135" s="1"/>
      <c r="V135" s="1" t="s">
        <v>1011</v>
      </c>
      <c r="W135" s="7">
        <v>1</v>
      </c>
      <c r="X135" s="4">
        <v>1056073.78</v>
      </c>
      <c r="Y135" s="1" t="s">
        <v>701</v>
      </c>
      <c r="Z135" s="1">
        <v>234.69399999999999</v>
      </c>
      <c r="AA135" s="4">
        <v>4499.79</v>
      </c>
      <c r="AB135" s="1" t="s">
        <v>1018</v>
      </c>
      <c r="AC135" s="1" t="s">
        <v>1032</v>
      </c>
      <c r="AD135" s="1" t="s">
        <v>491</v>
      </c>
      <c r="AE135" s="1" t="s">
        <v>944</v>
      </c>
      <c r="AF135" s="1" t="s">
        <v>541</v>
      </c>
      <c r="AG135" s="1" t="s">
        <v>704</v>
      </c>
      <c r="AH135" s="4">
        <v>1056073.78</v>
      </c>
      <c r="AI135" s="4">
        <v>4513.1358119658125</v>
      </c>
      <c r="AJ135" s="1"/>
      <c r="AK135" s="1"/>
      <c r="AL135" s="1"/>
      <c r="AM135" s="1" t="s">
        <v>616</v>
      </c>
      <c r="AN135" s="1" t="s">
        <v>353</v>
      </c>
      <c r="AO135" s="1"/>
      <c r="AP135" s="1" t="s">
        <v>27</v>
      </c>
      <c r="AQ135" s="1"/>
      <c r="AR135" s="1"/>
      <c r="AS135" s="1"/>
      <c r="AT135" s="1"/>
      <c r="AU135" s="1"/>
      <c r="AV135" s="1"/>
      <c r="AW135" s="1" t="s">
        <v>1021</v>
      </c>
      <c r="AX135" s="8">
        <v>45027.686828354905</v>
      </c>
      <c r="AY135" s="1" t="s">
        <v>458</v>
      </c>
      <c r="AZ135" s="4">
        <v>1056073.78</v>
      </c>
      <c r="BA135" s="5">
        <v>44986</v>
      </c>
      <c r="BB135" s="5">
        <v>45032</v>
      </c>
      <c r="BC135" s="5">
        <v>45027</v>
      </c>
      <c r="BD135" s="5">
        <v>45195</v>
      </c>
      <c r="BE135" s="8">
        <v>45291</v>
      </c>
      <c r="BF135" s="1" t="s">
        <v>1042</v>
      </c>
      <c r="BG135" s="1"/>
      <c r="BH135" s="1"/>
      <c r="BI135" s="1" t="s">
        <v>45</v>
      </c>
    </row>
    <row r="136" spans="1:61" x14ac:dyDescent="0.25">
      <c r="A136" s="29">
        <v>134</v>
      </c>
      <c r="B136" s="1" t="str">
        <f>HYPERLINK("https://my.zakupivli.pro/remote/dispatcher/state_purchase_view/41863359", "UA-2023-04-07-000410-a")</f>
        <v>UA-2023-04-07-000410-a</v>
      </c>
      <c r="C136" s="1" t="s">
        <v>701</v>
      </c>
      <c r="D136" s="1" t="s">
        <v>709</v>
      </c>
      <c r="E136" s="1" t="s">
        <v>534</v>
      </c>
      <c r="F136" s="1" t="s">
        <v>219</v>
      </c>
      <c r="G136" s="1" t="s">
        <v>156</v>
      </c>
      <c r="H136" s="1" t="s">
        <v>596</v>
      </c>
      <c r="I136" s="1" t="s">
        <v>944</v>
      </c>
      <c r="J136" s="1" t="s">
        <v>973</v>
      </c>
      <c r="K136" s="1" t="s">
        <v>54</v>
      </c>
      <c r="L136" s="1" t="s">
        <v>714</v>
      </c>
      <c r="M136" s="1" t="s">
        <v>714</v>
      </c>
      <c r="N136" s="1" t="s">
        <v>46</v>
      </c>
      <c r="O136" s="1" t="s">
        <v>46</v>
      </c>
      <c r="P136" s="1" t="s">
        <v>46</v>
      </c>
      <c r="Q136" s="5">
        <v>45029</v>
      </c>
      <c r="R136" s="1"/>
      <c r="S136" s="1"/>
      <c r="T136" s="1"/>
      <c r="U136" s="1"/>
      <c r="V136" s="1" t="s">
        <v>1011</v>
      </c>
      <c r="W136" s="7">
        <v>1</v>
      </c>
      <c r="X136" s="4">
        <v>2400</v>
      </c>
      <c r="Y136" s="1" t="s">
        <v>701</v>
      </c>
      <c r="Z136" s="1">
        <v>400</v>
      </c>
      <c r="AA136" s="4">
        <v>6</v>
      </c>
      <c r="AB136" s="1" t="s">
        <v>1054</v>
      </c>
      <c r="AC136" s="1" t="s">
        <v>1032</v>
      </c>
      <c r="AD136" s="1" t="s">
        <v>491</v>
      </c>
      <c r="AE136" s="1" t="s">
        <v>944</v>
      </c>
      <c r="AF136" s="1" t="s">
        <v>541</v>
      </c>
      <c r="AG136" s="1" t="s">
        <v>704</v>
      </c>
      <c r="AH136" s="4">
        <v>2400</v>
      </c>
      <c r="AI136" s="4">
        <v>6</v>
      </c>
      <c r="AJ136" s="1"/>
      <c r="AK136" s="1"/>
      <c r="AL136" s="1"/>
      <c r="AM136" s="1" t="s">
        <v>940</v>
      </c>
      <c r="AN136" s="1" t="s">
        <v>109</v>
      </c>
      <c r="AO136" s="1"/>
      <c r="AP136" s="1" t="s">
        <v>22</v>
      </c>
      <c r="AQ136" s="1"/>
      <c r="AR136" s="1"/>
      <c r="AS136" s="1"/>
      <c r="AT136" s="1"/>
      <c r="AU136" s="1"/>
      <c r="AV136" s="1"/>
      <c r="AW136" s="1" t="s">
        <v>1021</v>
      </c>
      <c r="AX136" s="8">
        <v>45029.846950669016</v>
      </c>
      <c r="AY136" s="1" t="s">
        <v>51</v>
      </c>
      <c r="AZ136" s="4">
        <v>2400</v>
      </c>
      <c r="BA136" s="5">
        <v>45028</v>
      </c>
      <c r="BB136" s="5">
        <v>45291</v>
      </c>
      <c r="BC136" s="5">
        <v>45028</v>
      </c>
      <c r="BD136" s="5">
        <v>45195</v>
      </c>
      <c r="BE136" s="8">
        <v>45291</v>
      </c>
      <c r="BF136" s="1" t="s">
        <v>1042</v>
      </c>
      <c r="BG136" s="1"/>
      <c r="BH136" s="1"/>
      <c r="BI136" s="1" t="s">
        <v>45</v>
      </c>
    </row>
    <row r="137" spans="1:61" x14ac:dyDescent="0.25">
      <c r="A137" s="28">
        <v>135</v>
      </c>
      <c r="E137" s="1" t="s">
        <v>1015</v>
      </c>
      <c r="F137" s="1" t="s">
        <v>219</v>
      </c>
      <c r="G137" s="1" t="s">
        <v>343</v>
      </c>
      <c r="H137" s="1" t="s">
        <v>596</v>
      </c>
      <c r="I137" s="1" t="s">
        <v>944</v>
      </c>
      <c r="J137" s="1" t="s">
        <v>973</v>
      </c>
      <c r="K137" s="1" t="s">
        <v>54</v>
      </c>
      <c r="L137" s="1" t="s">
        <v>714</v>
      </c>
      <c r="M137" s="1" t="s">
        <v>714</v>
      </c>
      <c r="N137" s="1" t="s">
        <v>46</v>
      </c>
      <c r="O137" s="1" t="s">
        <v>46</v>
      </c>
      <c r="P137" s="1" t="s">
        <v>46</v>
      </c>
      <c r="Q137" s="5">
        <v>45029</v>
      </c>
      <c r="R137" s="1"/>
      <c r="S137" s="1"/>
      <c r="T137" s="1"/>
      <c r="U137" s="1"/>
      <c r="V137" s="1" t="s">
        <v>1011</v>
      </c>
      <c r="W137" s="7">
        <v>1</v>
      </c>
      <c r="X137" s="4">
        <v>30060</v>
      </c>
      <c r="Y137" s="1" t="s">
        <v>701</v>
      </c>
      <c r="Z137" s="1">
        <v>890</v>
      </c>
      <c r="AA137" s="4">
        <v>33.78</v>
      </c>
      <c r="AB137" s="1" t="s">
        <v>1026</v>
      </c>
      <c r="AC137" s="1" t="s">
        <v>1032</v>
      </c>
      <c r="AD137" s="1" t="s">
        <v>491</v>
      </c>
      <c r="AE137" s="1" t="s">
        <v>704</v>
      </c>
      <c r="AF137" s="1" t="s">
        <v>541</v>
      </c>
      <c r="AG137" s="1" t="s">
        <v>704</v>
      </c>
      <c r="AH137" s="4">
        <v>30060</v>
      </c>
      <c r="AI137" s="4">
        <v>33.775280898876403</v>
      </c>
      <c r="AJ137" s="1"/>
      <c r="AK137" s="1"/>
      <c r="AL137" s="1"/>
      <c r="AM137" s="1" t="s">
        <v>620</v>
      </c>
      <c r="AN137" s="1" t="s">
        <v>242</v>
      </c>
      <c r="AO137" s="1"/>
      <c r="AP137" s="1" t="s">
        <v>43</v>
      </c>
      <c r="AQ137" s="1"/>
      <c r="AR137" s="1"/>
      <c r="AS137" s="1"/>
      <c r="AT137" s="1"/>
      <c r="AU137" s="1"/>
      <c r="AV137" s="1"/>
      <c r="AW137" s="1" t="s">
        <v>1021</v>
      </c>
      <c r="AX137" s="8">
        <v>45029.846958100854</v>
      </c>
      <c r="AY137" s="1" t="s">
        <v>457</v>
      </c>
      <c r="AZ137" s="4">
        <v>30060</v>
      </c>
      <c r="BA137" s="5">
        <v>45028</v>
      </c>
      <c r="BB137" s="5">
        <v>45291</v>
      </c>
      <c r="BC137" s="5">
        <v>45028</v>
      </c>
      <c r="BD137" s="5">
        <v>45195</v>
      </c>
      <c r="BE137" s="8">
        <v>45291</v>
      </c>
      <c r="BF137" s="1" t="s">
        <v>1042</v>
      </c>
      <c r="BG137" s="1"/>
      <c r="BH137" s="1"/>
      <c r="BI137" s="1" t="s">
        <v>45</v>
      </c>
    </row>
    <row r="138" spans="1:61" x14ac:dyDescent="0.25">
      <c r="A138" s="29">
        <v>136</v>
      </c>
      <c r="B138" s="1" t="str">
        <f>HYPERLINK("https://my.zakupivli.pro/remote/dispatcher/state_purchase_view/41937926", "UA-2023-04-11-009915-a")</f>
        <v>UA-2023-04-11-009915-a</v>
      </c>
      <c r="C138" s="1" t="s">
        <v>701</v>
      </c>
      <c r="D138" s="1" t="s">
        <v>760</v>
      </c>
      <c r="E138" s="1" t="s">
        <v>776</v>
      </c>
      <c r="F138" s="1" t="s">
        <v>219</v>
      </c>
      <c r="G138" s="1" t="s">
        <v>485</v>
      </c>
      <c r="H138" s="1" t="s">
        <v>596</v>
      </c>
      <c r="I138" s="1" t="s">
        <v>944</v>
      </c>
      <c r="J138" s="1" t="s">
        <v>973</v>
      </c>
      <c r="K138" s="1" t="s">
        <v>54</v>
      </c>
      <c r="L138" s="1" t="s">
        <v>714</v>
      </c>
      <c r="M138" s="1" t="s">
        <v>714</v>
      </c>
      <c r="N138" s="1" t="s">
        <v>46</v>
      </c>
      <c r="O138" s="1" t="s">
        <v>46</v>
      </c>
      <c r="P138" s="1" t="s">
        <v>46</v>
      </c>
      <c r="Q138" s="5">
        <v>45029</v>
      </c>
      <c r="R138" s="1"/>
      <c r="S138" s="1"/>
      <c r="T138" s="1"/>
      <c r="U138" s="1"/>
      <c r="V138" s="1" t="s">
        <v>1011</v>
      </c>
      <c r="W138" s="7">
        <v>1</v>
      </c>
      <c r="X138" s="4">
        <v>9000</v>
      </c>
      <c r="Y138" s="1" t="s">
        <v>701</v>
      </c>
      <c r="Z138" s="1">
        <v>1</v>
      </c>
      <c r="AA138" s="4">
        <v>9000</v>
      </c>
      <c r="AB138" s="1" t="s">
        <v>1036</v>
      </c>
      <c r="AC138" s="1" t="s">
        <v>1032</v>
      </c>
      <c r="AD138" s="1" t="s">
        <v>491</v>
      </c>
      <c r="AE138" s="1" t="s">
        <v>704</v>
      </c>
      <c r="AF138" s="1" t="s">
        <v>541</v>
      </c>
      <c r="AG138" s="1" t="s">
        <v>704</v>
      </c>
      <c r="AH138" s="4">
        <v>9000</v>
      </c>
      <c r="AI138" s="4">
        <v>9000</v>
      </c>
      <c r="AJ138" s="1"/>
      <c r="AK138" s="1"/>
      <c r="AL138" s="1"/>
      <c r="AM138" s="1" t="s">
        <v>957</v>
      </c>
      <c r="AN138" s="1" t="s">
        <v>295</v>
      </c>
      <c r="AO138" s="1"/>
      <c r="AP138" s="1" t="s">
        <v>22</v>
      </c>
      <c r="AQ138" s="1"/>
      <c r="AR138" s="1"/>
      <c r="AS138" s="1"/>
      <c r="AT138" s="1"/>
      <c r="AU138" s="1"/>
      <c r="AV138" s="1"/>
      <c r="AW138" s="1" t="s">
        <v>1021</v>
      </c>
      <c r="AX138" s="8">
        <v>45029.846956303183</v>
      </c>
      <c r="AY138" s="1" t="s">
        <v>462</v>
      </c>
      <c r="AZ138" s="4">
        <v>9000</v>
      </c>
      <c r="BA138" s="5">
        <v>45028</v>
      </c>
      <c r="BB138" s="5">
        <v>45291</v>
      </c>
      <c r="BC138" s="5">
        <v>45028</v>
      </c>
      <c r="BD138" s="5">
        <v>45195</v>
      </c>
      <c r="BE138" s="8">
        <v>45291</v>
      </c>
      <c r="BF138" s="1" t="s">
        <v>1042</v>
      </c>
      <c r="BG138" s="1"/>
      <c r="BH138" s="1"/>
      <c r="BI138" s="1" t="s">
        <v>45</v>
      </c>
    </row>
    <row r="139" spans="1:61" x14ac:dyDescent="0.25">
      <c r="A139" s="28">
        <v>137</v>
      </c>
      <c r="B139" s="1" t="str">
        <f>HYPERLINK("https://my.zakupivli.pro/remote/dispatcher/state_purchase_view/41994739", "UA-2023-04-13-010678-a")</f>
        <v>UA-2023-04-13-010678-a</v>
      </c>
      <c r="C139" s="1" t="s">
        <v>701</v>
      </c>
      <c r="D139" s="1" t="s">
        <v>777</v>
      </c>
      <c r="E139" s="1" t="s">
        <v>1055</v>
      </c>
      <c r="F139" s="1" t="s">
        <v>219</v>
      </c>
      <c r="G139" s="1" t="s">
        <v>343</v>
      </c>
      <c r="H139" s="1" t="s">
        <v>596</v>
      </c>
      <c r="I139" s="1" t="s">
        <v>944</v>
      </c>
      <c r="J139" s="1" t="s">
        <v>973</v>
      </c>
      <c r="K139" s="1" t="s">
        <v>54</v>
      </c>
      <c r="L139" s="1" t="s">
        <v>714</v>
      </c>
      <c r="M139" s="1" t="s">
        <v>714</v>
      </c>
      <c r="N139" s="1" t="s">
        <v>46</v>
      </c>
      <c r="O139" s="1" t="s">
        <v>46</v>
      </c>
      <c r="P139" s="1" t="s">
        <v>46</v>
      </c>
      <c r="Q139" s="5">
        <v>45029</v>
      </c>
      <c r="R139" s="1"/>
      <c r="S139" s="1"/>
      <c r="T139" s="1"/>
      <c r="U139" s="1"/>
      <c r="V139" s="1" t="s">
        <v>1011</v>
      </c>
      <c r="W139" s="7">
        <v>1</v>
      </c>
      <c r="X139" s="4">
        <v>10900</v>
      </c>
      <c r="Y139" s="1" t="s">
        <v>701</v>
      </c>
      <c r="Z139" s="1">
        <v>76</v>
      </c>
      <c r="AA139" s="4">
        <v>143.41999999999999</v>
      </c>
      <c r="AB139" s="1" t="s">
        <v>1026</v>
      </c>
      <c r="AC139" s="1" t="s">
        <v>1032</v>
      </c>
      <c r="AD139" s="1" t="s">
        <v>491</v>
      </c>
      <c r="AE139" s="1" t="s">
        <v>704</v>
      </c>
      <c r="AF139" s="1" t="s">
        <v>541</v>
      </c>
      <c r="AG139" s="1" t="s">
        <v>704</v>
      </c>
      <c r="AH139" s="4">
        <v>10900</v>
      </c>
      <c r="AI139" s="4">
        <v>143.42105263157896</v>
      </c>
      <c r="AJ139" s="1"/>
      <c r="AK139" s="1"/>
      <c r="AL139" s="1"/>
      <c r="AM139" s="1" t="s">
        <v>983</v>
      </c>
      <c r="AN139" s="1" t="s">
        <v>313</v>
      </c>
      <c r="AO139" s="1"/>
      <c r="AP139" s="1" t="s">
        <v>22</v>
      </c>
      <c r="AQ139" s="1"/>
      <c r="AR139" s="1"/>
      <c r="AS139" s="1"/>
      <c r="AT139" s="1"/>
      <c r="AU139" s="1"/>
      <c r="AV139" s="1"/>
      <c r="AW139" s="1" t="s">
        <v>1021</v>
      </c>
      <c r="AX139" s="8">
        <v>45029.846954003035</v>
      </c>
      <c r="AY139" s="1" t="s">
        <v>463</v>
      </c>
      <c r="AZ139" s="4">
        <v>10900</v>
      </c>
      <c r="BA139" s="5">
        <v>45028</v>
      </c>
      <c r="BB139" s="5">
        <v>45291</v>
      </c>
      <c r="BC139" s="5">
        <v>45028</v>
      </c>
      <c r="BD139" s="5">
        <v>45195</v>
      </c>
      <c r="BE139" s="8">
        <v>45291</v>
      </c>
      <c r="BF139" s="1" t="s">
        <v>1042</v>
      </c>
      <c r="BG139" s="1"/>
      <c r="BH139" s="1"/>
      <c r="BI139" s="1" t="s">
        <v>45</v>
      </c>
    </row>
    <row r="140" spans="1:61" x14ac:dyDescent="0.25">
      <c r="A140" s="29">
        <v>138</v>
      </c>
      <c r="B140" s="1" t="str">
        <f>HYPERLINK("https://my.zakupivli.pro/remote/dispatcher/state_purchase_view/41994711", "UA-2023-04-13-010661-a")</f>
        <v>UA-2023-04-13-010661-a</v>
      </c>
      <c r="C140" s="1" t="s">
        <v>701</v>
      </c>
      <c r="D140" s="1" t="s">
        <v>911</v>
      </c>
      <c r="E140" s="1" t="s">
        <v>1035</v>
      </c>
      <c r="F140" s="1" t="s">
        <v>219</v>
      </c>
      <c r="G140" s="1" t="s">
        <v>343</v>
      </c>
      <c r="H140" s="1" t="s">
        <v>596</v>
      </c>
      <c r="I140" s="1" t="s">
        <v>944</v>
      </c>
      <c r="J140" s="1" t="s">
        <v>973</v>
      </c>
      <c r="K140" s="1" t="s">
        <v>54</v>
      </c>
      <c r="L140" s="1" t="s">
        <v>714</v>
      </c>
      <c r="M140" s="1" t="s">
        <v>714</v>
      </c>
      <c r="N140" s="1" t="s">
        <v>46</v>
      </c>
      <c r="O140" s="1" t="s">
        <v>46</v>
      </c>
      <c r="P140" s="1" t="s">
        <v>46</v>
      </c>
      <c r="Q140" s="5">
        <v>45029</v>
      </c>
      <c r="R140" s="1"/>
      <c r="S140" s="1"/>
      <c r="T140" s="1"/>
      <c r="U140" s="1"/>
      <c r="V140" s="1" t="s">
        <v>1011</v>
      </c>
      <c r="W140" s="7">
        <v>1</v>
      </c>
      <c r="X140" s="4">
        <v>10625</v>
      </c>
      <c r="Y140" s="1" t="s">
        <v>701</v>
      </c>
      <c r="Z140" s="1">
        <v>240</v>
      </c>
      <c r="AA140" s="4">
        <v>44.27</v>
      </c>
      <c r="AB140" s="1" t="s">
        <v>1026</v>
      </c>
      <c r="AC140" s="1" t="s">
        <v>1032</v>
      </c>
      <c r="AD140" s="1" t="s">
        <v>491</v>
      </c>
      <c r="AE140" s="1" t="s">
        <v>704</v>
      </c>
      <c r="AF140" s="1" t="s">
        <v>541</v>
      </c>
      <c r="AG140" s="1" t="s">
        <v>704</v>
      </c>
      <c r="AH140" s="4">
        <v>10625</v>
      </c>
      <c r="AI140" s="4">
        <v>44.270833333333336</v>
      </c>
      <c r="AJ140" s="1"/>
      <c r="AK140" s="1"/>
      <c r="AL140" s="1"/>
      <c r="AM140" s="1" t="s">
        <v>522</v>
      </c>
      <c r="AN140" s="1" t="s">
        <v>250</v>
      </c>
      <c r="AO140" s="1"/>
      <c r="AP140" s="1" t="s">
        <v>22</v>
      </c>
      <c r="AQ140" s="1"/>
      <c r="AR140" s="1"/>
      <c r="AS140" s="1"/>
      <c r="AT140" s="1"/>
      <c r="AU140" s="1"/>
      <c r="AV140" s="1"/>
      <c r="AW140" s="1" t="s">
        <v>1021</v>
      </c>
      <c r="AX140" s="8">
        <v>45029.846956768451</v>
      </c>
      <c r="AY140" s="1" t="s">
        <v>464</v>
      </c>
      <c r="AZ140" s="4">
        <v>10625</v>
      </c>
      <c r="BA140" s="5">
        <v>45028</v>
      </c>
      <c r="BB140" s="5">
        <v>45291</v>
      </c>
      <c r="BC140" s="5">
        <v>45028</v>
      </c>
      <c r="BD140" s="5">
        <v>45195</v>
      </c>
      <c r="BE140" s="8">
        <v>45291</v>
      </c>
      <c r="BF140" s="1" t="s">
        <v>1042</v>
      </c>
      <c r="BG140" s="1"/>
      <c r="BH140" s="1"/>
      <c r="BI140" s="1" t="s">
        <v>45</v>
      </c>
    </row>
    <row r="141" spans="1:61" x14ac:dyDescent="0.25">
      <c r="A141" s="28">
        <v>139</v>
      </c>
      <c r="B141" s="1" t="str">
        <f>HYPERLINK("https://my.zakupivli.pro/remote/dispatcher/state_purchase_view/41993510", "UA-2023-04-13-010164-a")</f>
        <v>UA-2023-04-13-010164-a</v>
      </c>
      <c r="C141" s="1" t="s">
        <v>701</v>
      </c>
      <c r="D141" s="1" t="s">
        <v>913</v>
      </c>
      <c r="E141" s="1" t="s">
        <v>640</v>
      </c>
      <c r="F141" s="1" t="s">
        <v>219</v>
      </c>
      <c r="G141" s="1" t="s">
        <v>486</v>
      </c>
      <c r="H141" s="1" t="s">
        <v>596</v>
      </c>
      <c r="I141" s="1" t="s">
        <v>944</v>
      </c>
      <c r="J141" s="1" t="s">
        <v>973</v>
      </c>
      <c r="K141" s="1" t="s">
        <v>54</v>
      </c>
      <c r="L141" s="1" t="s">
        <v>714</v>
      </c>
      <c r="M141" s="1" t="s">
        <v>714</v>
      </c>
      <c r="N141" s="1" t="s">
        <v>46</v>
      </c>
      <c r="O141" s="1" t="s">
        <v>46</v>
      </c>
      <c r="P141" s="1" t="s">
        <v>46</v>
      </c>
      <c r="Q141" s="5">
        <v>45029</v>
      </c>
      <c r="R141" s="1"/>
      <c r="S141" s="1"/>
      <c r="T141" s="1"/>
      <c r="U141" s="1"/>
      <c r="V141" s="1" t="s">
        <v>1011</v>
      </c>
      <c r="W141" s="7">
        <v>1</v>
      </c>
      <c r="X141" s="4">
        <v>37400</v>
      </c>
      <c r="Y141" s="1" t="s">
        <v>701</v>
      </c>
      <c r="Z141" s="1">
        <v>1</v>
      </c>
      <c r="AA141" s="4">
        <v>37400</v>
      </c>
      <c r="AB141" s="1" t="s">
        <v>1036</v>
      </c>
      <c r="AC141" s="1" t="s">
        <v>1032</v>
      </c>
      <c r="AD141" s="1" t="s">
        <v>491</v>
      </c>
      <c r="AE141" s="1" t="s">
        <v>704</v>
      </c>
      <c r="AF141" s="1" t="s">
        <v>541</v>
      </c>
      <c r="AG141" s="1" t="s">
        <v>704</v>
      </c>
      <c r="AH141" s="4">
        <v>37400</v>
      </c>
      <c r="AI141" s="4">
        <v>37400</v>
      </c>
      <c r="AJ141" s="1"/>
      <c r="AK141" s="1"/>
      <c r="AL141" s="1"/>
      <c r="AM141" s="1" t="s">
        <v>549</v>
      </c>
      <c r="AN141" s="1" t="s">
        <v>357</v>
      </c>
      <c r="AO141" s="1"/>
      <c r="AP141" s="1" t="s">
        <v>22</v>
      </c>
      <c r="AQ141" s="1"/>
      <c r="AR141" s="1"/>
      <c r="AS141" s="1"/>
      <c r="AT141" s="1"/>
      <c r="AU141" s="1"/>
      <c r="AV141" s="1"/>
      <c r="AW141" s="1" t="s">
        <v>1021</v>
      </c>
      <c r="AX141" s="8">
        <v>45029.846957843678</v>
      </c>
      <c r="AY141" s="1" t="s">
        <v>465</v>
      </c>
      <c r="AZ141" s="4">
        <v>37400</v>
      </c>
      <c r="BA141" s="5">
        <v>45028</v>
      </c>
      <c r="BB141" s="5">
        <v>45291</v>
      </c>
      <c r="BC141" s="5">
        <v>45028</v>
      </c>
      <c r="BD141" s="5">
        <v>45191</v>
      </c>
      <c r="BE141" s="8">
        <v>45291</v>
      </c>
      <c r="BF141" s="1" t="s">
        <v>1042</v>
      </c>
      <c r="BG141" s="1"/>
      <c r="BH141" s="1"/>
      <c r="BI141" s="1" t="s">
        <v>45</v>
      </c>
    </row>
    <row r="142" spans="1:61" x14ac:dyDescent="0.25">
      <c r="A142" s="29">
        <v>140</v>
      </c>
      <c r="B142" s="1" t="str">
        <f>HYPERLINK("https://my.zakupivli.pro/remote/dispatcher/state_purchase_view/41993373", "UA-2023-04-13-010124-a")</f>
        <v>UA-2023-04-13-010124-a</v>
      </c>
      <c r="C142" s="1" t="s">
        <v>701</v>
      </c>
      <c r="D142" s="1" t="s">
        <v>912</v>
      </c>
      <c r="E142" s="1" t="s">
        <v>879</v>
      </c>
      <c r="F142" s="1" t="s">
        <v>219</v>
      </c>
      <c r="G142" s="1" t="s">
        <v>454</v>
      </c>
      <c r="H142" s="1" t="s">
        <v>596</v>
      </c>
      <c r="I142" s="1" t="s">
        <v>944</v>
      </c>
      <c r="J142" s="1" t="s">
        <v>973</v>
      </c>
      <c r="K142" s="1" t="s">
        <v>54</v>
      </c>
      <c r="L142" s="1" t="s">
        <v>714</v>
      </c>
      <c r="M142" s="1" t="s">
        <v>714</v>
      </c>
      <c r="N142" s="1" t="s">
        <v>46</v>
      </c>
      <c r="O142" s="1" t="s">
        <v>46</v>
      </c>
      <c r="P142" s="1" t="s">
        <v>46</v>
      </c>
      <c r="Q142" s="5">
        <v>45029</v>
      </c>
      <c r="R142" s="1"/>
      <c r="S142" s="1"/>
      <c r="T142" s="1"/>
      <c r="U142" s="1"/>
      <c r="V142" s="1" t="s">
        <v>1011</v>
      </c>
      <c r="W142" s="7">
        <v>1</v>
      </c>
      <c r="X142" s="4">
        <v>21984</v>
      </c>
      <c r="Y142" s="1" t="s">
        <v>701</v>
      </c>
      <c r="Z142" s="1">
        <v>1</v>
      </c>
      <c r="AA142" s="4">
        <v>21984</v>
      </c>
      <c r="AB142" s="1" t="s">
        <v>1036</v>
      </c>
      <c r="AC142" s="1" t="s">
        <v>1032</v>
      </c>
      <c r="AD142" s="1" t="s">
        <v>491</v>
      </c>
      <c r="AE142" s="1" t="s">
        <v>704</v>
      </c>
      <c r="AF142" s="1" t="s">
        <v>541</v>
      </c>
      <c r="AG142" s="1" t="s">
        <v>704</v>
      </c>
      <c r="AH142" s="4">
        <v>21984</v>
      </c>
      <c r="AI142" s="4">
        <v>21984</v>
      </c>
      <c r="AJ142" s="1"/>
      <c r="AK142" s="1"/>
      <c r="AL142" s="1"/>
      <c r="AM142" s="1" t="s">
        <v>732</v>
      </c>
      <c r="AN142" s="1" t="s">
        <v>271</v>
      </c>
      <c r="AO142" s="1"/>
      <c r="AP142" s="1" t="s">
        <v>22</v>
      </c>
      <c r="AQ142" s="1"/>
      <c r="AR142" s="1"/>
      <c r="AS142" s="1"/>
      <c r="AT142" s="1"/>
      <c r="AU142" s="1"/>
      <c r="AV142" s="1"/>
      <c r="AW142" s="1" t="s">
        <v>1021</v>
      </c>
      <c r="AX142" s="8">
        <v>45029.846954971828</v>
      </c>
      <c r="AY142" s="1" t="s">
        <v>466</v>
      </c>
      <c r="AZ142" s="4">
        <v>21984</v>
      </c>
      <c r="BA142" s="5">
        <v>45028</v>
      </c>
      <c r="BB142" s="5">
        <v>45291</v>
      </c>
      <c r="BC142" s="5">
        <v>45028</v>
      </c>
      <c r="BD142" s="5">
        <v>45191</v>
      </c>
      <c r="BE142" s="8">
        <v>45291</v>
      </c>
      <c r="BF142" s="1" t="s">
        <v>1042</v>
      </c>
      <c r="BG142" s="1"/>
      <c r="BH142" s="1"/>
      <c r="BI142" s="1" t="s">
        <v>45</v>
      </c>
    </row>
    <row r="143" spans="1:61" x14ac:dyDescent="0.25">
      <c r="A143" s="28">
        <v>141</v>
      </c>
      <c r="B143" s="1" t="str">
        <f>HYPERLINK("https://my.zakupivli.pro/remote/dispatcher/state_purchase_view/41993246", "UA-2023-04-13-010033-a")</f>
        <v>UA-2023-04-13-010033-a</v>
      </c>
      <c r="C143" s="1" t="s">
        <v>701</v>
      </c>
      <c r="D143" s="1" t="s">
        <v>640</v>
      </c>
      <c r="E143" s="1" t="s">
        <v>744</v>
      </c>
      <c r="F143" s="1" t="s">
        <v>219</v>
      </c>
      <c r="G143" s="1" t="s">
        <v>150</v>
      </c>
      <c r="H143" s="1" t="s">
        <v>596</v>
      </c>
      <c r="I143" s="1" t="s">
        <v>944</v>
      </c>
      <c r="J143" s="1" t="s">
        <v>973</v>
      </c>
      <c r="K143" s="1" t="s">
        <v>54</v>
      </c>
      <c r="L143" s="1" t="s">
        <v>714</v>
      </c>
      <c r="M143" s="1" t="s">
        <v>714</v>
      </c>
      <c r="N143" s="1" t="s">
        <v>46</v>
      </c>
      <c r="O143" s="1" t="s">
        <v>46</v>
      </c>
      <c r="P143" s="1" t="s">
        <v>46</v>
      </c>
      <c r="Q143" s="5">
        <v>45029</v>
      </c>
      <c r="R143" s="1"/>
      <c r="S143" s="1"/>
      <c r="T143" s="1"/>
      <c r="U143" s="1"/>
      <c r="V143" s="1" t="s">
        <v>1011</v>
      </c>
      <c r="W143" s="7">
        <v>1</v>
      </c>
      <c r="X143" s="4">
        <v>10970.3</v>
      </c>
      <c r="Y143" s="1" t="s">
        <v>701</v>
      </c>
      <c r="Z143" s="1">
        <v>64.900000000000006</v>
      </c>
      <c r="AA143" s="4">
        <v>169.03</v>
      </c>
      <c r="AB143" s="1" t="s">
        <v>1025</v>
      </c>
      <c r="AC143" s="1" t="s">
        <v>1032</v>
      </c>
      <c r="AD143" s="1" t="s">
        <v>491</v>
      </c>
      <c r="AE143" s="1" t="s">
        <v>704</v>
      </c>
      <c r="AF143" s="1" t="s">
        <v>541</v>
      </c>
      <c r="AG143" s="1" t="s">
        <v>704</v>
      </c>
      <c r="AH143" s="4">
        <v>10970.3</v>
      </c>
      <c r="AI143" s="4">
        <v>171.41093749999999</v>
      </c>
      <c r="AJ143" s="1"/>
      <c r="AK143" s="1"/>
      <c r="AL143" s="1"/>
      <c r="AM143" s="1" t="s">
        <v>921</v>
      </c>
      <c r="AN143" s="1" t="s">
        <v>308</v>
      </c>
      <c r="AO143" s="1"/>
      <c r="AP143" s="1" t="s">
        <v>28</v>
      </c>
      <c r="AQ143" s="1"/>
      <c r="AR143" s="1"/>
      <c r="AS143" s="1"/>
      <c r="AT143" s="1"/>
      <c r="AU143" s="1"/>
      <c r="AV143" s="1"/>
      <c r="AW143" s="1" t="s">
        <v>1021</v>
      </c>
      <c r="AX143" s="8">
        <v>45029.846950328007</v>
      </c>
      <c r="AY143" s="1" t="s">
        <v>467</v>
      </c>
      <c r="AZ143" s="4">
        <v>10970.3</v>
      </c>
      <c r="BA143" s="1"/>
      <c r="BB143" s="5">
        <v>45291</v>
      </c>
      <c r="BC143" s="5">
        <v>45028</v>
      </c>
      <c r="BD143" s="5">
        <v>45191</v>
      </c>
      <c r="BE143" s="8">
        <v>45291</v>
      </c>
      <c r="BF143" s="1" t="s">
        <v>1042</v>
      </c>
      <c r="BG143" s="1"/>
      <c r="BH143" s="1"/>
      <c r="BI143" s="1" t="s">
        <v>45</v>
      </c>
    </row>
    <row r="144" spans="1:61" x14ac:dyDescent="0.25">
      <c r="A144" s="29">
        <v>142</v>
      </c>
      <c r="B144" s="1" t="str">
        <f>HYPERLINK("https://my.zakupivli.pro/remote/dispatcher/state_purchase_view/41993082", "UA-2023-04-13-009981-a")</f>
        <v>UA-2023-04-13-009981-a</v>
      </c>
      <c r="C144" s="1" t="s">
        <v>701</v>
      </c>
      <c r="D144" s="1" t="s">
        <v>880</v>
      </c>
      <c r="E144" s="1" t="s">
        <v>768</v>
      </c>
      <c r="F144" s="1" t="s">
        <v>219</v>
      </c>
      <c r="G144" s="1" t="s">
        <v>413</v>
      </c>
      <c r="H144" s="1" t="s">
        <v>596</v>
      </c>
      <c r="I144" s="1" t="s">
        <v>944</v>
      </c>
      <c r="J144" s="1" t="s">
        <v>973</v>
      </c>
      <c r="K144" s="1" t="s">
        <v>54</v>
      </c>
      <c r="L144" s="1" t="s">
        <v>714</v>
      </c>
      <c r="M144" s="1" t="s">
        <v>714</v>
      </c>
      <c r="N144" s="1" t="s">
        <v>46</v>
      </c>
      <c r="O144" s="1" t="s">
        <v>46</v>
      </c>
      <c r="P144" s="1" t="s">
        <v>46</v>
      </c>
      <c r="Q144" s="5">
        <v>45029</v>
      </c>
      <c r="R144" s="1"/>
      <c r="S144" s="1"/>
      <c r="T144" s="1"/>
      <c r="U144" s="1"/>
      <c r="V144" s="1" t="s">
        <v>1011</v>
      </c>
      <c r="W144" s="7">
        <v>1</v>
      </c>
      <c r="X144" s="4">
        <v>30000</v>
      </c>
      <c r="Y144" s="1" t="s">
        <v>701</v>
      </c>
      <c r="Z144" s="1">
        <v>1</v>
      </c>
      <c r="AA144" s="4">
        <v>30000</v>
      </c>
      <c r="AB144" s="1" t="s">
        <v>1036</v>
      </c>
      <c r="AC144" s="1" t="s">
        <v>1032</v>
      </c>
      <c r="AD144" s="1" t="s">
        <v>491</v>
      </c>
      <c r="AE144" s="1" t="s">
        <v>704</v>
      </c>
      <c r="AF144" s="1" t="s">
        <v>541</v>
      </c>
      <c r="AG144" s="1" t="s">
        <v>704</v>
      </c>
      <c r="AH144" s="4">
        <v>30000</v>
      </c>
      <c r="AI144" s="4">
        <v>30000</v>
      </c>
      <c r="AJ144" s="1"/>
      <c r="AK144" s="1"/>
      <c r="AL144" s="1"/>
      <c r="AM144" s="1" t="s">
        <v>506</v>
      </c>
      <c r="AN144" s="1" t="s">
        <v>121</v>
      </c>
      <c r="AO144" s="1"/>
      <c r="AP144" s="1" t="s">
        <v>22</v>
      </c>
      <c r="AQ144" s="1"/>
      <c r="AR144" s="1"/>
      <c r="AS144" s="1"/>
      <c r="AT144" s="1"/>
      <c r="AU144" s="1"/>
      <c r="AV144" s="1"/>
      <c r="AW144" s="1" t="s">
        <v>1021</v>
      </c>
      <c r="AX144" s="8">
        <v>45029.846953184999</v>
      </c>
      <c r="AY144" s="1" t="s">
        <v>468</v>
      </c>
      <c r="AZ144" s="4">
        <v>30000</v>
      </c>
      <c r="BA144" s="5">
        <v>45028</v>
      </c>
      <c r="BB144" s="5">
        <v>45291</v>
      </c>
      <c r="BC144" s="5">
        <v>45028</v>
      </c>
      <c r="BD144" s="5">
        <v>45191</v>
      </c>
      <c r="BE144" s="8">
        <v>45291</v>
      </c>
      <c r="BF144" s="1" t="s">
        <v>1042</v>
      </c>
      <c r="BG144" s="1"/>
      <c r="BH144" s="1"/>
      <c r="BI144" s="1" t="s">
        <v>45</v>
      </c>
    </row>
    <row r="145" spans="1:61" x14ac:dyDescent="0.25">
      <c r="A145" s="28">
        <v>143</v>
      </c>
      <c r="B145" s="1" t="str">
        <f>HYPERLINK("https://my.zakupivli.pro/remote/dispatcher/state_purchase_view/41992965", "UA-2023-04-13-009907-a")</f>
        <v>UA-2023-04-13-009907-a</v>
      </c>
      <c r="C145" s="1" t="s">
        <v>701</v>
      </c>
      <c r="D145" s="1" t="s">
        <v>535</v>
      </c>
      <c r="E145" s="1" t="s">
        <v>739</v>
      </c>
      <c r="F145" s="1" t="s">
        <v>219</v>
      </c>
      <c r="G145" s="1" t="s">
        <v>61</v>
      </c>
      <c r="H145" s="1" t="s">
        <v>596</v>
      </c>
      <c r="I145" s="1" t="s">
        <v>944</v>
      </c>
      <c r="J145" s="1" t="s">
        <v>973</v>
      </c>
      <c r="K145" s="1" t="s">
        <v>54</v>
      </c>
      <c r="L145" s="1" t="s">
        <v>714</v>
      </c>
      <c r="M145" s="1" t="s">
        <v>714</v>
      </c>
      <c r="N145" s="1" t="s">
        <v>46</v>
      </c>
      <c r="O145" s="1" t="s">
        <v>46</v>
      </c>
      <c r="P145" s="1" t="s">
        <v>46</v>
      </c>
      <c r="Q145" s="5">
        <v>45028</v>
      </c>
      <c r="R145" s="1"/>
      <c r="S145" s="1"/>
      <c r="T145" s="1"/>
      <c r="U145" s="1"/>
      <c r="V145" s="1" t="s">
        <v>1011</v>
      </c>
      <c r="W145" s="7">
        <v>1</v>
      </c>
      <c r="X145" s="4">
        <v>360000</v>
      </c>
      <c r="Y145" s="1" t="s">
        <v>701</v>
      </c>
      <c r="Z145" s="1">
        <v>100.40600000000001</v>
      </c>
      <c r="AA145" s="4">
        <v>3585.44</v>
      </c>
      <c r="AB145" s="1" t="s">
        <v>1018</v>
      </c>
      <c r="AC145" s="1" t="s">
        <v>1032</v>
      </c>
      <c r="AD145" s="1" t="s">
        <v>491</v>
      </c>
      <c r="AE145" s="1" t="s">
        <v>944</v>
      </c>
      <c r="AF145" s="1" t="s">
        <v>541</v>
      </c>
      <c r="AG145" s="1" t="s">
        <v>704</v>
      </c>
      <c r="AH145" s="4">
        <v>360000</v>
      </c>
      <c r="AI145" s="4">
        <v>3600</v>
      </c>
      <c r="AJ145" s="1"/>
      <c r="AK145" s="1"/>
      <c r="AL145" s="1"/>
      <c r="AM145" s="1" t="s">
        <v>943</v>
      </c>
      <c r="AN145" s="1" t="s">
        <v>348</v>
      </c>
      <c r="AO145" s="1"/>
      <c r="AP145" s="1" t="s">
        <v>22</v>
      </c>
      <c r="AQ145" s="1"/>
      <c r="AR145" s="1"/>
      <c r="AS145" s="1"/>
      <c r="AT145" s="1"/>
      <c r="AU145" s="1"/>
      <c r="AV145" s="1"/>
      <c r="AW145" s="1" t="s">
        <v>1021</v>
      </c>
      <c r="AX145" s="8">
        <v>45028.638598662415</v>
      </c>
      <c r="AY145" s="1" t="s">
        <v>469</v>
      </c>
      <c r="AZ145" s="4">
        <v>360000</v>
      </c>
      <c r="BA145" s="5">
        <v>44986</v>
      </c>
      <c r="BB145" s="5">
        <v>45030</v>
      </c>
      <c r="BC145" s="5">
        <v>45028</v>
      </c>
      <c r="BD145" s="5">
        <v>45189</v>
      </c>
      <c r="BE145" s="8">
        <v>45291</v>
      </c>
      <c r="BF145" s="1" t="s">
        <v>1042</v>
      </c>
      <c r="BG145" s="1"/>
      <c r="BH145" s="1"/>
      <c r="BI145" s="1" t="s">
        <v>45</v>
      </c>
    </row>
    <row r="146" spans="1:61" x14ac:dyDescent="0.25">
      <c r="A146" s="29">
        <v>144</v>
      </c>
      <c r="B146" s="1" t="str">
        <f>HYPERLINK("https://my.zakupivli.pro/remote/dispatcher/state_purchase_view/41992753", "UA-2023-04-13-009832-a")</f>
        <v>UA-2023-04-13-009832-a</v>
      </c>
      <c r="C146" s="1" t="s">
        <v>701</v>
      </c>
      <c r="D146" s="1" t="s">
        <v>769</v>
      </c>
      <c r="E146" s="10" t="s">
        <v>1115</v>
      </c>
      <c r="G146" s="10" t="s">
        <v>1124</v>
      </c>
      <c r="AM146" s="10" t="s">
        <v>1078</v>
      </c>
      <c r="AN146" s="10" t="s">
        <v>1079</v>
      </c>
      <c r="AY146" s="10" t="s">
        <v>1142</v>
      </c>
      <c r="AZ146" s="19">
        <v>100800</v>
      </c>
      <c r="BC146" s="14">
        <v>45028</v>
      </c>
      <c r="BD146" s="5">
        <v>45189</v>
      </c>
      <c r="BE146" s="8">
        <v>45291</v>
      </c>
      <c r="BF146" s="1" t="s">
        <v>1042</v>
      </c>
      <c r="BG146" s="1"/>
      <c r="BH146" s="1"/>
      <c r="BI146" s="1" t="s">
        <v>45</v>
      </c>
    </row>
    <row r="147" spans="1:61" x14ac:dyDescent="0.25">
      <c r="A147" s="28">
        <v>145</v>
      </c>
      <c r="B147" s="1" t="str">
        <f>HYPERLINK("https://my.zakupivli.pro/remote/dispatcher/state_purchase_view/41992631", "UA-2023-04-13-009770-a")</f>
        <v>UA-2023-04-13-009770-a</v>
      </c>
      <c r="C147" s="1" t="s">
        <v>701</v>
      </c>
      <c r="D147" s="1" t="s">
        <v>745</v>
      </c>
      <c r="E147" s="10" t="s">
        <v>1116</v>
      </c>
      <c r="G147" s="10" t="s">
        <v>1120</v>
      </c>
      <c r="AM147" s="10" t="s">
        <v>987</v>
      </c>
      <c r="AN147" s="10" t="s">
        <v>284</v>
      </c>
      <c r="AY147" s="10" t="s">
        <v>1143</v>
      </c>
      <c r="AZ147" s="19">
        <v>72000</v>
      </c>
      <c r="BC147" s="14">
        <v>45028</v>
      </c>
      <c r="BD147" s="5">
        <v>45189</v>
      </c>
      <c r="BE147" s="8">
        <v>45291</v>
      </c>
      <c r="BF147" s="1" t="s">
        <v>1042</v>
      </c>
      <c r="BG147" s="1"/>
      <c r="BH147" s="1"/>
      <c r="BI147" s="1" t="s">
        <v>45</v>
      </c>
    </row>
    <row r="148" spans="1:61" x14ac:dyDescent="0.25">
      <c r="A148" s="29">
        <v>146</v>
      </c>
      <c r="B148" s="1" t="str">
        <f>HYPERLINK("https://my.zakupivli.pro/remote/dispatcher/state_purchase_view/41992224", "UA-2023-04-13-009587-a")</f>
        <v>UA-2023-04-13-009587-a</v>
      </c>
      <c r="C148" s="1" t="s">
        <v>701</v>
      </c>
      <c r="D148" s="1" t="s">
        <v>2</v>
      </c>
      <c r="E148" s="1" t="s">
        <v>1</v>
      </c>
      <c r="F148" s="1" t="s">
        <v>219</v>
      </c>
      <c r="G148" s="1" t="s">
        <v>390</v>
      </c>
      <c r="H148" s="1" t="s">
        <v>596</v>
      </c>
      <c r="I148" s="1" t="s">
        <v>944</v>
      </c>
      <c r="J148" s="1" t="s">
        <v>973</v>
      </c>
      <c r="K148" s="1" t="s">
        <v>54</v>
      </c>
      <c r="L148" s="1" t="s">
        <v>714</v>
      </c>
      <c r="M148" s="1" t="s">
        <v>714</v>
      </c>
      <c r="N148" s="1" t="s">
        <v>46</v>
      </c>
      <c r="O148" s="1" t="s">
        <v>46</v>
      </c>
      <c r="P148" s="1" t="s">
        <v>46</v>
      </c>
      <c r="Q148" s="5">
        <v>45029</v>
      </c>
      <c r="R148" s="1"/>
      <c r="S148" s="1"/>
      <c r="T148" s="1"/>
      <c r="U148" s="1"/>
      <c r="V148" s="1" t="s">
        <v>1011</v>
      </c>
      <c r="W148" s="7">
        <v>1</v>
      </c>
      <c r="X148" s="4">
        <v>5175</v>
      </c>
      <c r="Y148" s="1" t="s">
        <v>701</v>
      </c>
      <c r="Z148" s="1">
        <v>10</v>
      </c>
      <c r="AA148" s="4">
        <v>517.5</v>
      </c>
      <c r="AB148" s="1" t="s">
        <v>1054</v>
      </c>
      <c r="AC148" s="1" t="s">
        <v>1032</v>
      </c>
      <c r="AD148" s="1" t="s">
        <v>491</v>
      </c>
      <c r="AE148" s="1" t="s">
        <v>704</v>
      </c>
      <c r="AF148" s="1" t="s">
        <v>541</v>
      </c>
      <c r="AG148" s="1" t="s">
        <v>704</v>
      </c>
      <c r="AH148" s="4">
        <v>5175</v>
      </c>
      <c r="AI148" s="4">
        <v>517.5</v>
      </c>
      <c r="AJ148" s="1"/>
      <c r="AK148" s="1"/>
      <c r="AL148" s="1"/>
      <c r="AM148" s="1" t="s">
        <v>891</v>
      </c>
      <c r="AN148" s="1" t="s">
        <v>298</v>
      </c>
      <c r="AO148" s="1"/>
      <c r="AP148" s="1" t="s">
        <v>22</v>
      </c>
      <c r="AQ148" s="1"/>
      <c r="AR148" s="1"/>
      <c r="AS148" s="1"/>
      <c r="AT148" s="1"/>
      <c r="AU148" s="1"/>
      <c r="AV148" s="1"/>
      <c r="AW148" s="1" t="s">
        <v>1021</v>
      </c>
      <c r="AX148" s="8">
        <v>45029.84695080942</v>
      </c>
      <c r="AY148" s="1" t="s">
        <v>476</v>
      </c>
      <c r="AZ148" s="4">
        <v>5175</v>
      </c>
      <c r="BA148" s="5">
        <v>45028</v>
      </c>
      <c r="BB148" s="5">
        <v>45291</v>
      </c>
      <c r="BC148" s="5">
        <v>45028</v>
      </c>
      <c r="BD148" s="5">
        <v>45189</v>
      </c>
      <c r="BE148" s="8">
        <v>45291</v>
      </c>
      <c r="BF148" s="1" t="s">
        <v>1042</v>
      </c>
      <c r="BG148" s="1"/>
      <c r="BH148" s="1"/>
      <c r="BI148" s="1" t="s">
        <v>45</v>
      </c>
    </row>
    <row r="149" spans="1:61" x14ac:dyDescent="0.25">
      <c r="A149" s="28">
        <v>147</v>
      </c>
      <c r="B149" s="1" t="str">
        <f>HYPERLINK("https://my.zakupivli.pro/remote/dispatcher/state_purchase_view/41991140", "UA-2023-04-13-009122-a")</f>
        <v>UA-2023-04-13-009122-a</v>
      </c>
      <c r="C149" s="1" t="s">
        <v>701</v>
      </c>
      <c r="D149" s="1" t="s">
        <v>678</v>
      </c>
      <c r="E149" s="1" t="s">
        <v>1040</v>
      </c>
      <c r="F149" s="1" t="s">
        <v>219</v>
      </c>
      <c r="G149" s="1" t="s">
        <v>61</v>
      </c>
      <c r="H149" s="1" t="s">
        <v>596</v>
      </c>
      <c r="I149" s="1" t="s">
        <v>944</v>
      </c>
      <c r="J149" s="1" t="s">
        <v>973</v>
      </c>
      <c r="K149" s="1" t="s">
        <v>54</v>
      </c>
      <c r="L149" s="1" t="s">
        <v>714</v>
      </c>
      <c r="M149" s="1" t="s">
        <v>714</v>
      </c>
      <c r="N149" s="1" t="s">
        <v>46</v>
      </c>
      <c r="O149" s="1" t="s">
        <v>46</v>
      </c>
      <c r="P149" s="1" t="s">
        <v>46</v>
      </c>
      <c r="Q149" s="5">
        <v>45029</v>
      </c>
      <c r="R149" s="1"/>
      <c r="S149" s="1"/>
      <c r="T149" s="1"/>
      <c r="U149" s="1"/>
      <c r="V149" s="1" t="s">
        <v>1011</v>
      </c>
      <c r="W149" s="7">
        <v>1</v>
      </c>
      <c r="X149" s="4">
        <v>99609.18</v>
      </c>
      <c r="Y149" s="1" t="s">
        <v>701</v>
      </c>
      <c r="Z149" s="1">
        <v>37</v>
      </c>
      <c r="AA149" s="4">
        <v>2692.14</v>
      </c>
      <c r="AB149" s="1" t="s">
        <v>1018</v>
      </c>
      <c r="AC149" s="1" t="s">
        <v>1032</v>
      </c>
      <c r="AD149" s="1" t="s">
        <v>491</v>
      </c>
      <c r="AE149" s="1" t="s">
        <v>704</v>
      </c>
      <c r="AF149" s="1" t="s">
        <v>541</v>
      </c>
      <c r="AG149" s="1" t="s">
        <v>704</v>
      </c>
      <c r="AH149" s="4">
        <v>99609.18</v>
      </c>
      <c r="AI149" s="4">
        <v>2692.14</v>
      </c>
      <c r="AJ149" s="1"/>
      <c r="AK149" s="1"/>
      <c r="AL149" s="1"/>
      <c r="AM149" s="1" t="s">
        <v>925</v>
      </c>
      <c r="AN149" s="1" t="s">
        <v>367</v>
      </c>
      <c r="AO149" s="1"/>
      <c r="AP149" s="1" t="s">
        <v>38</v>
      </c>
      <c r="AQ149" s="1"/>
      <c r="AR149" s="1"/>
      <c r="AS149" s="1"/>
      <c r="AT149" s="1"/>
      <c r="AU149" s="1"/>
      <c r="AV149" s="1"/>
      <c r="AW149" s="1" t="s">
        <v>1021</v>
      </c>
      <c r="AX149" s="8">
        <v>45029.556708295211</v>
      </c>
      <c r="AY149" s="1" t="s">
        <v>477</v>
      </c>
      <c r="AZ149" s="4">
        <v>99609.18</v>
      </c>
      <c r="BA149" s="5">
        <v>44986</v>
      </c>
      <c r="BB149" s="5">
        <v>45030</v>
      </c>
      <c r="BC149" s="5">
        <v>45028</v>
      </c>
      <c r="BD149" s="5">
        <v>45187</v>
      </c>
      <c r="BE149" s="8">
        <v>45291</v>
      </c>
      <c r="BF149" s="1" t="s">
        <v>1042</v>
      </c>
      <c r="BG149" s="1"/>
      <c r="BH149" s="1"/>
      <c r="BI149" s="1" t="s">
        <v>45</v>
      </c>
    </row>
    <row r="150" spans="1:61" x14ac:dyDescent="0.25">
      <c r="A150" s="29">
        <v>148</v>
      </c>
      <c r="B150" s="1" t="str">
        <f>HYPERLINK("https://my.zakupivli.pro/remote/dispatcher/state_purchase_view/41985259", "UA-2023-04-13-006640-a")</f>
        <v>UA-2023-04-13-006640-a</v>
      </c>
      <c r="C150" s="1" t="s">
        <v>701</v>
      </c>
      <c r="D150" s="1" t="s">
        <v>833</v>
      </c>
      <c r="E150" s="1" t="s">
        <v>1041</v>
      </c>
      <c r="F150" s="1" t="s">
        <v>219</v>
      </c>
      <c r="G150" s="1" t="s">
        <v>61</v>
      </c>
      <c r="H150" s="1" t="s">
        <v>596</v>
      </c>
      <c r="I150" s="1" t="s">
        <v>944</v>
      </c>
      <c r="J150" s="1" t="s">
        <v>973</v>
      </c>
      <c r="K150" s="1" t="s">
        <v>54</v>
      </c>
      <c r="L150" s="1" t="s">
        <v>714</v>
      </c>
      <c r="M150" s="1" t="s">
        <v>714</v>
      </c>
      <c r="N150" s="1" t="s">
        <v>46</v>
      </c>
      <c r="O150" s="1" t="s">
        <v>46</v>
      </c>
      <c r="P150" s="1" t="s">
        <v>46</v>
      </c>
      <c r="Q150" s="5">
        <v>45029</v>
      </c>
      <c r="R150" s="1"/>
      <c r="S150" s="1"/>
      <c r="T150" s="1"/>
      <c r="U150" s="1"/>
      <c r="V150" s="1" t="s">
        <v>1011</v>
      </c>
      <c r="W150" s="7">
        <v>1</v>
      </c>
      <c r="X150" s="4">
        <v>19820.560000000001</v>
      </c>
      <c r="Y150" s="1" t="s">
        <v>701</v>
      </c>
      <c r="Z150" s="1">
        <v>8</v>
      </c>
      <c r="AA150" s="4">
        <v>2477.5700000000002</v>
      </c>
      <c r="AB150" s="1" t="s">
        <v>1018</v>
      </c>
      <c r="AC150" s="1" t="s">
        <v>1032</v>
      </c>
      <c r="AD150" s="1" t="s">
        <v>491</v>
      </c>
      <c r="AE150" s="1" t="s">
        <v>944</v>
      </c>
      <c r="AF150" s="1" t="s">
        <v>541</v>
      </c>
      <c r="AG150" s="1" t="s">
        <v>704</v>
      </c>
      <c r="AH150" s="4">
        <v>19820.560000000001</v>
      </c>
      <c r="AI150" s="4">
        <v>2477.5700000000002</v>
      </c>
      <c r="AJ150" s="1"/>
      <c r="AK150" s="1"/>
      <c r="AL150" s="1"/>
      <c r="AM150" s="1" t="s">
        <v>926</v>
      </c>
      <c r="AN150" s="1" t="s">
        <v>345</v>
      </c>
      <c r="AO150" s="1"/>
      <c r="AP150" s="1" t="s">
        <v>38</v>
      </c>
      <c r="AQ150" s="1"/>
      <c r="AR150" s="1"/>
      <c r="AS150" s="1"/>
      <c r="AT150" s="1"/>
      <c r="AU150" s="1"/>
      <c r="AV150" s="1"/>
      <c r="AW150" s="1" t="s">
        <v>1021</v>
      </c>
      <c r="AX150" s="8">
        <v>45029.590578001422</v>
      </c>
      <c r="AY150" s="1" t="s">
        <v>479</v>
      </c>
      <c r="AZ150" s="4">
        <v>19820.560000000001</v>
      </c>
      <c r="BA150" s="5">
        <v>44986</v>
      </c>
      <c r="BB150" s="5">
        <v>45031</v>
      </c>
      <c r="BC150" s="5">
        <v>45028</v>
      </c>
      <c r="BD150" s="5">
        <v>45187</v>
      </c>
      <c r="BE150" s="8">
        <v>45291</v>
      </c>
      <c r="BF150" s="1" t="s">
        <v>1042</v>
      </c>
      <c r="BG150" s="1"/>
      <c r="BH150" s="1"/>
      <c r="BI150" s="1" t="s">
        <v>45</v>
      </c>
    </row>
    <row r="151" spans="1:61" x14ac:dyDescent="0.25">
      <c r="A151" s="28">
        <v>149</v>
      </c>
      <c r="B151" s="1" t="str">
        <f>HYPERLINK("https://my.zakupivli.pro/remote/dispatcher/state_purchase_view/41980351", "UA-2023-04-13-004629-a")</f>
        <v>UA-2023-04-13-004629-a</v>
      </c>
      <c r="C151" s="1" t="s">
        <v>701</v>
      </c>
      <c r="D151" s="1" t="s">
        <v>833</v>
      </c>
      <c r="E151" s="1" t="s">
        <v>676</v>
      </c>
      <c r="F151" s="1" t="s">
        <v>219</v>
      </c>
      <c r="G151" s="1" t="s">
        <v>193</v>
      </c>
      <c r="H151" s="1" t="s">
        <v>596</v>
      </c>
      <c r="I151" s="1" t="s">
        <v>944</v>
      </c>
      <c r="J151" s="1" t="s">
        <v>973</v>
      </c>
      <c r="K151" s="1" t="s">
        <v>54</v>
      </c>
      <c r="L151" s="1" t="s">
        <v>714</v>
      </c>
      <c r="M151" s="1" t="s">
        <v>714</v>
      </c>
      <c r="N151" s="1" t="s">
        <v>46</v>
      </c>
      <c r="O151" s="1" t="s">
        <v>46</v>
      </c>
      <c r="P151" s="1" t="s">
        <v>46</v>
      </c>
      <c r="Q151" s="5">
        <v>45029</v>
      </c>
      <c r="R151" s="1"/>
      <c r="S151" s="1"/>
      <c r="T151" s="1"/>
      <c r="U151" s="1"/>
      <c r="V151" s="1" t="s">
        <v>1011</v>
      </c>
      <c r="W151" s="7">
        <v>1</v>
      </c>
      <c r="X151" s="4">
        <v>4050</v>
      </c>
      <c r="Y151" s="1" t="s">
        <v>701</v>
      </c>
      <c r="Z151" s="1">
        <v>90</v>
      </c>
      <c r="AA151" s="4">
        <v>45</v>
      </c>
      <c r="AB151" s="1" t="s">
        <v>1054</v>
      </c>
      <c r="AC151" s="1" t="s">
        <v>1032</v>
      </c>
      <c r="AD151" s="1" t="s">
        <v>491</v>
      </c>
      <c r="AE151" s="1" t="s">
        <v>704</v>
      </c>
      <c r="AF151" s="1" t="s">
        <v>541</v>
      </c>
      <c r="AG151" s="1" t="s">
        <v>704</v>
      </c>
      <c r="AH151" s="4">
        <v>4050</v>
      </c>
      <c r="AI151" s="4">
        <v>45</v>
      </c>
      <c r="AJ151" s="1"/>
      <c r="AK151" s="1"/>
      <c r="AL151" s="1"/>
      <c r="AM151" s="1" t="s">
        <v>512</v>
      </c>
      <c r="AN151" s="1" t="s">
        <v>268</v>
      </c>
      <c r="AO151" s="1"/>
      <c r="AP151" s="1" t="s">
        <v>22</v>
      </c>
      <c r="AQ151" s="1"/>
      <c r="AR151" s="1"/>
      <c r="AS151" s="1"/>
      <c r="AT151" s="1"/>
      <c r="AU151" s="1"/>
      <c r="AV151" s="1"/>
      <c r="AW151" s="1" t="s">
        <v>1021</v>
      </c>
      <c r="AX151" s="8">
        <v>45029.846949653162</v>
      </c>
      <c r="AY151" s="1" t="s">
        <v>480</v>
      </c>
      <c r="AZ151" s="4">
        <v>4050</v>
      </c>
      <c r="BA151" s="5">
        <v>45028</v>
      </c>
      <c r="BB151" s="5">
        <v>45291</v>
      </c>
      <c r="BC151" s="5">
        <v>45028</v>
      </c>
      <c r="BD151" s="5">
        <v>45187</v>
      </c>
      <c r="BE151" s="8">
        <v>45291</v>
      </c>
      <c r="BF151" s="1" t="s">
        <v>1042</v>
      </c>
      <c r="BG151" s="1"/>
      <c r="BH151" s="1"/>
      <c r="BI151" s="1" t="s">
        <v>45</v>
      </c>
    </row>
    <row r="152" spans="1:61" x14ac:dyDescent="0.25">
      <c r="A152" s="29">
        <v>150</v>
      </c>
      <c r="B152" s="1" t="str">
        <f>HYPERLINK("https://my.zakupivli.pro/remote/dispatcher/state_purchase_view/41959559", "UA-2023-04-12-007878-a")</f>
        <v>UA-2023-04-12-007878-a</v>
      </c>
      <c r="C152" s="1" t="s">
        <v>701</v>
      </c>
      <c r="D152" s="1" t="s">
        <v>740</v>
      </c>
      <c r="E152" s="10" t="s">
        <v>1117</v>
      </c>
      <c r="G152" s="10" t="s">
        <v>1076</v>
      </c>
      <c r="AM152" s="10" t="s">
        <v>1078</v>
      </c>
      <c r="AN152" s="10" t="s">
        <v>1079</v>
      </c>
      <c r="AY152" s="10" t="s">
        <v>1144</v>
      </c>
      <c r="AZ152" s="19">
        <v>271001</v>
      </c>
      <c r="BC152" s="14">
        <v>45041</v>
      </c>
      <c r="BD152" s="5">
        <v>45187</v>
      </c>
      <c r="BE152" s="8">
        <v>45291</v>
      </c>
      <c r="BF152" s="1" t="s">
        <v>1042</v>
      </c>
      <c r="BG152" s="1"/>
      <c r="BH152" s="1"/>
      <c r="BI152" s="1" t="s">
        <v>45</v>
      </c>
    </row>
    <row r="153" spans="1:61" x14ac:dyDescent="0.25">
      <c r="A153" s="28">
        <v>151</v>
      </c>
      <c r="E153" s="1" t="s">
        <v>1048</v>
      </c>
      <c r="F153" s="1" t="s">
        <v>219</v>
      </c>
      <c r="G153" s="1" t="s">
        <v>137</v>
      </c>
      <c r="H153" s="1" t="s">
        <v>596</v>
      </c>
      <c r="I153" s="1" t="s">
        <v>944</v>
      </c>
      <c r="J153" s="1" t="s">
        <v>973</v>
      </c>
      <c r="K153" s="1" t="s">
        <v>54</v>
      </c>
      <c r="L153" s="1" t="s">
        <v>714</v>
      </c>
      <c r="M153" s="1" t="s">
        <v>714</v>
      </c>
      <c r="N153" s="1" t="s">
        <v>46</v>
      </c>
      <c r="O153" s="1" t="s">
        <v>46</v>
      </c>
      <c r="P153" s="1" t="s">
        <v>46</v>
      </c>
      <c r="Q153" s="5">
        <v>45041</v>
      </c>
      <c r="R153" s="1"/>
      <c r="S153" s="1"/>
      <c r="T153" s="1"/>
      <c r="U153" s="1"/>
      <c r="V153" s="1" t="s">
        <v>1011</v>
      </c>
      <c r="W153" s="7">
        <v>1</v>
      </c>
      <c r="X153" s="4">
        <v>226100</v>
      </c>
      <c r="Y153" s="1" t="s">
        <v>701</v>
      </c>
      <c r="Z153" s="1">
        <v>2440</v>
      </c>
      <c r="AA153" s="4">
        <v>92.66</v>
      </c>
      <c r="AB153" s="1" t="s">
        <v>1026</v>
      </c>
      <c r="AC153" s="1" t="s">
        <v>1032</v>
      </c>
      <c r="AD153" s="1" t="s">
        <v>491</v>
      </c>
      <c r="AE153" s="1" t="s">
        <v>704</v>
      </c>
      <c r="AF153" s="1" t="s">
        <v>541</v>
      </c>
      <c r="AG153" s="1" t="s">
        <v>704</v>
      </c>
      <c r="AH153" s="4">
        <v>226100</v>
      </c>
      <c r="AI153" s="4">
        <v>92.663934426229503</v>
      </c>
      <c r="AJ153" s="1"/>
      <c r="AK153" s="1"/>
      <c r="AL153" s="1"/>
      <c r="AM153" s="1" t="s">
        <v>934</v>
      </c>
      <c r="AN153" s="1" t="s">
        <v>309</v>
      </c>
      <c r="AO153" s="1"/>
      <c r="AP153" s="1" t="s">
        <v>22</v>
      </c>
      <c r="AQ153" s="1"/>
      <c r="AR153" s="1"/>
      <c r="AS153" s="1"/>
      <c r="AT153" s="1"/>
      <c r="AU153" s="1"/>
      <c r="AV153" s="1"/>
      <c r="AW153" s="1" t="s">
        <v>1021</v>
      </c>
      <c r="AX153" s="8">
        <v>45041.711877737245</v>
      </c>
      <c r="AY153" s="1" t="s">
        <v>481</v>
      </c>
      <c r="AZ153" s="4">
        <v>226100</v>
      </c>
      <c r="BA153" s="1"/>
      <c r="BB153" s="5">
        <v>45291</v>
      </c>
      <c r="BC153" s="5">
        <v>45041</v>
      </c>
      <c r="BD153" s="5">
        <v>45187</v>
      </c>
      <c r="BE153" s="8">
        <v>45291</v>
      </c>
      <c r="BF153" s="1" t="s">
        <v>1042</v>
      </c>
      <c r="BG153" s="1"/>
      <c r="BH153" s="1"/>
      <c r="BI153" s="1" t="s">
        <v>45</v>
      </c>
    </row>
    <row r="154" spans="1:61" x14ac:dyDescent="0.25">
      <c r="A154" s="29">
        <v>152</v>
      </c>
      <c r="E154" s="1" t="s">
        <v>825</v>
      </c>
      <c r="F154" s="1" t="s">
        <v>219</v>
      </c>
      <c r="G154" s="1" t="s">
        <v>433</v>
      </c>
      <c r="H154" s="1" t="s">
        <v>596</v>
      </c>
      <c r="I154" s="1" t="s">
        <v>944</v>
      </c>
      <c r="J154" s="1" t="s">
        <v>973</v>
      </c>
      <c r="K154" s="1" t="s">
        <v>54</v>
      </c>
      <c r="L154" s="1" t="s">
        <v>714</v>
      </c>
      <c r="M154" s="1" t="s">
        <v>714</v>
      </c>
      <c r="N154" s="1" t="s">
        <v>46</v>
      </c>
      <c r="O154" s="1" t="s">
        <v>46</v>
      </c>
      <c r="P154" s="1" t="s">
        <v>46</v>
      </c>
      <c r="Q154" s="5">
        <v>45043</v>
      </c>
      <c r="R154" s="1"/>
      <c r="S154" s="1"/>
      <c r="T154" s="1"/>
      <c r="U154" s="1"/>
      <c r="V154" s="1" t="s">
        <v>1011</v>
      </c>
      <c r="W154" s="7">
        <v>1</v>
      </c>
      <c r="X154" s="4">
        <v>4000</v>
      </c>
      <c r="Y154" s="1" t="s">
        <v>701</v>
      </c>
      <c r="Z154" s="1">
        <v>1</v>
      </c>
      <c r="AA154" s="4">
        <v>4000</v>
      </c>
      <c r="AB154" s="1" t="s">
        <v>1036</v>
      </c>
      <c r="AC154" s="1" t="s">
        <v>1032</v>
      </c>
      <c r="AD154" s="1" t="s">
        <v>491</v>
      </c>
      <c r="AE154" s="1" t="s">
        <v>704</v>
      </c>
      <c r="AF154" s="1" t="s">
        <v>541</v>
      </c>
      <c r="AG154" s="1" t="s">
        <v>704</v>
      </c>
      <c r="AH154" s="4">
        <v>4000</v>
      </c>
      <c r="AI154" s="4">
        <v>4000</v>
      </c>
      <c r="AJ154" s="1"/>
      <c r="AK154" s="1"/>
      <c r="AL154" s="1"/>
      <c r="AM154" s="1" t="s">
        <v>738</v>
      </c>
      <c r="AN154" s="1" t="s">
        <v>244</v>
      </c>
      <c r="AO154" s="1"/>
      <c r="AP154" s="1"/>
      <c r="AQ154" s="1"/>
      <c r="AR154" s="1"/>
      <c r="AS154" s="1"/>
      <c r="AT154" s="1"/>
      <c r="AU154" s="1"/>
      <c r="AV154" s="1"/>
      <c r="AW154" s="1" t="s">
        <v>1021</v>
      </c>
      <c r="AX154" s="8">
        <v>45043.734707638694</v>
      </c>
      <c r="AY154" s="1" t="s">
        <v>220</v>
      </c>
      <c r="AZ154" s="4">
        <v>4000</v>
      </c>
      <c r="BA154" s="5">
        <v>45041</v>
      </c>
      <c r="BB154" s="5">
        <v>45291</v>
      </c>
      <c r="BC154" s="5">
        <v>45041</v>
      </c>
      <c r="BD154" s="5">
        <v>45187</v>
      </c>
      <c r="BE154" s="8">
        <v>45291</v>
      </c>
      <c r="BF154" s="1" t="s">
        <v>1042</v>
      </c>
      <c r="BG154" s="1"/>
      <c r="BH154" s="1"/>
      <c r="BI154" s="1" t="s">
        <v>45</v>
      </c>
    </row>
    <row r="155" spans="1:61" x14ac:dyDescent="0.25">
      <c r="A155" s="28">
        <v>153</v>
      </c>
      <c r="B155" s="1" t="str">
        <f>HYPERLINK("https://my.zakupivli.pro/remote/dispatcher/state_purchase_view/42241116", "UA-2023-04-27-011962-a")</f>
        <v>UA-2023-04-27-011962-a</v>
      </c>
      <c r="C155" s="1" t="s">
        <v>701</v>
      </c>
      <c r="D155" s="1" t="s">
        <v>826</v>
      </c>
      <c r="E155" s="1" t="s">
        <v>865</v>
      </c>
      <c r="F155" s="1" t="s">
        <v>219</v>
      </c>
      <c r="G155" s="1" t="s">
        <v>334</v>
      </c>
      <c r="H155" s="1" t="s">
        <v>596</v>
      </c>
      <c r="I155" s="1" t="s">
        <v>944</v>
      </c>
      <c r="J155" s="1" t="s">
        <v>973</v>
      </c>
      <c r="K155" s="1" t="s">
        <v>54</v>
      </c>
      <c r="L155" s="1" t="s">
        <v>714</v>
      </c>
      <c r="M155" s="1" t="s">
        <v>714</v>
      </c>
      <c r="N155" s="1" t="s">
        <v>46</v>
      </c>
      <c r="O155" s="1" t="s">
        <v>46</v>
      </c>
      <c r="P155" s="1" t="s">
        <v>46</v>
      </c>
      <c r="Q155" s="5">
        <v>45043</v>
      </c>
      <c r="R155" s="1"/>
      <c r="S155" s="1"/>
      <c r="T155" s="1"/>
      <c r="U155" s="1"/>
      <c r="V155" s="1" t="s">
        <v>1011</v>
      </c>
      <c r="W155" s="7">
        <v>1</v>
      </c>
      <c r="X155" s="4">
        <v>15948</v>
      </c>
      <c r="Y155" s="1" t="s">
        <v>701</v>
      </c>
      <c r="Z155" s="1">
        <v>1</v>
      </c>
      <c r="AA155" s="4">
        <v>15948</v>
      </c>
      <c r="AB155" s="1" t="s">
        <v>1054</v>
      </c>
      <c r="AC155" s="1" t="s">
        <v>1032</v>
      </c>
      <c r="AD155" s="1" t="s">
        <v>491</v>
      </c>
      <c r="AE155" s="1" t="s">
        <v>944</v>
      </c>
      <c r="AF155" s="1" t="s">
        <v>541</v>
      </c>
      <c r="AG155" s="1" t="s">
        <v>704</v>
      </c>
      <c r="AH155" s="4">
        <v>15948</v>
      </c>
      <c r="AI155" s="4">
        <v>15948</v>
      </c>
      <c r="AJ155" s="1"/>
      <c r="AK155" s="1"/>
      <c r="AL155" s="1"/>
      <c r="AM155" s="1" t="s">
        <v>927</v>
      </c>
      <c r="AN155" s="1" t="s">
        <v>254</v>
      </c>
      <c r="AO155" s="1"/>
      <c r="AP155" s="1"/>
      <c r="AQ155" s="1"/>
      <c r="AR155" s="1"/>
      <c r="AS155" s="1"/>
      <c r="AT155" s="1"/>
      <c r="AU155" s="1"/>
      <c r="AV155" s="1"/>
      <c r="AW155" s="1" t="s">
        <v>1021</v>
      </c>
      <c r="AX155" s="8">
        <v>45043.704717942179</v>
      </c>
      <c r="AY155" s="1" t="s">
        <v>482</v>
      </c>
      <c r="AZ155" s="4">
        <v>15948</v>
      </c>
      <c r="BA155" s="5">
        <v>45042</v>
      </c>
      <c r="BB155" s="5">
        <v>45291</v>
      </c>
      <c r="BC155" s="5">
        <v>45042</v>
      </c>
      <c r="BD155" s="5">
        <v>45187</v>
      </c>
      <c r="BE155" s="8">
        <v>45291</v>
      </c>
      <c r="BF155" s="1" t="s">
        <v>1042</v>
      </c>
      <c r="BG155" s="1"/>
      <c r="BH155" s="1"/>
      <c r="BI155" s="1" t="s">
        <v>45</v>
      </c>
    </row>
    <row r="156" spans="1:61" x14ac:dyDescent="0.25">
      <c r="A156" s="29">
        <v>154</v>
      </c>
      <c r="B156" s="1" t="str">
        <f>HYPERLINK("https://my.zakupivli.pro/remote/dispatcher/state_purchase_view/42184600", "UA-2023-04-25-011430-a")</f>
        <v>UA-2023-04-25-011430-a</v>
      </c>
      <c r="C156" s="1" t="s">
        <v>701</v>
      </c>
      <c r="D156" s="1" t="s">
        <v>961</v>
      </c>
      <c r="E156" s="1" t="s">
        <v>1005</v>
      </c>
      <c r="F156" s="1" t="s">
        <v>219</v>
      </c>
      <c r="G156" s="1" t="s">
        <v>392</v>
      </c>
      <c r="H156" s="1" t="s">
        <v>596</v>
      </c>
      <c r="I156" s="1" t="s">
        <v>944</v>
      </c>
      <c r="J156" s="1" t="s">
        <v>973</v>
      </c>
      <c r="K156" s="1" t="s">
        <v>54</v>
      </c>
      <c r="L156" s="1" t="s">
        <v>714</v>
      </c>
      <c r="M156" s="1" t="s">
        <v>714</v>
      </c>
      <c r="N156" s="1" t="s">
        <v>46</v>
      </c>
      <c r="O156" s="1" t="s">
        <v>46</v>
      </c>
      <c r="P156" s="1" t="s">
        <v>46</v>
      </c>
      <c r="Q156" s="5">
        <v>45043</v>
      </c>
      <c r="R156" s="1"/>
      <c r="S156" s="1"/>
      <c r="T156" s="1"/>
      <c r="U156" s="1"/>
      <c r="V156" s="1" t="s">
        <v>1011</v>
      </c>
      <c r="W156" s="7">
        <v>1</v>
      </c>
      <c r="X156" s="4">
        <v>3055</v>
      </c>
      <c r="Y156" s="1" t="s">
        <v>701</v>
      </c>
      <c r="Z156" s="1">
        <v>10</v>
      </c>
      <c r="AA156" s="4">
        <v>305.5</v>
      </c>
      <c r="AB156" s="1" t="s">
        <v>1054</v>
      </c>
      <c r="AC156" s="1" t="s">
        <v>1032</v>
      </c>
      <c r="AD156" s="1" t="s">
        <v>491</v>
      </c>
      <c r="AE156" s="1" t="s">
        <v>704</v>
      </c>
      <c r="AF156" s="1" t="s">
        <v>541</v>
      </c>
      <c r="AG156" s="1" t="s">
        <v>704</v>
      </c>
      <c r="AH156" s="4">
        <v>3055</v>
      </c>
      <c r="AI156" s="4">
        <v>305.5</v>
      </c>
      <c r="AJ156" s="1"/>
      <c r="AK156" s="1"/>
      <c r="AL156" s="1"/>
      <c r="AM156" s="1" t="s">
        <v>919</v>
      </c>
      <c r="AN156" s="1" t="s">
        <v>241</v>
      </c>
      <c r="AO156" s="1"/>
      <c r="AP156" s="1" t="s">
        <v>22</v>
      </c>
      <c r="AQ156" s="1"/>
      <c r="AR156" s="1"/>
      <c r="AS156" s="1"/>
      <c r="AT156" s="1"/>
      <c r="AU156" s="1"/>
      <c r="AV156" s="1"/>
      <c r="AW156" s="1" t="s">
        <v>1021</v>
      </c>
      <c r="AX156" s="8">
        <v>45043.704722493741</v>
      </c>
      <c r="AY156" s="1" t="s">
        <v>483</v>
      </c>
      <c r="AZ156" s="4">
        <v>3055</v>
      </c>
      <c r="BA156" s="5">
        <v>45042</v>
      </c>
      <c r="BB156" s="5">
        <v>45291</v>
      </c>
      <c r="BC156" s="5">
        <v>45042</v>
      </c>
      <c r="BD156" s="5">
        <v>45187</v>
      </c>
      <c r="BE156" s="8">
        <v>45291</v>
      </c>
      <c r="BF156" s="1" t="s">
        <v>1042</v>
      </c>
      <c r="BG156" s="1"/>
      <c r="BH156" s="1"/>
      <c r="BI156" s="1" t="s">
        <v>45</v>
      </c>
    </row>
    <row r="157" spans="1:61" x14ac:dyDescent="0.25">
      <c r="A157" s="28">
        <v>155</v>
      </c>
      <c r="E157" s="1" t="s">
        <v>761</v>
      </c>
      <c r="F157" s="1" t="s">
        <v>219</v>
      </c>
      <c r="G157" s="1" t="s">
        <v>475</v>
      </c>
      <c r="H157" s="1" t="s">
        <v>596</v>
      </c>
      <c r="I157" s="1" t="s">
        <v>944</v>
      </c>
      <c r="J157" s="1" t="s">
        <v>973</v>
      </c>
      <c r="K157" s="1" t="s">
        <v>54</v>
      </c>
      <c r="L157" s="1" t="s">
        <v>714</v>
      </c>
      <c r="M157" s="1" t="s">
        <v>714</v>
      </c>
      <c r="N157" s="1" t="s">
        <v>46</v>
      </c>
      <c r="O157" s="1" t="s">
        <v>46</v>
      </c>
      <c r="P157" s="1" t="s">
        <v>46</v>
      </c>
      <c r="Q157" s="5">
        <v>45043</v>
      </c>
      <c r="R157" s="1"/>
      <c r="S157" s="1"/>
      <c r="T157" s="1"/>
      <c r="U157" s="1"/>
      <c r="V157" s="1" t="s">
        <v>1011</v>
      </c>
      <c r="W157" s="7">
        <v>1</v>
      </c>
      <c r="X157" s="4">
        <v>18038.759999999998</v>
      </c>
      <c r="Y157" s="1" t="s">
        <v>701</v>
      </c>
      <c r="Z157" s="1">
        <v>2</v>
      </c>
      <c r="AA157" s="4">
        <v>9019.3799999999992</v>
      </c>
      <c r="AB157" s="1" t="s">
        <v>1036</v>
      </c>
      <c r="AC157" s="1" t="s">
        <v>1032</v>
      </c>
      <c r="AD157" s="1" t="s">
        <v>491</v>
      </c>
      <c r="AE157" s="1" t="s">
        <v>704</v>
      </c>
      <c r="AF157" s="1" t="s">
        <v>541</v>
      </c>
      <c r="AG157" s="1" t="s">
        <v>704</v>
      </c>
      <c r="AH157" s="4">
        <v>18038.759999999998</v>
      </c>
      <c r="AI157" s="4">
        <v>9019.3799999999992</v>
      </c>
      <c r="AJ157" s="1"/>
      <c r="AK157" s="1"/>
      <c r="AL157" s="1"/>
      <c r="AM157" s="1" t="s">
        <v>935</v>
      </c>
      <c r="AN157" s="1" t="s">
        <v>354</v>
      </c>
      <c r="AO157" s="1"/>
      <c r="AP157" s="1"/>
      <c r="AQ157" s="1"/>
      <c r="AR157" s="1"/>
      <c r="AS157" s="1"/>
      <c r="AT157" s="1"/>
      <c r="AU157" s="1"/>
      <c r="AV157" s="1"/>
      <c r="AW157" s="1" t="s">
        <v>1021</v>
      </c>
      <c r="AX157" s="8">
        <v>45043.704731775055</v>
      </c>
      <c r="AY157" s="1" t="s">
        <v>488</v>
      </c>
      <c r="AZ157" s="4">
        <v>18038.759999999998</v>
      </c>
      <c r="BA157" s="5">
        <v>44986</v>
      </c>
      <c r="BB157" s="5">
        <v>45291</v>
      </c>
      <c r="BC157" s="5">
        <v>45043</v>
      </c>
      <c r="BD157" s="5">
        <v>45187</v>
      </c>
      <c r="BE157" s="8">
        <v>45291</v>
      </c>
      <c r="BF157" s="1" t="s">
        <v>1042</v>
      </c>
      <c r="BG157" s="1"/>
      <c r="BH157" s="1"/>
      <c r="BI157" s="1" t="s">
        <v>45</v>
      </c>
    </row>
    <row r="158" spans="1:61" x14ac:dyDescent="0.25">
      <c r="A158" s="29">
        <v>156</v>
      </c>
      <c r="B158" s="1" t="str">
        <f>HYPERLINK("https://my.zakupivli.pro/remote/dispatcher/state_purchase_view/42230667", "UA-2023-04-27-007055-a")</f>
        <v>UA-2023-04-27-007055-a</v>
      </c>
      <c r="C158" s="1" t="s">
        <v>701</v>
      </c>
      <c r="D158" s="1" t="s">
        <v>1006</v>
      </c>
      <c r="E158" s="30" t="s">
        <v>1166</v>
      </c>
      <c r="F158" s="1" t="s">
        <v>219</v>
      </c>
      <c r="G158" s="1" t="s">
        <v>346</v>
      </c>
      <c r="H158" s="1" t="s">
        <v>596</v>
      </c>
      <c r="I158" s="1" t="s">
        <v>944</v>
      </c>
      <c r="J158" s="1" t="s">
        <v>973</v>
      </c>
      <c r="K158" s="1" t="s">
        <v>54</v>
      </c>
      <c r="L158" s="1" t="s">
        <v>714</v>
      </c>
      <c r="M158" s="1" t="s">
        <v>714</v>
      </c>
      <c r="N158" s="1" t="s">
        <v>46</v>
      </c>
      <c r="O158" s="1" t="s">
        <v>46</v>
      </c>
      <c r="P158" s="1" t="s">
        <v>46</v>
      </c>
      <c r="Q158" s="5">
        <v>45044</v>
      </c>
      <c r="R158" s="1"/>
      <c r="S158" s="1"/>
      <c r="T158" s="1"/>
      <c r="U158" s="1"/>
      <c r="V158" s="1" t="s">
        <v>1011</v>
      </c>
      <c r="W158" s="7">
        <v>1</v>
      </c>
      <c r="X158" s="4">
        <v>33000</v>
      </c>
      <c r="Y158" s="1" t="s">
        <v>701</v>
      </c>
      <c r="Z158" s="1">
        <v>2</v>
      </c>
      <c r="AA158" s="4">
        <v>16500</v>
      </c>
      <c r="AB158" s="1" t="s">
        <v>1026</v>
      </c>
      <c r="AC158" s="1" t="s">
        <v>1032</v>
      </c>
      <c r="AD158" s="1" t="s">
        <v>491</v>
      </c>
      <c r="AE158" s="1" t="s">
        <v>704</v>
      </c>
      <c r="AF158" s="1" t="s">
        <v>541</v>
      </c>
      <c r="AG158" s="1" t="s">
        <v>704</v>
      </c>
      <c r="AH158" s="4">
        <v>33000</v>
      </c>
      <c r="AI158" s="4">
        <v>16500</v>
      </c>
      <c r="AJ158" s="1"/>
      <c r="AK158" s="1"/>
      <c r="AL158" s="1"/>
      <c r="AM158" s="1" t="s">
        <v>546</v>
      </c>
      <c r="AN158" s="1" t="s">
        <v>230</v>
      </c>
      <c r="AO158" s="1"/>
      <c r="AP158" s="1"/>
      <c r="AQ158" s="1"/>
      <c r="AR158" s="1"/>
      <c r="AS158" s="1"/>
      <c r="AT158" s="1"/>
      <c r="AU158" s="1"/>
      <c r="AV158" s="1"/>
      <c r="AW158" s="1" t="s">
        <v>1021</v>
      </c>
      <c r="AX158" s="8">
        <v>45044.758643206282</v>
      </c>
      <c r="AY158" s="1" t="s">
        <v>66</v>
      </c>
      <c r="AZ158" s="4">
        <v>33000</v>
      </c>
      <c r="BA158" s="5">
        <v>45044</v>
      </c>
      <c r="BB158" s="5">
        <v>45291</v>
      </c>
      <c r="BC158" s="5">
        <v>45044</v>
      </c>
      <c r="BD158" s="5">
        <v>45187</v>
      </c>
      <c r="BE158" s="8">
        <v>45291</v>
      </c>
      <c r="BF158" s="1" t="s">
        <v>1042</v>
      </c>
      <c r="BG158" s="1"/>
      <c r="BH158" s="1"/>
      <c r="BI158" s="1" t="s">
        <v>45</v>
      </c>
    </row>
    <row r="159" spans="1:61" x14ac:dyDescent="0.25">
      <c r="A159" s="28">
        <v>157</v>
      </c>
      <c r="B159" s="1" t="str">
        <f>HYPERLINK("https://my.zakupivli.pro/remote/dispatcher/state_purchase_view/42227213", "UA-2023-04-27-005366-a")</f>
        <v>UA-2023-04-27-005366-a</v>
      </c>
      <c r="C159" s="1" t="s">
        <v>701</v>
      </c>
      <c r="D159" s="1" t="s">
        <v>866</v>
      </c>
      <c r="E159" s="1" t="s">
        <v>831</v>
      </c>
      <c r="F159" s="1" t="s">
        <v>219</v>
      </c>
      <c r="G159" s="1" t="s">
        <v>478</v>
      </c>
      <c r="H159" s="1" t="s">
        <v>596</v>
      </c>
      <c r="I159" s="1" t="s">
        <v>944</v>
      </c>
      <c r="J159" s="1" t="s">
        <v>973</v>
      </c>
      <c r="K159" s="1" t="s">
        <v>54</v>
      </c>
      <c r="L159" s="1" t="s">
        <v>714</v>
      </c>
      <c r="M159" s="1" t="s">
        <v>714</v>
      </c>
      <c r="N159" s="1" t="s">
        <v>46</v>
      </c>
      <c r="O159" s="1" t="s">
        <v>46</v>
      </c>
      <c r="P159" s="1" t="s">
        <v>46</v>
      </c>
      <c r="Q159" s="5">
        <v>45047</v>
      </c>
      <c r="R159" s="1"/>
      <c r="S159" s="1"/>
      <c r="T159" s="1"/>
      <c r="U159" s="1"/>
      <c r="V159" s="1" t="s">
        <v>1011</v>
      </c>
      <c r="W159" s="7">
        <v>1</v>
      </c>
      <c r="X159" s="4">
        <v>22660</v>
      </c>
      <c r="Y159" s="1" t="s">
        <v>701</v>
      </c>
      <c r="Z159" s="1">
        <v>1</v>
      </c>
      <c r="AA159" s="4">
        <v>22660</v>
      </c>
      <c r="AB159" s="1" t="s">
        <v>1036</v>
      </c>
      <c r="AC159" s="1" t="s">
        <v>1032</v>
      </c>
      <c r="AD159" s="1" t="s">
        <v>491</v>
      </c>
      <c r="AE159" s="1" t="s">
        <v>704</v>
      </c>
      <c r="AF159" s="1" t="s">
        <v>541</v>
      </c>
      <c r="AG159" s="1" t="s">
        <v>704</v>
      </c>
      <c r="AH159" s="4">
        <v>22660</v>
      </c>
      <c r="AI159" s="4">
        <v>22660</v>
      </c>
      <c r="AJ159" s="1"/>
      <c r="AK159" s="1"/>
      <c r="AL159" s="1"/>
      <c r="AM159" s="1" t="s">
        <v>556</v>
      </c>
      <c r="AN159" s="1" t="s">
        <v>280</v>
      </c>
      <c r="AO159" s="1"/>
      <c r="AP159" s="1" t="s">
        <v>22</v>
      </c>
      <c r="AQ159" s="1"/>
      <c r="AR159" s="1"/>
      <c r="AS159" s="1"/>
      <c r="AT159" s="1"/>
      <c r="AU159" s="1"/>
      <c r="AV159" s="1"/>
      <c r="AW159" s="1" t="s">
        <v>1021</v>
      </c>
      <c r="AX159" s="8">
        <v>45047.492934107962</v>
      </c>
      <c r="AY159" s="1" t="s">
        <v>67</v>
      </c>
      <c r="AZ159" s="4">
        <v>22660</v>
      </c>
      <c r="BA159" s="5">
        <v>45044</v>
      </c>
      <c r="BB159" s="5">
        <v>45291</v>
      </c>
      <c r="BC159" s="5">
        <v>45044</v>
      </c>
      <c r="BD159" s="5">
        <v>45187</v>
      </c>
      <c r="BE159" s="8">
        <v>45291</v>
      </c>
      <c r="BF159" s="1" t="s">
        <v>1042</v>
      </c>
      <c r="BG159" s="1"/>
      <c r="BH159" s="1"/>
      <c r="BI159" s="1" t="s">
        <v>45</v>
      </c>
    </row>
    <row r="160" spans="1:61" x14ac:dyDescent="0.25">
      <c r="A160" s="29">
        <v>158</v>
      </c>
      <c r="B160" s="1" t="str">
        <f>HYPERLINK("https://my.zakupivli.pro/remote/dispatcher/state_purchase_view/42239769", "UA-2023-04-27-011310-a")</f>
        <v>UA-2023-04-27-011310-a</v>
      </c>
      <c r="C160" s="1" t="s">
        <v>701</v>
      </c>
      <c r="D160" s="1" t="s">
        <v>762</v>
      </c>
      <c r="E160" s="1" t="s">
        <v>963</v>
      </c>
      <c r="F160" s="1" t="s">
        <v>219</v>
      </c>
      <c r="G160" s="1" t="s">
        <v>376</v>
      </c>
      <c r="H160" s="1" t="s">
        <v>596</v>
      </c>
      <c r="I160" s="1" t="s">
        <v>944</v>
      </c>
      <c r="J160" s="1" t="s">
        <v>973</v>
      </c>
      <c r="K160" s="1" t="s">
        <v>54</v>
      </c>
      <c r="L160" s="1" t="s">
        <v>714</v>
      </c>
      <c r="M160" s="1" t="s">
        <v>714</v>
      </c>
      <c r="N160" s="1" t="s">
        <v>46</v>
      </c>
      <c r="O160" s="1" t="s">
        <v>46</v>
      </c>
      <c r="P160" s="1" t="s">
        <v>46</v>
      </c>
      <c r="Q160" s="5">
        <v>45047</v>
      </c>
      <c r="R160" s="1"/>
      <c r="S160" s="1"/>
      <c r="T160" s="1"/>
      <c r="U160" s="1"/>
      <c r="V160" s="1" t="s">
        <v>1011</v>
      </c>
      <c r="W160" s="7">
        <v>1</v>
      </c>
      <c r="X160" s="4">
        <v>192.17</v>
      </c>
      <c r="Y160" s="1" t="s">
        <v>701</v>
      </c>
      <c r="Z160" s="1">
        <v>3</v>
      </c>
      <c r="AA160" s="4">
        <v>64.06</v>
      </c>
      <c r="AB160" s="1" t="s">
        <v>1026</v>
      </c>
      <c r="AC160" s="1" t="s">
        <v>1032</v>
      </c>
      <c r="AD160" s="1" t="s">
        <v>491</v>
      </c>
      <c r="AE160" s="1" t="s">
        <v>704</v>
      </c>
      <c r="AF160" s="1" t="s">
        <v>541</v>
      </c>
      <c r="AG160" s="1" t="s">
        <v>704</v>
      </c>
      <c r="AH160" s="4">
        <v>192.17</v>
      </c>
      <c r="AI160" s="4">
        <v>64.056666666666658</v>
      </c>
      <c r="AJ160" s="1"/>
      <c r="AK160" s="1"/>
      <c r="AL160" s="1"/>
      <c r="AM160" s="1" t="s">
        <v>545</v>
      </c>
      <c r="AN160" s="1" t="s">
        <v>236</v>
      </c>
      <c r="AO160" s="1"/>
      <c r="AP160" s="1" t="s">
        <v>22</v>
      </c>
      <c r="AQ160" s="1"/>
      <c r="AR160" s="1"/>
      <c r="AS160" s="1"/>
      <c r="AT160" s="1"/>
      <c r="AU160" s="1"/>
      <c r="AV160" s="1"/>
      <c r="AW160" s="1" t="s">
        <v>1021</v>
      </c>
      <c r="AX160" s="8">
        <v>45047.508546146964</v>
      </c>
      <c r="AY160" s="1" t="s">
        <v>68</v>
      </c>
      <c r="AZ160" s="4">
        <v>192.17</v>
      </c>
      <c r="BA160" s="5">
        <v>45044</v>
      </c>
      <c r="BB160" s="5">
        <v>45291</v>
      </c>
      <c r="BC160" s="5">
        <v>45044</v>
      </c>
      <c r="BD160" s="5">
        <v>45187</v>
      </c>
      <c r="BE160" s="8">
        <v>45291</v>
      </c>
      <c r="BF160" s="1" t="s">
        <v>1042</v>
      </c>
      <c r="BG160" s="1"/>
      <c r="BH160" s="1"/>
      <c r="BI160" s="1" t="s">
        <v>45</v>
      </c>
    </row>
    <row r="161" spans="1:61" x14ac:dyDescent="0.25">
      <c r="A161" s="28">
        <v>159</v>
      </c>
      <c r="B161" s="1" t="str">
        <f>HYPERLINK("https://my.zakupivli.pro/remote/dispatcher/state_purchase_view/42279437", "UA-2023-05-01-006162-a")</f>
        <v>UA-2023-05-01-006162-a</v>
      </c>
      <c r="C161" s="1" t="s">
        <v>701</v>
      </c>
      <c r="D161" s="1" t="s">
        <v>518</v>
      </c>
      <c r="E161" s="1" t="s">
        <v>577</v>
      </c>
      <c r="F161" s="1" t="s">
        <v>219</v>
      </c>
      <c r="G161" s="1" t="s">
        <v>372</v>
      </c>
      <c r="H161" s="1" t="s">
        <v>596</v>
      </c>
      <c r="I161" s="1" t="s">
        <v>944</v>
      </c>
      <c r="J161" s="1" t="s">
        <v>973</v>
      </c>
      <c r="K161" s="1" t="s">
        <v>54</v>
      </c>
      <c r="L161" s="1" t="s">
        <v>714</v>
      </c>
      <c r="M161" s="1" t="s">
        <v>714</v>
      </c>
      <c r="N161" s="1" t="s">
        <v>46</v>
      </c>
      <c r="O161" s="1" t="s">
        <v>46</v>
      </c>
      <c r="P161" s="1" t="s">
        <v>46</v>
      </c>
      <c r="Q161" s="5">
        <v>45047</v>
      </c>
      <c r="R161" s="1"/>
      <c r="S161" s="1"/>
      <c r="T161" s="1"/>
      <c r="U161" s="1"/>
      <c r="V161" s="1" t="s">
        <v>1011</v>
      </c>
      <c r="W161" s="7">
        <v>1</v>
      </c>
      <c r="X161" s="4">
        <v>14084</v>
      </c>
      <c r="Y161" s="1" t="s">
        <v>701</v>
      </c>
      <c r="Z161" s="1">
        <v>6</v>
      </c>
      <c r="AA161" s="4">
        <v>2347.33</v>
      </c>
      <c r="AB161" s="1" t="s">
        <v>1054</v>
      </c>
      <c r="AC161" s="1" t="s">
        <v>1032</v>
      </c>
      <c r="AD161" s="1" t="s">
        <v>491</v>
      </c>
      <c r="AE161" s="1" t="s">
        <v>704</v>
      </c>
      <c r="AF161" s="1" t="s">
        <v>541</v>
      </c>
      <c r="AG161" s="1" t="s">
        <v>704</v>
      </c>
      <c r="AH161" s="4">
        <v>14084</v>
      </c>
      <c r="AI161" s="4">
        <v>2347.3333333333335</v>
      </c>
      <c r="AJ161" s="1"/>
      <c r="AK161" s="1"/>
      <c r="AL161" s="1"/>
      <c r="AM161" s="1" t="s">
        <v>889</v>
      </c>
      <c r="AN161" s="1" t="s">
        <v>276</v>
      </c>
      <c r="AO161" s="1"/>
      <c r="AP161" s="1" t="s">
        <v>22</v>
      </c>
      <c r="AQ161" s="1"/>
      <c r="AR161" s="1"/>
      <c r="AS161" s="1"/>
      <c r="AT161" s="1"/>
      <c r="AU161" s="1"/>
      <c r="AV161" s="1"/>
      <c r="AW161" s="1" t="s">
        <v>1021</v>
      </c>
      <c r="AX161" s="8">
        <v>45047.525040494649</v>
      </c>
      <c r="AY161" s="1" t="s">
        <v>69</v>
      </c>
      <c r="AZ161" s="4">
        <v>14084</v>
      </c>
      <c r="BA161" s="5">
        <v>45044</v>
      </c>
      <c r="BB161" s="5">
        <v>45291</v>
      </c>
      <c r="BC161" s="5">
        <v>45044</v>
      </c>
      <c r="BD161" s="5">
        <v>45187</v>
      </c>
      <c r="BE161" s="8">
        <v>45291</v>
      </c>
      <c r="BF161" s="1" t="s">
        <v>1042</v>
      </c>
      <c r="BG161" s="1"/>
      <c r="BH161" s="1"/>
      <c r="BI161" s="1" t="s">
        <v>45</v>
      </c>
    </row>
    <row r="162" spans="1:61" x14ac:dyDescent="0.25">
      <c r="A162" s="29">
        <v>160</v>
      </c>
      <c r="B162" s="1" t="str">
        <f>HYPERLINK("https://my.zakupivli.pro/remote/dispatcher/state_purchase_view/42278168", "UA-2023-05-01-005591-a")</f>
        <v>UA-2023-05-01-005591-a</v>
      </c>
      <c r="C162" s="1" t="s">
        <v>701</v>
      </c>
      <c r="D162" s="1" t="s">
        <v>694</v>
      </c>
      <c r="E162" s="1" t="s">
        <v>517</v>
      </c>
      <c r="F162" s="1" t="s">
        <v>219</v>
      </c>
      <c r="G162" s="1" t="s">
        <v>360</v>
      </c>
      <c r="H162" s="1" t="s">
        <v>596</v>
      </c>
      <c r="I162" s="1" t="s">
        <v>944</v>
      </c>
      <c r="J162" s="1" t="s">
        <v>973</v>
      </c>
      <c r="K162" s="1" t="s">
        <v>54</v>
      </c>
      <c r="L162" s="1" t="s">
        <v>714</v>
      </c>
      <c r="M162" s="1" t="s">
        <v>714</v>
      </c>
      <c r="N162" s="1" t="s">
        <v>46</v>
      </c>
      <c r="O162" s="1" t="s">
        <v>46</v>
      </c>
      <c r="P162" s="1" t="s">
        <v>46</v>
      </c>
      <c r="Q162" s="5">
        <v>45047</v>
      </c>
      <c r="R162" s="1"/>
      <c r="S162" s="1"/>
      <c r="T162" s="1"/>
      <c r="U162" s="1"/>
      <c r="V162" s="1" t="s">
        <v>1011</v>
      </c>
      <c r="W162" s="7">
        <v>1</v>
      </c>
      <c r="X162" s="4">
        <v>7984</v>
      </c>
      <c r="Y162" s="1" t="s">
        <v>701</v>
      </c>
      <c r="Z162" s="1">
        <v>1</v>
      </c>
      <c r="AA162" s="4">
        <v>7984</v>
      </c>
      <c r="AB162" s="1" t="s">
        <v>1054</v>
      </c>
      <c r="AC162" s="1" t="s">
        <v>1032</v>
      </c>
      <c r="AD162" s="1" t="s">
        <v>491</v>
      </c>
      <c r="AE162" s="1" t="s">
        <v>704</v>
      </c>
      <c r="AF162" s="1" t="s">
        <v>541</v>
      </c>
      <c r="AG162" s="1" t="s">
        <v>704</v>
      </c>
      <c r="AH162" s="4">
        <v>7984</v>
      </c>
      <c r="AI162" s="4">
        <v>7984</v>
      </c>
      <c r="AJ162" s="1"/>
      <c r="AK162" s="1"/>
      <c r="AL162" s="1"/>
      <c r="AM162" s="1" t="s">
        <v>892</v>
      </c>
      <c r="AN162" s="1" t="s">
        <v>266</v>
      </c>
      <c r="AO162" s="1"/>
      <c r="AP162" s="1" t="s">
        <v>22</v>
      </c>
      <c r="AQ162" s="1"/>
      <c r="AR162" s="1"/>
      <c r="AS162" s="1"/>
      <c r="AT162" s="1"/>
      <c r="AU162" s="1"/>
      <c r="AV162" s="1"/>
      <c r="AW162" s="1" t="s">
        <v>1021</v>
      </c>
      <c r="AX162" s="8">
        <v>45047.561392004143</v>
      </c>
      <c r="AY162" s="1" t="s">
        <v>70</v>
      </c>
      <c r="AZ162" s="4">
        <v>7984</v>
      </c>
      <c r="BA162" s="5">
        <v>45044</v>
      </c>
      <c r="BB162" s="5">
        <v>45291</v>
      </c>
      <c r="BC162" s="5">
        <v>45044</v>
      </c>
      <c r="BD162" s="5">
        <v>45187</v>
      </c>
      <c r="BE162" s="8">
        <v>45291</v>
      </c>
      <c r="BF162" s="1" t="s">
        <v>1042</v>
      </c>
      <c r="BG162" s="1"/>
      <c r="BH162" s="1"/>
      <c r="BI162" s="1" t="s">
        <v>45</v>
      </c>
    </row>
    <row r="163" spans="1:61" x14ac:dyDescent="0.25">
      <c r="A163" s="28">
        <v>161</v>
      </c>
      <c r="B163" s="1" t="str">
        <f>HYPERLINK("https://my.zakupivli.pro/remote/dispatcher/state_purchase_view/42277442", "UA-2023-05-01-005237-a")</f>
        <v>UA-2023-05-01-005237-a</v>
      </c>
      <c r="C163" s="1" t="s">
        <v>701</v>
      </c>
      <c r="D163" s="1" t="s">
        <v>578</v>
      </c>
      <c r="E163" s="1" t="s">
        <v>869</v>
      </c>
      <c r="F163" s="1" t="s">
        <v>219</v>
      </c>
      <c r="G163" s="1" t="s">
        <v>401</v>
      </c>
      <c r="H163" s="1" t="s">
        <v>596</v>
      </c>
      <c r="I163" s="1" t="s">
        <v>944</v>
      </c>
      <c r="J163" s="1" t="s">
        <v>973</v>
      </c>
      <c r="K163" s="1" t="s">
        <v>54</v>
      </c>
      <c r="L163" s="1" t="s">
        <v>714</v>
      </c>
      <c r="M163" s="1" t="s">
        <v>714</v>
      </c>
      <c r="N163" s="1" t="s">
        <v>46</v>
      </c>
      <c r="O163" s="1" t="s">
        <v>46</v>
      </c>
      <c r="P163" s="1" t="s">
        <v>46</v>
      </c>
      <c r="Q163" s="5">
        <v>45044</v>
      </c>
      <c r="R163" s="1"/>
      <c r="S163" s="1"/>
      <c r="T163" s="1"/>
      <c r="U163" s="1"/>
      <c r="V163" s="1" t="s">
        <v>1011</v>
      </c>
      <c r="W163" s="7">
        <v>1</v>
      </c>
      <c r="X163" s="4">
        <v>1085</v>
      </c>
      <c r="Y163" s="1" t="s">
        <v>701</v>
      </c>
      <c r="Z163" s="1">
        <v>1</v>
      </c>
      <c r="AA163" s="4">
        <v>1085</v>
      </c>
      <c r="AB163" s="1" t="s">
        <v>1036</v>
      </c>
      <c r="AC163" s="1" t="s">
        <v>1032</v>
      </c>
      <c r="AD163" s="1" t="s">
        <v>491</v>
      </c>
      <c r="AE163" s="1" t="s">
        <v>704</v>
      </c>
      <c r="AF163" s="1" t="s">
        <v>541</v>
      </c>
      <c r="AG163" s="1" t="s">
        <v>704</v>
      </c>
      <c r="AH163" s="4">
        <v>1085</v>
      </c>
      <c r="AI163" s="4">
        <v>1085</v>
      </c>
      <c r="AJ163" s="1"/>
      <c r="AK163" s="1"/>
      <c r="AL163" s="1"/>
      <c r="AM163" s="1" t="s">
        <v>936</v>
      </c>
      <c r="AN163" s="1" t="s">
        <v>257</v>
      </c>
      <c r="AO163" s="1"/>
      <c r="AP163" s="1" t="s">
        <v>22</v>
      </c>
      <c r="AQ163" s="1"/>
      <c r="AR163" s="1"/>
      <c r="AS163" s="1"/>
      <c r="AT163" s="1"/>
      <c r="AU163" s="1"/>
      <c r="AV163" s="1"/>
      <c r="AW163" s="1" t="s">
        <v>1021</v>
      </c>
      <c r="AX163" s="8">
        <v>45044.740834871089</v>
      </c>
      <c r="AY163" s="1" t="s">
        <v>90</v>
      </c>
      <c r="AZ163" s="4">
        <v>1085</v>
      </c>
      <c r="BA163" s="5">
        <v>45044</v>
      </c>
      <c r="BB163" s="5">
        <v>45291</v>
      </c>
      <c r="BC163" s="5">
        <v>45044</v>
      </c>
      <c r="BD163" s="5">
        <v>45187</v>
      </c>
      <c r="BE163" s="8">
        <v>45291</v>
      </c>
      <c r="BF163" s="1" t="s">
        <v>1042</v>
      </c>
      <c r="BG163" s="1"/>
      <c r="BH163" s="1"/>
      <c r="BI163" s="1" t="s">
        <v>45</v>
      </c>
    </row>
    <row r="164" spans="1:61" x14ac:dyDescent="0.25">
      <c r="A164" s="29">
        <v>162</v>
      </c>
      <c r="B164" s="1" t="str">
        <f>HYPERLINK("https://my.zakupivli.pro/remote/dispatcher/state_purchase_view/42276480", "UA-2023-05-01-004778-a")</f>
        <v>UA-2023-05-01-004778-a</v>
      </c>
      <c r="C164" s="1" t="s">
        <v>701</v>
      </c>
      <c r="D164" s="1" t="s">
        <v>964</v>
      </c>
      <c r="E164" s="1" t="s">
        <v>693</v>
      </c>
      <c r="F164" s="1" t="s">
        <v>219</v>
      </c>
      <c r="G164" s="1" t="s">
        <v>459</v>
      </c>
      <c r="H164" s="1" t="s">
        <v>596</v>
      </c>
      <c r="I164" s="1" t="s">
        <v>944</v>
      </c>
      <c r="J164" s="1" t="s">
        <v>973</v>
      </c>
      <c r="K164" s="1" t="s">
        <v>54</v>
      </c>
      <c r="L164" s="1" t="s">
        <v>714</v>
      </c>
      <c r="M164" s="1" t="s">
        <v>714</v>
      </c>
      <c r="N164" s="1" t="s">
        <v>46</v>
      </c>
      <c r="O164" s="1" t="s">
        <v>46</v>
      </c>
      <c r="P164" s="1" t="s">
        <v>46</v>
      </c>
      <c r="Q164" s="5">
        <v>45047</v>
      </c>
      <c r="R164" s="1"/>
      <c r="S164" s="1"/>
      <c r="T164" s="1"/>
      <c r="U164" s="1"/>
      <c r="V164" s="1" t="s">
        <v>1011</v>
      </c>
      <c r="W164" s="7">
        <v>1</v>
      </c>
      <c r="X164" s="4">
        <v>530</v>
      </c>
      <c r="Y164" s="1" t="s">
        <v>701</v>
      </c>
      <c r="Z164" s="1">
        <v>1</v>
      </c>
      <c r="AA164" s="4">
        <v>530</v>
      </c>
      <c r="AB164" s="1" t="s">
        <v>1036</v>
      </c>
      <c r="AC164" s="1" t="s">
        <v>1032</v>
      </c>
      <c r="AD164" s="1" t="s">
        <v>491</v>
      </c>
      <c r="AE164" s="1" t="s">
        <v>704</v>
      </c>
      <c r="AF164" s="1" t="s">
        <v>541</v>
      </c>
      <c r="AG164" s="1" t="s">
        <v>704</v>
      </c>
      <c r="AH164" s="4">
        <v>530</v>
      </c>
      <c r="AI164" s="4">
        <v>530</v>
      </c>
      <c r="AJ164" s="1"/>
      <c r="AK164" s="1"/>
      <c r="AL164" s="1"/>
      <c r="AM164" s="1" t="s">
        <v>690</v>
      </c>
      <c r="AN164" s="1" t="s">
        <v>264</v>
      </c>
      <c r="AO164" s="1"/>
      <c r="AP164" s="1" t="s">
        <v>22</v>
      </c>
      <c r="AQ164" s="1"/>
      <c r="AR164" s="1"/>
      <c r="AS164" s="1"/>
      <c r="AT164" s="1"/>
      <c r="AU164" s="1"/>
      <c r="AV164" s="1"/>
      <c r="AW164" s="1" t="s">
        <v>1021</v>
      </c>
      <c r="AX164" s="8">
        <v>45047.536424052523</v>
      </c>
      <c r="AY164" s="1" t="s">
        <v>63</v>
      </c>
      <c r="AZ164" s="4">
        <v>530</v>
      </c>
      <c r="BA164" s="5">
        <v>45044</v>
      </c>
      <c r="BB164" s="5">
        <v>45291</v>
      </c>
      <c r="BC164" s="5">
        <v>45044</v>
      </c>
      <c r="BD164" s="5">
        <v>45187</v>
      </c>
      <c r="BE164" s="8">
        <v>45291</v>
      </c>
      <c r="BF164" s="1" t="s">
        <v>1042</v>
      </c>
      <c r="BG164" s="1"/>
      <c r="BH164" s="1"/>
      <c r="BI164" s="1" t="s">
        <v>45</v>
      </c>
    </row>
    <row r="165" spans="1:61" x14ac:dyDescent="0.25">
      <c r="A165" s="28">
        <v>163</v>
      </c>
      <c r="B165" s="1" t="str">
        <f>HYPERLINK("https://my.zakupivli.pro/remote/dispatcher/state_purchase_view/42272249", "UA-2023-05-01-002756-a")</f>
        <v>UA-2023-05-01-002756-a</v>
      </c>
      <c r="C165" s="1" t="s">
        <v>701</v>
      </c>
      <c r="D165" s="1" t="s">
        <v>832</v>
      </c>
      <c r="E165" s="1" t="s">
        <v>989</v>
      </c>
      <c r="F165" s="1" t="s">
        <v>219</v>
      </c>
      <c r="G165" s="1" t="s">
        <v>149</v>
      </c>
      <c r="H165" s="1" t="s">
        <v>596</v>
      </c>
      <c r="I165" s="1" t="s">
        <v>944</v>
      </c>
      <c r="J165" s="1" t="s">
        <v>973</v>
      </c>
      <c r="K165" s="1" t="s">
        <v>54</v>
      </c>
      <c r="L165" s="1" t="s">
        <v>714</v>
      </c>
      <c r="M165" s="1" t="s">
        <v>714</v>
      </c>
      <c r="N165" s="1" t="s">
        <v>46</v>
      </c>
      <c r="O165" s="1" t="s">
        <v>46</v>
      </c>
      <c r="P165" s="1" t="s">
        <v>46</v>
      </c>
      <c r="Q165" s="5">
        <v>45047</v>
      </c>
      <c r="R165" s="1"/>
      <c r="S165" s="1"/>
      <c r="T165" s="1"/>
      <c r="U165" s="1"/>
      <c r="V165" s="1" t="s">
        <v>1011</v>
      </c>
      <c r="W165" s="7">
        <v>1</v>
      </c>
      <c r="X165" s="4">
        <v>335480</v>
      </c>
      <c r="Y165" s="1" t="s">
        <v>701</v>
      </c>
      <c r="Z165" s="1">
        <v>10000</v>
      </c>
      <c r="AA165" s="4">
        <v>33.549999999999997</v>
      </c>
      <c r="AB165" s="1" t="s">
        <v>1026</v>
      </c>
      <c r="AC165" s="1" t="s">
        <v>1032</v>
      </c>
      <c r="AD165" s="1" t="s">
        <v>491</v>
      </c>
      <c r="AE165" s="1" t="s">
        <v>944</v>
      </c>
      <c r="AF165" s="1" t="s">
        <v>541</v>
      </c>
      <c r="AG165" s="1" t="s">
        <v>704</v>
      </c>
      <c r="AH165" s="4">
        <v>335480</v>
      </c>
      <c r="AI165" s="4">
        <v>33.548000000000002</v>
      </c>
      <c r="AJ165" s="1"/>
      <c r="AK165" s="1"/>
      <c r="AL165" s="1"/>
      <c r="AM165" s="1" t="s">
        <v>929</v>
      </c>
      <c r="AN165" s="1" t="s">
        <v>287</v>
      </c>
      <c r="AO165" s="1"/>
      <c r="AP165" s="1" t="s">
        <v>30</v>
      </c>
      <c r="AQ165" s="1"/>
      <c r="AR165" s="1"/>
      <c r="AS165" s="1"/>
      <c r="AT165" s="1"/>
      <c r="AU165" s="1"/>
      <c r="AV165" s="1"/>
      <c r="AW165" s="1" t="s">
        <v>1021</v>
      </c>
      <c r="AX165" s="8">
        <v>45047.636777195628</v>
      </c>
      <c r="AY165" s="1" t="s">
        <v>71</v>
      </c>
      <c r="AZ165" s="4">
        <v>335480</v>
      </c>
      <c r="BA165" s="5">
        <v>45047</v>
      </c>
      <c r="BB165" s="5">
        <v>45291</v>
      </c>
      <c r="BC165" s="5">
        <v>45047</v>
      </c>
      <c r="BD165" s="5">
        <v>45187</v>
      </c>
      <c r="BE165" s="8">
        <v>45291</v>
      </c>
      <c r="BF165" s="1" t="s">
        <v>1042</v>
      </c>
      <c r="BG165" s="1"/>
      <c r="BH165" s="1"/>
      <c r="BI165" s="1" t="s">
        <v>45</v>
      </c>
    </row>
    <row r="166" spans="1:61" x14ac:dyDescent="0.25">
      <c r="A166" s="29">
        <v>164</v>
      </c>
      <c r="B166" s="1" t="str">
        <f>HYPERLINK("https://my.zakupivli.pro/remote/dispatcher/state_purchase_view/42263383", "UA-2023-04-28-009881-a")</f>
        <v>UA-2023-04-28-009881-a</v>
      </c>
      <c r="C166" s="1" t="s">
        <v>701</v>
      </c>
      <c r="D166" s="1" t="s">
        <v>0</v>
      </c>
      <c r="E166" s="10" t="s">
        <v>1072</v>
      </c>
      <c r="G166" s="10" t="s">
        <v>133</v>
      </c>
      <c r="AM166" s="10" t="s">
        <v>987</v>
      </c>
      <c r="AN166" s="10" t="s">
        <v>284</v>
      </c>
      <c r="AY166" s="10" t="s">
        <v>1103</v>
      </c>
      <c r="AZ166" s="19">
        <v>0</v>
      </c>
      <c r="BA166" s="14">
        <v>45047</v>
      </c>
      <c r="BC166" s="14">
        <v>45047</v>
      </c>
      <c r="BD166" s="5">
        <v>45187</v>
      </c>
      <c r="BE166" s="8">
        <v>45291</v>
      </c>
      <c r="BF166" s="1" t="s">
        <v>1042</v>
      </c>
      <c r="BG166" s="1"/>
      <c r="BH166" s="1"/>
      <c r="BI166" s="1" t="s">
        <v>45</v>
      </c>
    </row>
    <row r="167" spans="1:61" x14ac:dyDescent="0.25">
      <c r="A167" s="28">
        <v>165</v>
      </c>
      <c r="B167" s="1" t="str">
        <f>HYPERLINK("https://my.zakupivli.pro/remote/dispatcher/state_purchase_view/42263218", "UA-2023-04-28-009822-a")</f>
        <v>UA-2023-04-28-009822-a</v>
      </c>
      <c r="C167" s="1" t="s">
        <v>701</v>
      </c>
      <c r="D167" s="1" t="s">
        <v>871</v>
      </c>
      <c r="E167" s="10" t="s">
        <v>1073</v>
      </c>
      <c r="G167" s="10" t="s">
        <v>58</v>
      </c>
      <c r="AM167" s="10" t="s">
        <v>1156</v>
      </c>
      <c r="AN167" s="10" t="s">
        <v>1131</v>
      </c>
      <c r="AY167" s="10" t="s">
        <v>1145</v>
      </c>
      <c r="AZ167" s="19">
        <v>30052.75</v>
      </c>
      <c r="BC167" s="14">
        <v>45047</v>
      </c>
      <c r="BD167" s="5">
        <v>45187</v>
      </c>
      <c r="BE167" s="8">
        <v>45291</v>
      </c>
      <c r="BF167" s="1" t="s">
        <v>1042</v>
      </c>
      <c r="BG167" s="1"/>
      <c r="BH167" s="1"/>
      <c r="BI167" s="1" t="s">
        <v>45</v>
      </c>
    </row>
    <row r="168" spans="1:61" x14ac:dyDescent="0.25">
      <c r="A168" s="29">
        <v>166</v>
      </c>
      <c r="E168" s="10" t="s">
        <v>1057</v>
      </c>
      <c r="G168" s="10" t="s">
        <v>1058</v>
      </c>
      <c r="AM168" s="10" t="s">
        <v>1060</v>
      </c>
      <c r="AN168" s="10" t="s">
        <v>1061</v>
      </c>
      <c r="AY168" s="12" t="s">
        <v>1102</v>
      </c>
      <c r="AZ168" s="13">
        <v>0</v>
      </c>
      <c r="BA168" s="14">
        <v>45048</v>
      </c>
      <c r="BC168" s="14">
        <v>45048</v>
      </c>
      <c r="BD168" s="5">
        <v>45173</v>
      </c>
      <c r="BE168" s="8">
        <v>45291</v>
      </c>
      <c r="BF168" s="1" t="s">
        <v>1042</v>
      </c>
      <c r="BG168" s="1"/>
      <c r="BH168" s="1"/>
      <c r="BI168" s="1" t="s">
        <v>45</v>
      </c>
    </row>
    <row r="169" spans="1:61" x14ac:dyDescent="0.25">
      <c r="A169" s="28">
        <v>167</v>
      </c>
      <c r="E169" s="1" t="s">
        <v>991</v>
      </c>
      <c r="F169" s="1" t="s">
        <v>219</v>
      </c>
      <c r="G169" s="1" t="s">
        <v>255</v>
      </c>
      <c r="H169" s="1" t="s">
        <v>596</v>
      </c>
      <c r="I169" s="1" t="s">
        <v>944</v>
      </c>
      <c r="J169" s="1" t="s">
        <v>973</v>
      </c>
      <c r="K169" s="1" t="s">
        <v>54</v>
      </c>
      <c r="L169" s="1" t="s">
        <v>714</v>
      </c>
      <c r="M169" s="1" t="s">
        <v>714</v>
      </c>
      <c r="N169" s="1" t="s">
        <v>46</v>
      </c>
      <c r="O169" s="1" t="s">
        <v>46</v>
      </c>
      <c r="P169" s="1" t="s">
        <v>46</v>
      </c>
      <c r="Q169" s="5">
        <v>45050</v>
      </c>
      <c r="R169" s="1"/>
      <c r="S169" s="1"/>
      <c r="T169" s="1"/>
      <c r="U169" s="1"/>
      <c r="V169" s="1" t="s">
        <v>1011</v>
      </c>
      <c r="W169" s="7">
        <v>1</v>
      </c>
      <c r="X169" s="4">
        <v>60</v>
      </c>
      <c r="Y169" s="1" t="s">
        <v>701</v>
      </c>
      <c r="Z169" s="1">
        <v>2</v>
      </c>
      <c r="AA169" s="4">
        <v>30</v>
      </c>
      <c r="AB169" s="1" t="s">
        <v>1054</v>
      </c>
      <c r="AC169" s="1" t="s">
        <v>1032</v>
      </c>
      <c r="AD169" s="1" t="s">
        <v>491</v>
      </c>
      <c r="AE169" s="1" t="s">
        <v>704</v>
      </c>
      <c r="AF169" s="1" t="s">
        <v>541</v>
      </c>
      <c r="AG169" s="1" t="s">
        <v>704</v>
      </c>
      <c r="AH169" s="4">
        <v>60</v>
      </c>
      <c r="AI169" s="4">
        <v>30</v>
      </c>
      <c r="AJ169" s="1"/>
      <c r="AK169" s="1"/>
      <c r="AL169" s="1"/>
      <c r="AM169" s="1" t="s">
        <v>890</v>
      </c>
      <c r="AN169" s="1" t="s">
        <v>251</v>
      </c>
      <c r="AO169" s="1"/>
      <c r="AP169" s="1" t="s">
        <v>22</v>
      </c>
      <c r="AQ169" s="1"/>
      <c r="AR169" s="1"/>
      <c r="AS169" s="1"/>
      <c r="AT169" s="1"/>
      <c r="AU169" s="1"/>
      <c r="AV169" s="1"/>
      <c r="AW169" s="1" t="s">
        <v>1021</v>
      </c>
      <c r="AX169" s="8">
        <v>45050.609123964285</v>
      </c>
      <c r="AY169" s="1" t="s">
        <v>72</v>
      </c>
      <c r="AZ169" s="4">
        <v>60</v>
      </c>
      <c r="BA169" s="5">
        <v>45050</v>
      </c>
      <c r="BB169" s="5">
        <v>45291</v>
      </c>
      <c r="BC169" s="5">
        <v>45050</v>
      </c>
      <c r="BD169" s="5">
        <v>45173</v>
      </c>
      <c r="BE169" s="8">
        <v>45291</v>
      </c>
      <c r="BF169" s="1" t="s">
        <v>1042</v>
      </c>
      <c r="BG169" s="1"/>
      <c r="BH169" s="1"/>
      <c r="BI169" s="1" t="s">
        <v>45</v>
      </c>
    </row>
    <row r="170" spans="1:61" x14ac:dyDescent="0.25">
      <c r="A170" s="29">
        <v>168</v>
      </c>
      <c r="E170" s="1" t="s">
        <v>965</v>
      </c>
      <c r="F170" s="1" t="s">
        <v>219</v>
      </c>
      <c r="G170" s="1" t="s">
        <v>376</v>
      </c>
      <c r="H170" s="1" t="s">
        <v>596</v>
      </c>
      <c r="I170" s="1" t="s">
        <v>944</v>
      </c>
      <c r="J170" s="1" t="s">
        <v>973</v>
      </c>
      <c r="K170" s="1" t="s">
        <v>54</v>
      </c>
      <c r="L170" s="1" t="s">
        <v>714</v>
      </c>
      <c r="M170" s="1" t="s">
        <v>714</v>
      </c>
      <c r="N170" s="1" t="s">
        <v>46</v>
      </c>
      <c r="O170" s="1" t="s">
        <v>46</v>
      </c>
      <c r="P170" s="1" t="s">
        <v>46</v>
      </c>
      <c r="Q170" s="5">
        <v>45050</v>
      </c>
      <c r="R170" s="1"/>
      <c r="S170" s="1"/>
      <c r="T170" s="1"/>
      <c r="U170" s="1"/>
      <c r="V170" s="1" t="s">
        <v>1011</v>
      </c>
      <c r="W170" s="7">
        <v>1</v>
      </c>
      <c r="X170" s="4">
        <v>2180</v>
      </c>
      <c r="Y170" s="1" t="s">
        <v>701</v>
      </c>
      <c r="Z170" s="1" t="s">
        <v>1026</v>
      </c>
      <c r="AA170" s="1" t="s">
        <v>1026</v>
      </c>
      <c r="AB170" s="1" t="s">
        <v>1026</v>
      </c>
      <c r="AC170" s="1" t="s">
        <v>1032</v>
      </c>
      <c r="AD170" s="1" t="s">
        <v>491</v>
      </c>
      <c r="AE170" s="1" t="s">
        <v>704</v>
      </c>
      <c r="AF170" s="1" t="s">
        <v>541</v>
      </c>
      <c r="AG170" s="1" t="s">
        <v>704</v>
      </c>
      <c r="AH170" s="4">
        <v>2180</v>
      </c>
      <c r="AI170" s="1" t="s">
        <v>1026</v>
      </c>
      <c r="AJ170" s="1"/>
      <c r="AK170" s="1"/>
      <c r="AL170" s="1"/>
      <c r="AM170" s="1" t="s">
        <v>890</v>
      </c>
      <c r="AN170" s="1" t="s">
        <v>251</v>
      </c>
      <c r="AO170" s="1"/>
      <c r="AP170" s="1" t="s">
        <v>22</v>
      </c>
      <c r="AQ170" s="1"/>
      <c r="AR170" s="1"/>
      <c r="AS170" s="1"/>
      <c r="AT170" s="1"/>
      <c r="AU170" s="1"/>
      <c r="AV170" s="1"/>
      <c r="AW170" s="1" t="s">
        <v>1021</v>
      </c>
      <c r="AX170" s="8">
        <v>45050.609124700663</v>
      </c>
      <c r="AY170" s="1" t="s">
        <v>74</v>
      </c>
      <c r="AZ170" s="4">
        <v>2180</v>
      </c>
      <c r="BA170" s="5">
        <v>45050</v>
      </c>
      <c r="BB170" s="5">
        <v>45291</v>
      </c>
      <c r="BC170" s="5">
        <v>45050</v>
      </c>
      <c r="BD170" s="5">
        <v>45173</v>
      </c>
      <c r="BE170" s="8">
        <v>45291</v>
      </c>
      <c r="BF170" s="1" t="s">
        <v>1042</v>
      </c>
      <c r="BG170" s="1"/>
      <c r="BH170" s="1"/>
      <c r="BI170" s="1" t="s">
        <v>45</v>
      </c>
    </row>
    <row r="171" spans="1:61" x14ac:dyDescent="0.25">
      <c r="A171" s="28">
        <v>169</v>
      </c>
      <c r="B171" s="1" t="str">
        <f>HYPERLINK("https://my.zakupivli.pro/remote/dispatcher/state_purchase_view/42396680", "UA-2023-05-05-004707-a")</f>
        <v>UA-2023-05-05-004707-a</v>
      </c>
      <c r="C171" s="1" t="s">
        <v>701</v>
      </c>
      <c r="D171" s="1" t="s">
        <v>771</v>
      </c>
      <c r="E171" s="1" t="s">
        <v>706</v>
      </c>
      <c r="F171" s="1" t="s">
        <v>219</v>
      </c>
      <c r="G171" s="1" t="s">
        <v>359</v>
      </c>
      <c r="H171" s="1" t="s">
        <v>596</v>
      </c>
      <c r="I171" s="1" t="s">
        <v>944</v>
      </c>
      <c r="J171" s="1" t="s">
        <v>973</v>
      </c>
      <c r="K171" s="1" t="s">
        <v>54</v>
      </c>
      <c r="L171" s="1" t="s">
        <v>714</v>
      </c>
      <c r="M171" s="1" t="s">
        <v>714</v>
      </c>
      <c r="N171" s="1" t="s">
        <v>46</v>
      </c>
      <c r="O171" s="1" t="s">
        <v>46</v>
      </c>
      <c r="P171" s="1" t="s">
        <v>46</v>
      </c>
      <c r="Q171" s="5">
        <v>45050</v>
      </c>
      <c r="R171" s="1"/>
      <c r="S171" s="1"/>
      <c r="T171" s="1"/>
      <c r="U171" s="1"/>
      <c r="V171" s="1" t="s">
        <v>1011</v>
      </c>
      <c r="W171" s="7">
        <v>1</v>
      </c>
      <c r="X171" s="4">
        <v>45</v>
      </c>
      <c r="Y171" s="1" t="s">
        <v>701</v>
      </c>
      <c r="Z171" s="1">
        <v>1</v>
      </c>
      <c r="AA171" s="4">
        <v>45</v>
      </c>
      <c r="AB171" s="1" t="s">
        <v>1054</v>
      </c>
      <c r="AC171" s="1" t="s">
        <v>1032</v>
      </c>
      <c r="AD171" s="1" t="s">
        <v>491</v>
      </c>
      <c r="AE171" s="1" t="s">
        <v>704</v>
      </c>
      <c r="AF171" s="1" t="s">
        <v>541</v>
      </c>
      <c r="AG171" s="1" t="s">
        <v>704</v>
      </c>
      <c r="AH171" s="4">
        <v>45</v>
      </c>
      <c r="AI171" s="4">
        <v>45</v>
      </c>
      <c r="AJ171" s="1"/>
      <c r="AK171" s="1"/>
      <c r="AL171" s="1"/>
      <c r="AM171" s="1" t="s">
        <v>890</v>
      </c>
      <c r="AN171" s="1" t="s">
        <v>251</v>
      </c>
      <c r="AO171" s="1"/>
      <c r="AP171" s="1" t="s">
        <v>22</v>
      </c>
      <c r="AQ171" s="1"/>
      <c r="AR171" s="1"/>
      <c r="AS171" s="1"/>
      <c r="AT171" s="1"/>
      <c r="AU171" s="1"/>
      <c r="AV171" s="1"/>
      <c r="AW171" s="1" t="s">
        <v>1021</v>
      </c>
      <c r="AX171" s="8">
        <v>45050.609118157248</v>
      </c>
      <c r="AY171" s="1" t="s">
        <v>77</v>
      </c>
      <c r="AZ171" s="4">
        <v>45</v>
      </c>
      <c r="BA171" s="5">
        <v>45050</v>
      </c>
      <c r="BB171" s="5">
        <v>45291</v>
      </c>
      <c r="BC171" s="5">
        <v>45050</v>
      </c>
      <c r="BD171" s="5">
        <v>45173</v>
      </c>
      <c r="BE171" s="8">
        <v>45291</v>
      </c>
      <c r="BF171" s="1" t="s">
        <v>1042</v>
      </c>
      <c r="BG171" s="1"/>
      <c r="BH171" s="1"/>
      <c r="BI171" s="1" t="s">
        <v>45</v>
      </c>
    </row>
    <row r="172" spans="1:61" x14ac:dyDescent="0.25">
      <c r="A172" s="29">
        <v>170</v>
      </c>
      <c r="B172" s="1" t="str">
        <f>HYPERLINK("https://my.zakupivli.pro/remote/dispatcher/state_purchase_view/42372103", "UA-2023-05-04-008431-a")</f>
        <v>UA-2023-05-04-008431-a</v>
      </c>
      <c r="C172" s="1" t="s">
        <v>701</v>
      </c>
      <c r="D172" s="1" t="s">
        <v>697</v>
      </c>
      <c r="E172" s="1" t="s">
        <v>988</v>
      </c>
      <c r="F172" s="1" t="s">
        <v>219</v>
      </c>
      <c r="G172" s="1" t="s">
        <v>382</v>
      </c>
      <c r="H172" s="1" t="s">
        <v>596</v>
      </c>
      <c r="I172" s="1" t="s">
        <v>944</v>
      </c>
      <c r="J172" s="1" t="s">
        <v>973</v>
      </c>
      <c r="K172" s="1" t="s">
        <v>54</v>
      </c>
      <c r="L172" s="1" t="s">
        <v>714</v>
      </c>
      <c r="M172" s="1" t="s">
        <v>714</v>
      </c>
      <c r="N172" s="1" t="s">
        <v>46</v>
      </c>
      <c r="O172" s="1" t="s">
        <v>46</v>
      </c>
      <c r="P172" s="1" t="s">
        <v>46</v>
      </c>
      <c r="Q172" s="5">
        <v>45050</v>
      </c>
      <c r="R172" s="1"/>
      <c r="S172" s="1"/>
      <c r="T172" s="1"/>
      <c r="U172" s="1"/>
      <c r="V172" s="1" t="s">
        <v>1011</v>
      </c>
      <c r="W172" s="7">
        <v>1</v>
      </c>
      <c r="X172" s="4">
        <v>258</v>
      </c>
      <c r="Y172" s="1" t="s">
        <v>701</v>
      </c>
      <c r="Z172" s="1">
        <v>1</v>
      </c>
      <c r="AA172" s="4">
        <v>258</v>
      </c>
      <c r="AB172" s="1" t="s">
        <v>1054</v>
      </c>
      <c r="AC172" s="1" t="s">
        <v>1032</v>
      </c>
      <c r="AD172" s="1" t="s">
        <v>491</v>
      </c>
      <c r="AE172" s="1" t="s">
        <v>704</v>
      </c>
      <c r="AF172" s="1" t="s">
        <v>541</v>
      </c>
      <c r="AG172" s="1" t="s">
        <v>704</v>
      </c>
      <c r="AH172" s="4">
        <v>258</v>
      </c>
      <c r="AI172" s="4">
        <v>258</v>
      </c>
      <c r="AJ172" s="1"/>
      <c r="AK172" s="1"/>
      <c r="AL172" s="1"/>
      <c r="AM172" s="1" t="s">
        <v>890</v>
      </c>
      <c r="AN172" s="1" t="s">
        <v>251</v>
      </c>
      <c r="AO172" s="1"/>
      <c r="AP172" s="1" t="s">
        <v>22</v>
      </c>
      <c r="AQ172" s="1"/>
      <c r="AR172" s="1"/>
      <c r="AS172" s="1"/>
      <c r="AT172" s="1"/>
      <c r="AU172" s="1"/>
      <c r="AV172" s="1"/>
      <c r="AW172" s="1" t="s">
        <v>1021</v>
      </c>
      <c r="AX172" s="8">
        <v>45050.609121612419</v>
      </c>
      <c r="AY172" s="1" t="s">
        <v>78</v>
      </c>
      <c r="AZ172" s="4">
        <v>258</v>
      </c>
      <c r="BA172" s="5">
        <v>45050</v>
      </c>
      <c r="BB172" s="5">
        <v>45291</v>
      </c>
      <c r="BC172" s="5">
        <v>45050</v>
      </c>
      <c r="BD172" s="5">
        <v>45173</v>
      </c>
      <c r="BE172" s="8">
        <v>45291</v>
      </c>
      <c r="BF172" s="1" t="s">
        <v>1042</v>
      </c>
      <c r="BG172" s="1"/>
      <c r="BH172" s="1"/>
      <c r="BI172" s="1" t="s">
        <v>45</v>
      </c>
    </row>
    <row r="173" spans="1:61" x14ac:dyDescent="0.25">
      <c r="A173" s="28">
        <v>171</v>
      </c>
      <c r="B173" s="1" t="str">
        <f>HYPERLINK("https://my.zakupivli.pro/remote/dispatcher/state_purchase_view/42371977", "UA-2023-05-04-008356-a")</f>
        <v>UA-2023-05-04-008356-a</v>
      </c>
      <c r="C173" s="1" t="s">
        <v>701</v>
      </c>
      <c r="D173" s="1" t="s">
        <v>680</v>
      </c>
      <c r="E173" s="1" t="s">
        <v>632</v>
      </c>
      <c r="F173" s="1" t="s">
        <v>219</v>
      </c>
      <c r="G173" s="1" t="s">
        <v>375</v>
      </c>
      <c r="H173" s="1" t="s">
        <v>596</v>
      </c>
      <c r="I173" s="1" t="s">
        <v>944</v>
      </c>
      <c r="J173" s="1" t="s">
        <v>973</v>
      </c>
      <c r="K173" s="1" t="s">
        <v>54</v>
      </c>
      <c r="L173" s="1" t="s">
        <v>714</v>
      </c>
      <c r="M173" s="1" t="s">
        <v>714</v>
      </c>
      <c r="N173" s="1" t="s">
        <v>46</v>
      </c>
      <c r="O173" s="1" t="s">
        <v>46</v>
      </c>
      <c r="P173" s="1" t="s">
        <v>46</v>
      </c>
      <c r="Q173" s="5">
        <v>45050</v>
      </c>
      <c r="R173" s="1"/>
      <c r="S173" s="1"/>
      <c r="T173" s="1"/>
      <c r="U173" s="1"/>
      <c r="V173" s="1" t="s">
        <v>1011</v>
      </c>
      <c r="W173" s="7">
        <v>1</v>
      </c>
      <c r="X173" s="4">
        <v>90</v>
      </c>
      <c r="Y173" s="1" t="s">
        <v>701</v>
      </c>
      <c r="Z173" s="1">
        <v>6</v>
      </c>
      <c r="AA173" s="4">
        <v>15</v>
      </c>
      <c r="AB173" s="1" t="s">
        <v>1054</v>
      </c>
      <c r="AC173" s="1" t="s">
        <v>1032</v>
      </c>
      <c r="AD173" s="1" t="s">
        <v>491</v>
      </c>
      <c r="AE173" s="1" t="s">
        <v>704</v>
      </c>
      <c r="AF173" s="1" t="s">
        <v>541</v>
      </c>
      <c r="AG173" s="1" t="s">
        <v>704</v>
      </c>
      <c r="AH173" s="4">
        <v>90</v>
      </c>
      <c r="AI173" s="4">
        <v>15</v>
      </c>
      <c r="AJ173" s="1"/>
      <c r="AK173" s="1"/>
      <c r="AL173" s="1"/>
      <c r="AM173" s="1" t="s">
        <v>890</v>
      </c>
      <c r="AN173" s="1" t="s">
        <v>251</v>
      </c>
      <c r="AO173" s="1"/>
      <c r="AP173" s="1" t="s">
        <v>22</v>
      </c>
      <c r="AQ173" s="1"/>
      <c r="AR173" s="1"/>
      <c r="AS173" s="1"/>
      <c r="AT173" s="1"/>
      <c r="AU173" s="1"/>
      <c r="AV173" s="1"/>
      <c r="AW173" s="1" t="s">
        <v>1021</v>
      </c>
      <c r="AX173" s="8">
        <v>45050.609122982984</v>
      </c>
      <c r="AY173" s="1" t="s">
        <v>81</v>
      </c>
      <c r="AZ173" s="4">
        <v>90</v>
      </c>
      <c r="BA173" s="5">
        <v>45050</v>
      </c>
      <c r="BB173" s="5">
        <v>45291</v>
      </c>
      <c r="BC173" s="5">
        <v>45050</v>
      </c>
      <c r="BD173" s="5">
        <v>45173</v>
      </c>
      <c r="BE173" s="8">
        <v>45291</v>
      </c>
      <c r="BF173" s="1" t="s">
        <v>1042</v>
      </c>
      <c r="BG173" s="1"/>
      <c r="BH173" s="1"/>
      <c r="BI173" s="1" t="s">
        <v>45</v>
      </c>
    </row>
    <row r="174" spans="1:61" x14ac:dyDescent="0.25">
      <c r="A174" s="29">
        <v>172</v>
      </c>
      <c r="B174" s="1" t="str">
        <f>HYPERLINK("https://my.zakupivli.pro/remote/dispatcher/state_purchase_view/42370863", "UA-2023-05-04-007851-a")</f>
        <v>UA-2023-05-04-007851-a</v>
      </c>
      <c r="C174" s="1" t="s">
        <v>701</v>
      </c>
      <c r="D174" s="1" t="s">
        <v>550</v>
      </c>
      <c r="E174" s="1" t="s">
        <v>893</v>
      </c>
      <c r="F174" s="1" t="s">
        <v>219</v>
      </c>
      <c r="G174" s="1" t="s">
        <v>385</v>
      </c>
      <c r="H174" s="1" t="s">
        <v>596</v>
      </c>
      <c r="I174" s="1" t="s">
        <v>944</v>
      </c>
      <c r="J174" s="1" t="s">
        <v>973</v>
      </c>
      <c r="K174" s="1" t="s">
        <v>54</v>
      </c>
      <c r="L174" s="1" t="s">
        <v>714</v>
      </c>
      <c r="M174" s="1" t="s">
        <v>714</v>
      </c>
      <c r="N174" s="1" t="s">
        <v>46</v>
      </c>
      <c r="O174" s="1" t="s">
        <v>46</v>
      </c>
      <c r="P174" s="1" t="s">
        <v>46</v>
      </c>
      <c r="Q174" s="5">
        <v>45050</v>
      </c>
      <c r="R174" s="1"/>
      <c r="S174" s="1"/>
      <c r="T174" s="1"/>
      <c r="U174" s="1"/>
      <c r="V174" s="1" t="s">
        <v>1011</v>
      </c>
      <c r="W174" s="7">
        <v>1</v>
      </c>
      <c r="X174" s="4">
        <v>133.4</v>
      </c>
      <c r="Y174" s="1" t="s">
        <v>701</v>
      </c>
      <c r="Z174" s="1">
        <v>81</v>
      </c>
      <c r="AA174" s="4">
        <v>1.65</v>
      </c>
      <c r="AB174" s="1" t="s">
        <v>1026</v>
      </c>
      <c r="AC174" s="1" t="s">
        <v>1032</v>
      </c>
      <c r="AD174" s="1" t="s">
        <v>491</v>
      </c>
      <c r="AE174" s="1" t="s">
        <v>704</v>
      </c>
      <c r="AF174" s="1" t="s">
        <v>541</v>
      </c>
      <c r="AG174" s="1" t="s">
        <v>704</v>
      </c>
      <c r="AH174" s="4">
        <v>133.4</v>
      </c>
      <c r="AI174" s="4">
        <v>1.6469135802469137</v>
      </c>
      <c r="AJ174" s="1"/>
      <c r="AK174" s="1"/>
      <c r="AL174" s="1"/>
      <c r="AM174" s="1" t="s">
        <v>613</v>
      </c>
      <c r="AN174" s="1" t="s">
        <v>252</v>
      </c>
      <c r="AO174" s="1"/>
      <c r="AP174" s="1"/>
      <c r="AQ174" s="1"/>
      <c r="AR174" s="1"/>
      <c r="AS174" s="1"/>
      <c r="AT174" s="1"/>
      <c r="AU174" s="1"/>
      <c r="AV174" s="1"/>
      <c r="AW174" s="1" t="s">
        <v>1021</v>
      </c>
      <c r="AX174" s="8">
        <v>45050.609120176559</v>
      </c>
      <c r="AY174" s="1" t="s">
        <v>82</v>
      </c>
      <c r="AZ174" s="4">
        <v>133.4</v>
      </c>
      <c r="BA174" s="5">
        <v>45050</v>
      </c>
      <c r="BB174" s="5">
        <v>45291</v>
      </c>
      <c r="BC174" s="5">
        <v>45050</v>
      </c>
      <c r="BD174" s="5">
        <v>45173</v>
      </c>
      <c r="BE174" s="8">
        <v>45291</v>
      </c>
      <c r="BF174" s="1" t="s">
        <v>1042</v>
      </c>
      <c r="BG174" s="1"/>
      <c r="BH174" s="1"/>
      <c r="BI174" s="1" t="s">
        <v>45</v>
      </c>
    </row>
    <row r="175" spans="1:61" x14ac:dyDescent="0.25">
      <c r="A175" s="28">
        <v>173</v>
      </c>
      <c r="B175" s="1" t="str">
        <f>HYPERLINK("https://my.zakupivli.pro/remote/dispatcher/state_purchase_view/42370053", "UA-2023-05-04-007488-a")</f>
        <v>UA-2023-05-04-007488-a</v>
      </c>
      <c r="C175" s="1" t="s">
        <v>701</v>
      </c>
      <c r="D175" s="1" t="s">
        <v>574</v>
      </c>
      <c r="E175" s="1" t="s">
        <v>728</v>
      </c>
      <c r="F175" s="1" t="s">
        <v>219</v>
      </c>
      <c r="G175" s="1" t="s">
        <v>294</v>
      </c>
      <c r="H175" s="1" t="s">
        <v>596</v>
      </c>
      <c r="I175" s="1" t="s">
        <v>944</v>
      </c>
      <c r="J175" s="1" t="s">
        <v>973</v>
      </c>
      <c r="K175" s="1" t="s">
        <v>54</v>
      </c>
      <c r="L175" s="1" t="s">
        <v>714</v>
      </c>
      <c r="M175" s="1" t="s">
        <v>714</v>
      </c>
      <c r="N175" s="1" t="s">
        <v>46</v>
      </c>
      <c r="O175" s="1" t="s">
        <v>46</v>
      </c>
      <c r="P175" s="1" t="s">
        <v>46</v>
      </c>
      <c r="Q175" s="5">
        <v>45050</v>
      </c>
      <c r="R175" s="1"/>
      <c r="S175" s="1"/>
      <c r="T175" s="1"/>
      <c r="U175" s="1"/>
      <c r="V175" s="1" t="s">
        <v>1011</v>
      </c>
      <c r="W175" s="7">
        <v>1</v>
      </c>
      <c r="X175" s="4">
        <v>6034</v>
      </c>
      <c r="Y175" s="1" t="s">
        <v>701</v>
      </c>
      <c r="Z175" s="1">
        <v>118</v>
      </c>
      <c r="AA175" s="4">
        <v>51.14</v>
      </c>
      <c r="AB175" s="1" t="s">
        <v>1026</v>
      </c>
      <c r="AC175" s="1" t="s">
        <v>1032</v>
      </c>
      <c r="AD175" s="1" t="s">
        <v>491</v>
      </c>
      <c r="AE175" s="1" t="s">
        <v>704</v>
      </c>
      <c r="AF175" s="1" t="s">
        <v>541</v>
      </c>
      <c r="AG175" s="1" t="s">
        <v>704</v>
      </c>
      <c r="AH175" s="4">
        <v>6034</v>
      </c>
      <c r="AI175" s="4">
        <v>51.135593220338983</v>
      </c>
      <c r="AJ175" s="1"/>
      <c r="AK175" s="1"/>
      <c r="AL175" s="1"/>
      <c r="AM175" s="1" t="s">
        <v>613</v>
      </c>
      <c r="AN175" s="1" t="s">
        <v>252</v>
      </c>
      <c r="AO175" s="1"/>
      <c r="AP175" s="1"/>
      <c r="AQ175" s="1"/>
      <c r="AR175" s="1"/>
      <c r="AS175" s="1"/>
      <c r="AT175" s="1"/>
      <c r="AU175" s="1"/>
      <c r="AV175" s="1"/>
      <c r="AW175" s="1" t="s">
        <v>1021</v>
      </c>
      <c r="AX175" s="8">
        <v>45050.6091285195</v>
      </c>
      <c r="AY175" s="1" t="s">
        <v>83</v>
      </c>
      <c r="AZ175" s="4">
        <v>6034</v>
      </c>
      <c r="BA175" s="5">
        <v>45050</v>
      </c>
      <c r="BB175" s="5">
        <v>45291</v>
      </c>
      <c r="BC175" s="5">
        <v>45050</v>
      </c>
      <c r="BD175" s="5">
        <v>45173</v>
      </c>
      <c r="BE175" s="8">
        <v>45291</v>
      </c>
      <c r="BF175" s="1" t="s">
        <v>1042</v>
      </c>
      <c r="BG175" s="1"/>
      <c r="BH175" s="1"/>
      <c r="BI175" s="1" t="s">
        <v>45</v>
      </c>
    </row>
    <row r="176" spans="1:61" x14ac:dyDescent="0.25">
      <c r="A176" s="29">
        <v>174</v>
      </c>
      <c r="B176" s="1" t="str">
        <f>HYPERLINK("https://my.zakupivli.pro/remote/dispatcher/state_purchase_view/42369537", "UA-2023-05-04-007238-a")</f>
        <v>UA-2023-05-04-007238-a</v>
      </c>
      <c r="C176" s="1" t="s">
        <v>701</v>
      </c>
      <c r="D176" s="1" t="s">
        <v>590</v>
      </c>
      <c r="E176" s="1" t="s">
        <v>497</v>
      </c>
      <c r="F176" s="1" t="s">
        <v>219</v>
      </c>
      <c r="G176" s="1" t="s">
        <v>291</v>
      </c>
      <c r="H176" s="1" t="s">
        <v>596</v>
      </c>
      <c r="I176" s="1" t="s">
        <v>944</v>
      </c>
      <c r="J176" s="1" t="s">
        <v>973</v>
      </c>
      <c r="K176" s="1" t="s">
        <v>54</v>
      </c>
      <c r="L176" s="1" t="s">
        <v>714</v>
      </c>
      <c r="M176" s="1" t="s">
        <v>714</v>
      </c>
      <c r="N176" s="1" t="s">
        <v>46</v>
      </c>
      <c r="O176" s="1" t="s">
        <v>46</v>
      </c>
      <c r="P176" s="1" t="s">
        <v>46</v>
      </c>
      <c r="Q176" s="5">
        <v>45050</v>
      </c>
      <c r="R176" s="1"/>
      <c r="S176" s="1"/>
      <c r="T176" s="1"/>
      <c r="U176" s="1"/>
      <c r="V176" s="1" t="s">
        <v>1011</v>
      </c>
      <c r="W176" s="7">
        <v>1</v>
      </c>
      <c r="X176" s="4">
        <v>66</v>
      </c>
      <c r="Y176" s="1" t="s">
        <v>701</v>
      </c>
      <c r="Z176" s="1">
        <v>1</v>
      </c>
      <c r="AA176" s="4">
        <v>66</v>
      </c>
      <c r="AB176" s="1" t="s">
        <v>1054</v>
      </c>
      <c r="AC176" s="1" t="s">
        <v>1032</v>
      </c>
      <c r="AD176" s="1" t="s">
        <v>491</v>
      </c>
      <c r="AE176" s="1" t="s">
        <v>704</v>
      </c>
      <c r="AF176" s="1" t="s">
        <v>541</v>
      </c>
      <c r="AG176" s="1" t="s">
        <v>704</v>
      </c>
      <c r="AH176" s="4">
        <v>66</v>
      </c>
      <c r="AI176" s="4">
        <v>66</v>
      </c>
      <c r="AJ176" s="1"/>
      <c r="AK176" s="1"/>
      <c r="AL176" s="1"/>
      <c r="AM176" s="1" t="s">
        <v>613</v>
      </c>
      <c r="AN176" s="1" t="s">
        <v>252</v>
      </c>
      <c r="AO176" s="1"/>
      <c r="AP176" s="1" t="s">
        <v>22</v>
      </c>
      <c r="AQ176" s="1"/>
      <c r="AR176" s="1"/>
      <c r="AS176" s="1"/>
      <c r="AT176" s="1"/>
      <c r="AU176" s="1"/>
      <c r="AV176" s="1"/>
      <c r="AW176" s="1" t="s">
        <v>1021</v>
      </c>
      <c r="AX176" s="8">
        <v>45050.609135064267</v>
      </c>
      <c r="AY176" s="1" t="s">
        <v>84</v>
      </c>
      <c r="AZ176" s="4">
        <v>66</v>
      </c>
      <c r="BA176" s="5">
        <v>45050</v>
      </c>
      <c r="BB176" s="5">
        <v>45291</v>
      </c>
      <c r="BC176" s="5">
        <v>45050</v>
      </c>
      <c r="BD176" s="5">
        <v>45173</v>
      </c>
      <c r="BE176" s="8">
        <v>45291</v>
      </c>
      <c r="BF176" s="1" t="s">
        <v>1042</v>
      </c>
      <c r="BG176" s="1"/>
      <c r="BH176" s="1"/>
      <c r="BI176" s="1" t="s">
        <v>45</v>
      </c>
    </row>
    <row r="177" spans="1:61" x14ac:dyDescent="0.25">
      <c r="A177" s="28">
        <v>175</v>
      </c>
      <c r="B177" s="1" t="str">
        <f>HYPERLINK("https://my.zakupivli.pro/remote/dispatcher/state_purchase_view/42369424", "UA-2023-05-04-007154-a")</f>
        <v>UA-2023-05-04-007154-a</v>
      </c>
      <c r="C177" s="1" t="s">
        <v>701</v>
      </c>
      <c r="D177" s="1" t="s">
        <v>585</v>
      </c>
      <c r="E177" s="1" t="s">
        <v>509</v>
      </c>
      <c r="F177" s="1" t="s">
        <v>219</v>
      </c>
      <c r="G177" s="1" t="s">
        <v>289</v>
      </c>
      <c r="H177" s="1" t="s">
        <v>596</v>
      </c>
      <c r="I177" s="1" t="s">
        <v>944</v>
      </c>
      <c r="J177" s="1" t="s">
        <v>973</v>
      </c>
      <c r="K177" s="1" t="s">
        <v>54</v>
      </c>
      <c r="L177" s="1" t="s">
        <v>714</v>
      </c>
      <c r="M177" s="1" t="s">
        <v>714</v>
      </c>
      <c r="N177" s="1" t="s">
        <v>46</v>
      </c>
      <c r="O177" s="1" t="s">
        <v>46</v>
      </c>
      <c r="P177" s="1" t="s">
        <v>46</v>
      </c>
      <c r="Q177" s="5">
        <v>45050</v>
      </c>
      <c r="R177" s="1"/>
      <c r="S177" s="1"/>
      <c r="T177" s="1"/>
      <c r="U177" s="1"/>
      <c r="V177" s="1" t="s">
        <v>1011</v>
      </c>
      <c r="W177" s="7">
        <v>1</v>
      </c>
      <c r="X177" s="4">
        <v>9800</v>
      </c>
      <c r="Y177" s="1" t="s">
        <v>701</v>
      </c>
      <c r="Z177" s="1">
        <v>50</v>
      </c>
      <c r="AA177" s="4">
        <v>196</v>
      </c>
      <c r="AB177" s="1" t="s">
        <v>1026</v>
      </c>
      <c r="AC177" s="1" t="s">
        <v>1032</v>
      </c>
      <c r="AD177" s="1" t="s">
        <v>491</v>
      </c>
      <c r="AE177" s="1" t="s">
        <v>704</v>
      </c>
      <c r="AF177" s="1" t="s">
        <v>541</v>
      </c>
      <c r="AG177" s="1" t="s">
        <v>704</v>
      </c>
      <c r="AH177" s="4">
        <v>9800</v>
      </c>
      <c r="AI177" s="4">
        <v>196</v>
      </c>
      <c r="AJ177" s="1"/>
      <c r="AK177" s="1"/>
      <c r="AL177" s="1"/>
      <c r="AM177" s="1" t="s">
        <v>613</v>
      </c>
      <c r="AN177" s="1" t="s">
        <v>252</v>
      </c>
      <c r="AO177" s="1"/>
      <c r="AP177" s="1"/>
      <c r="AQ177" s="1"/>
      <c r="AR177" s="1"/>
      <c r="AS177" s="1"/>
      <c r="AT177" s="1"/>
      <c r="AU177" s="1"/>
      <c r="AV177" s="1"/>
      <c r="AW177" s="1" t="s">
        <v>1021</v>
      </c>
      <c r="AX177" s="8">
        <v>45050.60913028317</v>
      </c>
      <c r="AY177" s="1" t="s">
        <v>85</v>
      </c>
      <c r="AZ177" s="4">
        <v>9800</v>
      </c>
      <c r="BA177" s="5">
        <v>45050</v>
      </c>
      <c r="BB177" s="5">
        <v>45291</v>
      </c>
      <c r="BC177" s="5">
        <v>45050</v>
      </c>
      <c r="BD177" s="5">
        <v>45173</v>
      </c>
      <c r="BE177" s="8">
        <v>45291</v>
      </c>
      <c r="BF177" s="1" t="s">
        <v>1042</v>
      </c>
      <c r="BG177" s="1"/>
      <c r="BH177" s="1"/>
      <c r="BI177" s="1" t="s">
        <v>45</v>
      </c>
    </row>
    <row r="178" spans="1:61" x14ac:dyDescent="0.25">
      <c r="A178" s="29">
        <v>176</v>
      </c>
      <c r="B178" s="1" t="str">
        <f>HYPERLINK("https://my.zakupivli.pro/remote/dispatcher/state_purchase_view/42369120", "UA-2023-05-04-007015-a")</f>
        <v>UA-2023-05-04-007015-a</v>
      </c>
      <c r="C178" s="1" t="s">
        <v>701</v>
      </c>
      <c r="D178" s="1" t="s">
        <v>609</v>
      </c>
      <c r="E178" s="1" t="s">
        <v>1043</v>
      </c>
      <c r="F178" s="1" t="s">
        <v>219</v>
      </c>
      <c r="G178" s="1" t="s">
        <v>383</v>
      </c>
      <c r="H178" s="1" t="s">
        <v>596</v>
      </c>
      <c r="I178" s="1" t="s">
        <v>944</v>
      </c>
      <c r="J178" s="1" t="s">
        <v>973</v>
      </c>
      <c r="K178" s="1" t="s">
        <v>54</v>
      </c>
      <c r="L178" s="1" t="s">
        <v>714</v>
      </c>
      <c r="M178" s="1" t="s">
        <v>714</v>
      </c>
      <c r="N178" s="1" t="s">
        <v>46</v>
      </c>
      <c r="O178" s="1" t="s">
        <v>46</v>
      </c>
      <c r="P178" s="1" t="s">
        <v>46</v>
      </c>
      <c r="Q178" s="5">
        <v>45050</v>
      </c>
      <c r="R178" s="1"/>
      <c r="S178" s="1"/>
      <c r="T178" s="1"/>
      <c r="U178" s="1"/>
      <c r="V178" s="1" t="s">
        <v>1011</v>
      </c>
      <c r="W178" s="7">
        <v>1</v>
      </c>
      <c r="X178" s="4">
        <v>141</v>
      </c>
      <c r="Y178" s="1" t="s">
        <v>701</v>
      </c>
      <c r="Z178" s="1">
        <v>3</v>
      </c>
      <c r="AA178" s="4">
        <v>47</v>
      </c>
      <c r="AB178" s="1" t="s">
        <v>1026</v>
      </c>
      <c r="AC178" s="1" t="s">
        <v>1032</v>
      </c>
      <c r="AD178" s="1" t="s">
        <v>491</v>
      </c>
      <c r="AE178" s="1" t="s">
        <v>704</v>
      </c>
      <c r="AF178" s="1" t="s">
        <v>541</v>
      </c>
      <c r="AG178" s="1" t="s">
        <v>704</v>
      </c>
      <c r="AH178" s="4">
        <v>141</v>
      </c>
      <c r="AI178" s="4">
        <v>47</v>
      </c>
      <c r="AJ178" s="1"/>
      <c r="AK178" s="1"/>
      <c r="AL178" s="1"/>
      <c r="AM178" s="1" t="s">
        <v>613</v>
      </c>
      <c r="AN178" s="1" t="s">
        <v>252</v>
      </c>
      <c r="AO178" s="1"/>
      <c r="AP178" s="1" t="s">
        <v>22</v>
      </c>
      <c r="AQ178" s="1"/>
      <c r="AR178" s="1"/>
      <c r="AS178" s="1"/>
      <c r="AT178" s="1"/>
      <c r="AU178" s="1"/>
      <c r="AV178" s="1"/>
      <c r="AW178" s="1" t="s">
        <v>1021</v>
      </c>
      <c r="AX178" s="8">
        <v>45050.609125445917</v>
      </c>
      <c r="AY178" s="1" t="s">
        <v>86</v>
      </c>
      <c r="AZ178" s="4">
        <v>141</v>
      </c>
      <c r="BA178" s="5">
        <v>45050</v>
      </c>
      <c r="BB178" s="5">
        <v>45291</v>
      </c>
      <c r="BC178" s="5">
        <v>45050</v>
      </c>
      <c r="BD178" s="5">
        <v>45173</v>
      </c>
      <c r="BE178" s="8">
        <v>45291</v>
      </c>
      <c r="BF178" s="1" t="s">
        <v>1042</v>
      </c>
      <c r="BG178" s="1"/>
      <c r="BH178" s="1"/>
      <c r="BI178" s="1" t="s">
        <v>45</v>
      </c>
    </row>
    <row r="179" spans="1:61" x14ac:dyDescent="0.25">
      <c r="A179" s="28">
        <v>177</v>
      </c>
      <c r="B179" s="1" t="str">
        <f>HYPERLINK("https://my.zakupivli.pro/remote/dispatcher/state_purchase_view/42368804", "UA-2023-05-04-006892-a")</f>
        <v>UA-2023-05-04-006892-a</v>
      </c>
      <c r="C179" s="1" t="s">
        <v>701</v>
      </c>
      <c r="D179" s="1" t="s">
        <v>645</v>
      </c>
      <c r="E179" s="1" t="s">
        <v>679</v>
      </c>
      <c r="F179" s="1" t="s">
        <v>219</v>
      </c>
      <c r="G179" s="1" t="s">
        <v>160</v>
      </c>
      <c r="H179" s="1" t="s">
        <v>596</v>
      </c>
      <c r="I179" s="1" t="s">
        <v>944</v>
      </c>
      <c r="J179" s="1" t="s">
        <v>973</v>
      </c>
      <c r="K179" s="1" t="s">
        <v>54</v>
      </c>
      <c r="L179" s="1" t="s">
        <v>714</v>
      </c>
      <c r="M179" s="1" t="s">
        <v>714</v>
      </c>
      <c r="N179" s="1" t="s">
        <v>46</v>
      </c>
      <c r="O179" s="1" t="s">
        <v>46</v>
      </c>
      <c r="P179" s="1" t="s">
        <v>46</v>
      </c>
      <c r="Q179" s="5">
        <v>45050</v>
      </c>
      <c r="R179" s="1"/>
      <c r="S179" s="1"/>
      <c r="T179" s="1"/>
      <c r="U179" s="1"/>
      <c r="V179" s="1" t="s">
        <v>1011</v>
      </c>
      <c r="W179" s="7">
        <v>1</v>
      </c>
      <c r="X179" s="4">
        <v>3242</v>
      </c>
      <c r="Y179" s="1" t="s">
        <v>701</v>
      </c>
      <c r="Z179" s="1">
        <v>1</v>
      </c>
      <c r="AA179" s="4">
        <v>3242</v>
      </c>
      <c r="AB179" s="1" t="s">
        <v>1054</v>
      </c>
      <c r="AC179" s="1" t="s">
        <v>1032</v>
      </c>
      <c r="AD179" s="1" t="s">
        <v>491</v>
      </c>
      <c r="AE179" s="1" t="s">
        <v>704</v>
      </c>
      <c r="AF179" s="1" t="s">
        <v>541</v>
      </c>
      <c r="AG179" s="1" t="s">
        <v>704</v>
      </c>
      <c r="AH179" s="4">
        <v>3242</v>
      </c>
      <c r="AI179" s="4">
        <v>3242</v>
      </c>
      <c r="AJ179" s="1"/>
      <c r="AK179" s="1"/>
      <c r="AL179" s="1"/>
      <c r="AM179" s="1" t="s">
        <v>889</v>
      </c>
      <c r="AN179" s="1" t="s">
        <v>276</v>
      </c>
      <c r="AO179" s="1"/>
      <c r="AP179" s="1" t="s">
        <v>22</v>
      </c>
      <c r="AQ179" s="1"/>
      <c r="AR179" s="1"/>
      <c r="AS179" s="1"/>
      <c r="AT179" s="1"/>
      <c r="AU179" s="1"/>
      <c r="AV179" s="1"/>
      <c r="AW179" s="1" t="s">
        <v>1021</v>
      </c>
      <c r="AX179" s="8">
        <v>45050.609138267071</v>
      </c>
      <c r="AY179" s="1" t="s">
        <v>87</v>
      </c>
      <c r="AZ179" s="4">
        <v>3242</v>
      </c>
      <c r="BA179" s="5">
        <v>45050</v>
      </c>
      <c r="BB179" s="5">
        <v>45291</v>
      </c>
      <c r="BC179" s="5">
        <v>45050</v>
      </c>
      <c r="BD179" s="5">
        <v>45173</v>
      </c>
      <c r="BE179" s="8">
        <v>45291</v>
      </c>
      <c r="BF179" s="1" t="s">
        <v>1042</v>
      </c>
      <c r="BG179" s="1"/>
      <c r="BH179" s="1"/>
      <c r="BI179" s="1" t="s">
        <v>45</v>
      </c>
    </row>
    <row r="180" spans="1:61" x14ac:dyDescent="0.25">
      <c r="A180" s="29">
        <v>178</v>
      </c>
      <c r="B180" s="1" t="str">
        <f>HYPERLINK("https://my.zakupivli.pro/remote/dispatcher/state_purchase_view/42368616", "UA-2023-05-04-006762-a")</f>
        <v>UA-2023-05-04-006762-a</v>
      </c>
      <c r="C180" s="1" t="s">
        <v>701</v>
      </c>
      <c r="D180" s="1" t="s">
        <v>633</v>
      </c>
      <c r="E180" s="1" t="s">
        <v>1017</v>
      </c>
      <c r="F180" s="1" t="s">
        <v>219</v>
      </c>
      <c r="G180" s="1" t="s">
        <v>164</v>
      </c>
      <c r="H180" s="1" t="s">
        <v>596</v>
      </c>
      <c r="I180" s="1" t="s">
        <v>944</v>
      </c>
      <c r="J180" s="1" t="s">
        <v>973</v>
      </c>
      <c r="K180" s="1" t="s">
        <v>54</v>
      </c>
      <c r="L180" s="1" t="s">
        <v>714</v>
      </c>
      <c r="M180" s="1" t="s">
        <v>714</v>
      </c>
      <c r="N180" s="1" t="s">
        <v>46</v>
      </c>
      <c r="O180" s="1" t="s">
        <v>46</v>
      </c>
      <c r="P180" s="1" t="s">
        <v>46</v>
      </c>
      <c r="Q180" s="5">
        <v>45050</v>
      </c>
      <c r="R180" s="1"/>
      <c r="S180" s="1"/>
      <c r="T180" s="1"/>
      <c r="U180" s="1"/>
      <c r="V180" s="1" t="s">
        <v>1011</v>
      </c>
      <c r="W180" s="7">
        <v>1</v>
      </c>
      <c r="X180" s="4">
        <v>21879</v>
      </c>
      <c r="Y180" s="1" t="s">
        <v>701</v>
      </c>
      <c r="Z180" s="1">
        <v>3</v>
      </c>
      <c r="AA180" s="4">
        <v>7293</v>
      </c>
      <c r="AB180" s="1" t="s">
        <v>1026</v>
      </c>
      <c r="AC180" s="1" t="s">
        <v>1032</v>
      </c>
      <c r="AD180" s="1" t="s">
        <v>491</v>
      </c>
      <c r="AE180" s="1" t="s">
        <v>704</v>
      </c>
      <c r="AF180" s="1" t="s">
        <v>541</v>
      </c>
      <c r="AG180" s="1" t="s">
        <v>704</v>
      </c>
      <c r="AH180" s="4">
        <v>21879</v>
      </c>
      <c r="AI180" s="4">
        <v>7293</v>
      </c>
      <c r="AJ180" s="1"/>
      <c r="AK180" s="1"/>
      <c r="AL180" s="1"/>
      <c r="AM180" s="1" t="s">
        <v>889</v>
      </c>
      <c r="AN180" s="1" t="s">
        <v>276</v>
      </c>
      <c r="AO180" s="1"/>
      <c r="AP180" s="1" t="s">
        <v>22</v>
      </c>
      <c r="AQ180" s="1"/>
      <c r="AR180" s="1"/>
      <c r="AS180" s="1"/>
      <c r="AT180" s="1"/>
      <c r="AU180" s="1"/>
      <c r="AV180" s="1"/>
      <c r="AW180" s="1" t="s">
        <v>1021</v>
      </c>
      <c r="AX180" s="8">
        <v>45050.609120433146</v>
      </c>
      <c r="AY180" s="1" t="s">
        <v>88</v>
      </c>
      <c r="AZ180" s="4">
        <v>21879</v>
      </c>
      <c r="BA180" s="5">
        <v>45050</v>
      </c>
      <c r="BB180" s="5">
        <v>45291</v>
      </c>
      <c r="BC180" s="5">
        <v>45050</v>
      </c>
      <c r="BD180" s="5">
        <v>45173</v>
      </c>
      <c r="BE180" s="8">
        <v>45291</v>
      </c>
      <c r="BF180" s="1" t="s">
        <v>1042</v>
      </c>
      <c r="BG180" s="1"/>
      <c r="BH180" s="1"/>
      <c r="BI180" s="1" t="s">
        <v>45</v>
      </c>
    </row>
    <row r="181" spans="1:61" x14ac:dyDescent="0.25">
      <c r="A181" s="28">
        <v>179</v>
      </c>
      <c r="B181" s="1" t="str">
        <f>HYPERLINK("https://my.zakupivli.pro/remote/dispatcher/state_purchase_view/42368043", "UA-2023-05-04-006492-a")</f>
        <v>UA-2023-05-04-006492-a</v>
      </c>
      <c r="C181" s="1" t="s">
        <v>701</v>
      </c>
      <c r="D181" s="1" t="s">
        <v>531</v>
      </c>
      <c r="E181" s="10" t="s">
        <v>1118</v>
      </c>
      <c r="G181" s="10" t="s">
        <v>1076</v>
      </c>
      <c r="AM181" s="10" t="s">
        <v>1078</v>
      </c>
      <c r="AN181" s="10" t="s">
        <v>1079</v>
      </c>
      <c r="AY181" s="10" t="s">
        <v>1146</v>
      </c>
      <c r="AZ181" s="19">
        <v>129549</v>
      </c>
      <c r="BC181" s="14">
        <v>45050</v>
      </c>
      <c r="BD181" s="5">
        <v>45173</v>
      </c>
      <c r="BE181" s="8">
        <v>45291</v>
      </c>
      <c r="BF181" s="1" t="s">
        <v>1042</v>
      </c>
      <c r="BG181" s="1"/>
      <c r="BH181" s="1"/>
      <c r="BI181" s="1" t="s">
        <v>45</v>
      </c>
    </row>
    <row r="182" spans="1:61" x14ac:dyDescent="0.25">
      <c r="A182" s="29">
        <v>180</v>
      </c>
      <c r="B182" s="1" t="str">
        <f>HYPERLINK("https://my.zakupivli.pro/remote/dispatcher/state_purchase_view/42367540", "UA-2023-05-04-006226-a")</f>
        <v>UA-2023-05-04-006226-a</v>
      </c>
      <c r="C182" s="1" t="s">
        <v>701</v>
      </c>
      <c r="D182" s="1" t="s">
        <v>683</v>
      </c>
      <c r="E182" s="1" t="s">
        <v>770</v>
      </c>
      <c r="F182" s="1" t="s">
        <v>219</v>
      </c>
      <c r="G182" s="1" t="s">
        <v>405</v>
      </c>
      <c r="H182" s="1" t="s">
        <v>596</v>
      </c>
      <c r="I182" s="1" t="s">
        <v>944</v>
      </c>
      <c r="J182" s="1" t="s">
        <v>973</v>
      </c>
      <c r="K182" s="1" t="s">
        <v>54</v>
      </c>
      <c r="L182" s="1" t="s">
        <v>714</v>
      </c>
      <c r="M182" s="1" t="s">
        <v>714</v>
      </c>
      <c r="N182" s="1" t="s">
        <v>46</v>
      </c>
      <c r="O182" s="1" t="s">
        <v>46</v>
      </c>
      <c r="P182" s="1" t="s">
        <v>46</v>
      </c>
      <c r="Q182" s="5">
        <v>45051</v>
      </c>
      <c r="R182" s="1"/>
      <c r="S182" s="1"/>
      <c r="T182" s="1"/>
      <c r="U182" s="1"/>
      <c r="V182" s="1" t="s">
        <v>1011</v>
      </c>
      <c r="W182" s="7">
        <v>1</v>
      </c>
      <c r="X182" s="4">
        <v>300</v>
      </c>
      <c r="Y182" s="1" t="s">
        <v>701</v>
      </c>
      <c r="Z182" s="1">
        <v>1</v>
      </c>
      <c r="AA182" s="4">
        <v>300</v>
      </c>
      <c r="AB182" s="1" t="s">
        <v>1036</v>
      </c>
      <c r="AC182" s="1" t="s">
        <v>1032</v>
      </c>
      <c r="AD182" s="1" t="s">
        <v>491</v>
      </c>
      <c r="AE182" s="1" t="s">
        <v>944</v>
      </c>
      <c r="AF182" s="1" t="s">
        <v>541</v>
      </c>
      <c r="AG182" s="1" t="s">
        <v>704</v>
      </c>
      <c r="AH182" s="4">
        <v>300</v>
      </c>
      <c r="AI182" s="4">
        <v>300</v>
      </c>
      <c r="AJ182" s="1"/>
      <c r="AK182" s="1"/>
      <c r="AL182" s="1"/>
      <c r="AM182" s="1" t="s">
        <v>615</v>
      </c>
      <c r="AN182" s="1" t="s">
        <v>302</v>
      </c>
      <c r="AO182" s="1"/>
      <c r="AP182" s="1" t="s">
        <v>22</v>
      </c>
      <c r="AQ182" s="1"/>
      <c r="AR182" s="1"/>
      <c r="AS182" s="1"/>
      <c r="AT182" s="1"/>
      <c r="AU182" s="1"/>
      <c r="AV182" s="1"/>
      <c r="AW182" s="1" t="s">
        <v>1021</v>
      </c>
      <c r="AX182" s="8">
        <v>45051.4755676641</v>
      </c>
      <c r="AY182" s="1" t="s">
        <v>89</v>
      </c>
      <c r="AZ182" s="4">
        <v>300</v>
      </c>
      <c r="BA182" s="5">
        <v>45050</v>
      </c>
      <c r="BB182" s="5">
        <v>45291</v>
      </c>
      <c r="BC182" s="5">
        <v>45050</v>
      </c>
      <c r="BD182" s="5">
        <v>45173</v>
      </c>
      <c r="BE182" s="8">
        <v>45291</v>
      </c>
      <c r="BF182" s="1" t="s">
        <v>1042</v>
      </c>
      <c r="BG182" s="1"/>
      <c r="BH182" s="1"/>
      <c r="BI182" s="1" t="s">
        <v>45</v>
      </c>
    </row>
    <row r="183" spans="1:61" x14ac:dyDescent="0.25">
      <c r="A183" s="28">
        <v>181</v>
      </c>
      <c r="B183" s="1" t="str">
        <f>HYPERLINK("https://my.zakupivli.pro/remote/dispatcher/state_purchase_view/42367033", "UA-2023-05-04-006007-a")</f>
        <v>UA-2023-05-04-006007-a</v>
      </c>
      <c r="C183" s="1" t="s">
        <v>701</v>
      </c>
      <c r="D183" s="1" t="s">
        <v>709</v>
      </c>
      <c r="E183" s="10" t="s">
        <v>1119</v>
      </c>
      <c r="G183" s="10" t="s">
        <v>1125</v>
      </c>
      <c r="AM183" s="10" t="s">
        <v>1127</v>
      </c>
      <c r="AN183" s="10" t="s">
        <v>1129</v>
      </c>
      <c r="AY183" s="10" t="s">
        <v>1147</v>
      </c>
      <c r="AZ183" s="19">
        <v>86049.3</v>
      </c>
      <c r="BC183" s="14">
        <v>45050</v>
      </c>
      <c r="BD183" s="5">
        <v>45169</v>
      </c>
      <c r="BE183" s="8">
        <v>45291</v>
      </c>
      <c r="BF183" s="1" t="s">
        <v>1042</v>
      </c>
      <c r="BG183" s="1"/>
      <c r="BH183" s="1"/>
      <c r="BI183" s="1" t="s">
        <v>45</v>
      </c>
    </row>
    <row r="184" spans="1:61" x14ac:dyDescent="0.25">
      <c r="A184" s="29">
        <v>182</v>
      </c>
      <c r="B184" s="1" t="str">
        <f>HYPERLINK("https://my.zakupivli.pro/remote/dispatcher/state_purchase_view/42362716", "UA-2023-05-04-004000-a")</f>
        <v>UA-2023-05-04-004000-a</v>
      </c>
      <c r="C184" s="1" t="s">
        <v>701</v>
      </c>
      <c r="D184" s="1" t="s">
        <v>627</v>
      </c>
      <c r="E184" s="1" t="s">
        <v>1019</v>
      </c>
      <c r="F184" s="1" t="s">
        <v>219</v>
      </c>
      <c r="G184" s="1" t="s">
        <v>194</v>
      </c>
      <c r="H184" s="1" t="s">
        <v>596</v>
      </c>
      <c r="I184" s="1" t="s">
        <v>944</v>
      </c>
      <c r="J184" s="1" t="s">
        <v>973</v>
      </c>
      <c r="K184" s="1" t="s">
        <v>54</v>
      </c>
      <c r="L184" s="1" t="s">
        <v>714</v>
      </c>
      <c r="M184" s="1" t="s">
        <v>714</v>
      </c>
      <c r="N184" s="1" t="s">
        <v>46</v>
      </c>
      <c r="O184" s="1" t="s">
        <v>46</v>
      </c>
      <c r="P184" s="1" t="s">
        <v>46</v>
      </c>
      <c r="Q184" s="5">
        <v>45050</v>
      </c>
      <c r="R184" s="1"/>
      <c r="S184" s="1"/>
      <c r="T184" s="1"/>
      <c r="U184" s="1"/>
      <c r="V184" s="1" t="s">
        <v>1011</v>
      </c>
      <c r="W184" s="7">
        <v>1</v>
      </c>
      <c r="X184" s="4">
        <v>11070</v>
      </c>
      <c r="Y184" s="1" t="s">
        <v>701</v>
      </c>
      <c r="Z184" s="1">
        <v>27</v>
      </c>
      <c r="AA184" s="4">
        <v>410</v>
      </c>
      <c r="AB184" s="1" t="s">
        <v>1054</v>
      </c>
      <c r="AC184" s="1" t="s">
        <v>1032</v>
      </c>
      <c r="AD184" s="1" t="s">
        <v>491</v>
      </c>
      <c r="AE184" s="1" t="s">
        <v>704</v>
      </c>
      <c r="AF184" s="1" t="s">
        <v>541</v>
      </c>
      <c r="AG184" s="1" t="s">
        <v>704</v>
      </c>
      <c r="AH184" s="4">
        <v>11070</v>
      </c>
      <c r="AI184" s="4">
        <v>410</v>
      </c>
      <c r="AJ184" s="1"/>
      <c r="AK184" s="1"/>
      <c r="AL184" s="1"/>
      <c r="AM184" s="1" t="s">
        <v>620</v>
      </c>
      <c r="AN184" s="1" t="s">
        <v>242</v>
      </c>
      <c r="AO184" s="1"/>
      <c r="AP184" s="1"/>
      <c r="AQ184" s="1"/>
      <c r="AR184" s="1"/>
      <c r="AS184" s="1"/>
      <c r="AT184" s="1"/>
      <c r="AU184" s="1"/>
      <c r="AV184" s="1"/>
      <c r="AW184" s="1" t="s">
        <v>1021</v>
      </c>
      <c r="AX184" s="8">
        <v>45050.609123991468</v>
      </c>
      <c r="AY184" s="1" t="s">
        <v>214</v>
      </c>
      <c r="AZ184" s="4">
        <v>11070</v>
      </c>
      <c r="BA184" s="5">
        <v>45050</v>
      </c>
      <c r="BB184" s="5">
        <v>45077</v>
      </c>
      <c r="BC184" s="5">
        <v>45050</v>
      </c>
      <c r="BD184" s="5">
        <v>45169</v>
      </c>
      <c r="BE184" s="8">
        <v>45245</v>
      </c>
      <c r="BF184" s="1" t="s">
        <v>1042</v>
      </c>
      <c r="BG184" s="1"/>
      <c r="BH184" s="1"/>
      <c r="BI184" s="1" t="s">
        <v>45</v>
      </c>
    </row>
    <row r="185" spans="1:61" x14ac:dyDescent="0.25">
      <c r="A185" s="28">
        <v>183</v>
      </c>
      <c r="E185" s="10" t="s">
        <v>740</v>
      </c>
      <c r="G185" s="10" t="s">
        <v>61</v>
      </c>
      <c r="AM185" s="10" t="s">
        <v>943</v>
      </c>
      <c r="AN185" s="10" t="s">
        <v>348</v>
      </c>
      <c r="AY185" s="10" t="s">
        <v>1104</v>
      </c>
      <c r="AZ185" s="19">
        <v>-13781.590000000026</v>
      </c>
      <c r="BA185" s="14">
        <v>45050</v>
      </c>
      <c r="BC185" s="14">
        <v>45050</v>
      </c>
      <c r="BD185" s="5">
        <v>45166</v>
      </c>
      <c r="BE185" s="8">
        <v>45291</v>
      </c>
      <c r="BF185" s="1" t="s">
        <v>1042</v>
      </c>
      <c r="BG185" s="1"/>
      <c r="BH185" s="1"/>
      <c r="BI185" s="1" t="s">
        <v>45</v>
      </c>
    </row>
    <row r="186" spans="1:61" x14ac:dyDescent="0.25">
      <c r="A186" s="29">
        <v>184</v>
      </c>
      <c r="E186" s="1" t="s">
        <v>1073</v>
      </c>
      <c r="G186" s="1" t="s">
        <v>58</v>
      </c>
      <c r="AM186" s="26" t="s">
        <v>931</v>
      </c>
      <c r="AN186" s="27">
        <v>42399676</v>
      </c>
      <c r="AY186" s="1" t="s">
        <v>1080</v>
      </c>
      <c r="AZ186" s="4">
        <v>-844089.12</v>
      </c>
      <c r="BA186" s="5">
        <v>45047</v>
      </c>
      <c r="BC186" s="5">
        <v>45051</v>
      </c>
      <c r="BD186" s="5">
        <v>45166</v>
      </c>
      <c r="BE186" s="8">
        <v>45291</v>
      </c>
      <c r="BF186" s="1" t="s">
        <v>1042</v>
      </c>
      <c r="BG186" s="1"/>
      <c r="BH186" s="1"/>
      <c r="BI186" s="1" t="s">
        <v>45</v>
      </c>
    </row>
    <row r="187" spans="1:61" x14ac:dyDescent="0.25">
      <c r="A187" s="28">
        <v>185</v>
      </c>
      <c r="B187" s="1" t="str">
        <f>HYPERLINK("https://my.zakupivli.pro/remote/dispatcher/state_purchase_view/42401404", "UA-2023-05-05-006999-a")</f>
        <v>UA-2023-05-05-006999-a</v>
      </c>
      <c r="C187" s="1" t="s">
        <v>701</v>
      </c>
      <c r="D187" s="1" t="s">
        <v>801</v>
      </c>
      <c r="E187" s="1" t="s">
        <v>800</v>
      </c>
      <c r="F187" s="1" t="s">
        <v>219</v>
      </c>
      <c r="G187" s="1" t="s">
        <v>472</v>
      </c>
      <c r="H187" s="1" t="s">
        <v>596</v>
      </c>
      <c r="I187" s="1" t="s">
        <v>944</v>
      </c>
      <c r="J187" s="1" t="s">
        <v>973</v>
      </c>
      <c r="K187" s="1" t="s">
        <v>54</v>
      </c>
      <c r="L187" s="1" t="s">
        <v>714</v>
      </c>
      <c r="M187" s="1" t="s">
        <v>714</v>
      </c>
      <c r="N187" s="1" t="s">
        <v>46</v>
      </c>
      <c r="O187" s="1" t="s">
        <v>46</v>
      </c>
      <c r="P187" s="1" t="s">
        <v>46</v>
      </c>
      <c r="Q187" s="5">
        <v>45051</v>
      </c>
      <c r="R187" s="1"/>
      <c r="S187" s="1"/>
      <c r="T187" s="1"/>
      <c r="U187" s="1"/>
      <c r="V187" s="1" t="s">
        <v>1011</v>
      </c>
      <c r="W187" s="7">
        <v>1</v>
      </c>
      <c r="X187" s="4">
        <v>1690</v>
      </c>
      <c r="Y187" s="1" t="s">
        <v>701</v>
      </c>
      <c r="Z187" s="1">
        <v>1</v>
      </c>
      <c r="AA187" s="4">
        <v>1690</v>
      </c>
      <c r="AB187" s="1" t="s">
        <v>1036</v>
      </c>
      <c r="AC187" s="1" t="s">
        <v>1032</v>
      </c>
      <c r="AD187" s="1" t="s">
        <v>491</v>
      </c>
      <c r="AE187" s="1" t="s">
        <v>944</v>
      </c>
      <c r="AF187" s="1" t="s">
        <v>541</v>
      </c>
      <c r="AG187" s="1" t="s">
        <v>704</v>
      </c>
      <c r="AH187" s="4">
        <v>1690</v>
      </c>
      <c r="AI187" s="4">
        <v>1690</v>
      </c>
      <c r="AJ187" s="1"/>
      <c r="AK187" s="1"/>
      <c r="AL187" s="1"/>
      <c r="AM187" s="1" t="s">
        <v>615</v>
      </c>
      <c r="AN187" s="1" t="s">
        <v>302</v>
      </c>
      <c r="AO187" s="1"/>
      <c r="AP187" s="1" t="s">
        <v>22</v>
      </c>
      <c r="AQ187" s="1"/>
      <c r="AR187" s="1"/>
      <c r="AS187" s="1"/>
      <c r="AT187" s="1"/>
      <c r="AU187" s="1"/>
      <c r="AV187" s="1"/>
      <c r="AW187" s="1" t="s">
        <v>1021</v>
      </c>
      <c r="AX187" s="8">
        <v>45051.534529517201</v>
      </c>
      <c r="AY187" s="1" t="s">
        <v>94</v>
      </c>
      <c r="AZ187" s="4">
        <v>1690</v>
      </c>
      <c r="BA187" s="5">
        <v>45051</v>
      </c>
      <c r="BB187" s="5">
        <v>45291</v>
      </c>
      <c r="BC187" s="5">
        <v>45051</v>
      </c>
      <c r="BD187" s="5">
        <v>45166</v>
      </c>
      <c r="BE187" s="8">
        <v>45291</v>
      </c>
      <c r="BF187" s="1" t="s">
        <v>1042</v>
      </c>
      <c r="BG187" s="1"/>
      <c r="BH187" s="1"/>
      <c r="BI187" s="1" t="s">
        <v>45</v>
      </c>
    </row>
    <row r="188" spans="1:61" x14ac:dyDescent="0.25">
      <c r="A188" s="29">
        <v>186</v>
      </c>
      <c r="B188" s="1" t="str">
        <f>HYPERLINK("https://my.zakupivli.pro/remote/dispatcher/state_purchase_view/42479349", "UA-2023-05-10-001398-a")</f>
        <v>UA-2023-05-10-001398-a</v>
      </c>
      <c r="C188" s="1" t="s">
        <v>701</v>
      </c>
      <c r="D188" s="1" t="s">
        <v>696</v>
      </c>
      <c r="E188" s="1" t="s">
        <v>695</v>
      </c>
      <c r="F188" s="1" t="s">
        <v>219</v>
      </c>
      <c r="G188" s="1" t="s">
        <v>460</v>
      </c>
      <c r="H188" s="1" t="s">
        <v>596</v>
      </c>
      <c r="I188" s="1" t="s">
        <v>944</v>
      </c>
      <c r="J188" s="1" t="s">
        <v>973</v>
      </c>
      <c r="K188" s="1" t="s">
        <v>54</v>
      </c>
      <c r="L188" s="1" t="s">
        <v>714</v>
      </c>
      <c r="M188" s="1" t="s">
        <v>714</v>
      </c>
      <c r="N188" s="1" t="s">
        <v>46</v>
      </c>
      <c r="O188" s="1" t="s">
        <v>46</v>
      </c>
      <c r="P188" s="1" t="s">
        <v>46</v>
      </c>
      <c r="Q188" s="5">
        <v>45056</v>
      </c>
      <c r="R188" s="1"/>
      <c r="S188" s="1"/>
      <c r="T188" s="1"/>
      <c r="U188" s="1"/>
      <c r="V188" s="1" t="s">
        <v>1011</v>
      </c>
      <c r="W188" s="7">
        <v>1</v>
      </c>
      <c r="X188" s="4">
        <v>12800</v>
      </c>
      <c r="Y188" s="1" t="s">
        <v>701</v>
      </c>
      <c r="Z188" s="1">
        <v>1</v>
      </c>
      <c r="AA188" s="4">
        <v>12800</v>
      </c>
      <c r="AB188" s="1" t="s">
        <v>1036</v>
      </c>
      <c r="AC188" s="1" t="s">
        <v>1032</v>
      </c>
      <c r="AD188" s="1" t="s">
        <v>491</v>
      </c>
      <c r="AE188" s="1" t="s">
        <v>704</v>
      </c>
      <c r="AF188" s="1" t="s">
        <v>541</v>
      </c>
      <c r="AG188" s="1" t="s">
        <v>704</v>
      </c>
      <c r="AH188" s="4">
        <v>12800</v>
      </c>
      <c r="AI188" s="4">
        <v>12800</v>
      </c>
      <c r="AJ188" s="1"/>
      <c r="AK188" s="1"/>
      <c r="AL188" s="1"/>
      <c r="AM188" s="1" t="s">
        <v>930</v>
      </c>
      <c r="AN188" s="1" t="s">
        <v>323</v>
      </c>
      <c r="AO188" s="1"/>
      <c r="AP188" s="1"/>
      <c r="AQ188" s="1"/>
      <c r="AR188" s="1"/>
      <c r="AS188" s="1"/>
      <c r="AT188" s="1"/>
      <c r="AU188" s="1"/>
      <c r="AV188" s="1"/>
      <c r="AW188" s="1" t="s">
        <v>1021</v>
      </c>
      <c r="AX188" s="8">
        <v>45056.40587895942</v>
      </c>
      <c r="AY188" s="1" t="s">
        <v>296</v>
      </c>
      <c r="AZ188" s="4">
        <v>12800</v>
      </c>
      <c r="BA188" s="1"/>
      <c r="BB188" s="5">
        <v>45065</v>
      </c>
      <c r="BC188" s="5">
        <v>45056</v>
      </c>
      <c r="BD188" s="5">
        <v>45166</v>
      </c>
      <c r="BE188" s="8">
        <v>45291</v>
      </c>
      <c r="BF188" s="1" t="s">
        <v>1042</v>
      </c>
      <c r="BG188" s="1"/>
      <c r="BH188" s="1"/>
      <c r="BI188" s="1" t="s">
        <v>45</v>
      </c>
    </row>
    <row r="189" spans="1:61" x14ac:dyDescent="0.25">
      <c r="A189" s="28">
        <v>187</v>
      </c>
      <c r="B189" s="1"/>
      <c r="C189" s="1"/>
      <c r="D189" s="1"/>
      <c r="E189" s="1" t="s">
        <v>676</v>
      </c>
      <c r="F189" s="1" t="s">
        <v>219</v>
      </c>
      <c r="G189" s="1" t="s">
        <v>193</v>
      </c>
      <c r="H189" s="1" t="s">
        <v>596</v>
      </c>
      <c r="I189" s="1" t="s">
        <v>944</v>
      </c>
      <c r="J189" s="1" t="s">
        <v>973</v>
      </c>
      <c r="K189" s="1" t="s">
        <v>54</v>
      </c>
      <c r="L189" s="1" t="s">
        <v>714</v>
      </c>
      <c r="M189" s="1" t="s">
        <v>714</v>
      </c>
      <c r="N189" s="1" t="s">
        <v>46</v>
      </c>
      <c r="O189" s="1" t="s">
        <v>46</v>
      </c>
      <c r="P189" s="1" t="s">
        <v>46</v>
      </c>
      <c r="Q189" s="5">
        <v>45061</v>
      </c>
      <c r="R189" s="1"/>
      <c r="S189" s="1"/>
      <c r="T189" s="1"/>
      <c r="U189" s="1"/>
      <c r="V189" s="1" t="s">
        <v>1011</v>
      </c>
      <c r="W189" s="7">
        <v>1</v>
      </c>
      <c r="X189" s="4">
        <v>5040</v>
      </c>
      <c r="Y189" s="1" t="s">
        <v>701</v>
      </c>
      <c r="Z189" s="1">
        <v>84</v>
      </c>
      <c r="AA189" s="4">
        <v>60</v>
      </c>
      <c r="AB189" s="1" t="s">
        <v>1054</v>
      </c>
      <c r="AC189" s="1" t="s">
        <v>1032</v>
      </c>
      <c r="AD189" s="1" t="s">
        <v>491</v>
      </c>
      <c r="AE189" s="1" t="s">
        <v>704</v>
      </c>
      <c r="AF189" s="1" t="s">
        <v>541</v>
      </c>
      <c r="AG189" s="1" t="s">
        <v>704</v>
      </c>
      <c r="AH189" s="4">
        <v>5040</v>
      </c>
      <c r="AI189" s="4">
        <v>60</v>
      </c>
      <c r="AJ189" s="1"/>
      <c r="AK189" s="1"/>
      <c r="AL189" s="1"/>
      <c r="AM189" s="1" t="s">
        <v>557</v>
      </c>
      <c r="AN189" s="1" t="s">
        <v>272</v>
      </c>
      <c r="AO189" s="1"/>
      <c r="AP189" s="1" t="s">
        <v>22</v>
      </c>
      <c r="AQ189" s="1"/>
      <c r="AR189" s="1"/>
      <c r="AS189" s="1"/>
      <c r="AT189" s="1"/>
      <c r="AU189" s="1"/>
      <c r="AV189" s="1"/>
      <c r="AW189" s="1" t="s">
        <v>1021</v>
      </c>
      <c r="AX189" s="8">
        <v>45061.728378616142</v>
      </c>
      <c r="AY189" s="1" t="s">
        <v>95</v>
      </c>
      <c r="AZ189" s="4">
        <v>5040</v>
      </c>
      <c r="BA189" s="5">
        <v>45061</v>
      </c>
      <c r="BB189" s="5">
        <v>45291</v>
      </c>
      <c r="BC189" s="5">
        <v>45061</v>
      </c>
      <c r="BD189" s="5"/>
      <c r="BE189" s="8"/>
      <c r="BF189" s="1"/>
      <c r="BG189" s="1"/>
      <c r="BH189" s="1"/>
      <c r="BI189" s="1"/>
    </row>
    <row r="190" spans="1:61" x14ac:dyDescent="0.25">
      <c r="A190" s="29">
        <v>188</v>
      </c>
      <c r="B190" s="1" t="str">
        <f>HYPERLINK("https://my.zakupivli.pro/remote/dispatcher/state_purchase_view/42610504", "UA-2023-05-16-004068-a")</f>
        <v>UA-2023-05-16-004068-a</v>
      </c>
      <c r="C190" s="1" t="s">
        <v>701</v>
      </c>
      <c r="D190" s="1" t="s">
        <v>997</v>
      </c>
      <c r="E190" s="1" t="s">
        <v>552</v>
      </c>
      <c r="F190" s="1" t="s">
        <v>219</v>
      </c>
      <c r="G190" s="1" t="s">
        <v>194</v>
      </c>
      <c r="H190" s="1" t="s">
        <v>596</v>
      </c>
      <c r="I190" s="1" t="s">
        <v>944</v>
      </c>
      <c r="J190" s="1" t="s">
        <v>973</v>
      </c>
      <c r="K190" s="1" t="s">
        <v>54</v>
      </c>
      <c r="L190" s="1" t="s">
        <v>714</v>
      </c>
      <c r="M190" s="1" t="s">
        <v>714</v>
      </c>
      <c r="N190" s="1" t="s">
        <v>46</v>
      </c>
      <c r="O190" s="1" t="s">
        <v>46</v>
      </c>
      <c r="P190" s="1" t="s">
        <v>46</v>
      </c>
      <c r="Q190" s="5">
        <v>45061</v>
      </c>
      <c r="R190" s="1"/>
      <c r="S190" s="1"/>
      <c r="T190" s="1"/>
      <c r="U190" s="1"/>
      <c r="V190" s="1" t="s">
        <v>1011</v>
      </c>
      <c r="W190" s="7">
        <v>1</v>
      </c>
      <c r="X190" s="4">
        <v>1080</v>
      </c>
      <c r="Y190" s="1" t="s">
        <v>701</v>
      </c>
      <c r="Z190" s="1">
        <v>216</v>
      </c>
      <c r="AA190" s="4">
        <v>5</v>
      </c>
      <c r="AB190" s="1" t="s">
        <v>1054</v>
      </c>
      <c r="AC190" s="1" t="s">
        <v>1032</v>
      </c>
      <c r="AD190" s="1" t="s">
        <v>491</v>
      </c>
      <c r="AE190" s="1" t="s">
        <v>704</v>
      </c>
      <c r="AF190" s="1" t="s">
        <v>541</v>
      </c>
      <c r="AG190" s="1" t="s">
        <v>704</v>
      </c>
      <c r="AH190" s="4">
        <v>1080</v>
      </c>
      <c r="AI190" s="4">
        <v>5</v>
      </c>
      <c r="AJ190" s="1"/>
      <c r="AK190" s="1"/>
      <c r="AL190" s="1"/>
      <c r="AM190" s="1" t="s">
        <v>618</v>
      </c>
      <c r="AN190" s="1" t="s">
        <v>245</v>
      </c>
      <c r="AO190" s="1"/>
      <c r="AP190" s="1" t="s">
        <v>22</v>
      </c>
      <c r="AQ190" s="1"/>
      <c r="AR190" s="1"/>
      <c r="AS190" s="1"/>
      <c r="AT190" s="1"/>
      <c r="AU190" s="1"/>
      <c r="AV190" s="1"/>
      <c r="AW190" s="1" t="s">
        <v>1021</v>
      </c>
      <c r="AX190" s="8">
        <v>45061.728375614679</v>
      </c>
      <c r="AY190" s="1" t="s">
        <v>96</v>
      </c>
      <c r="AZ190" s="4">
        <v>1080</v>
      </c>
      <c r="BA190" s="5">
        <v>45061</v>
      </c>
      <c r="BB190" s="5">
        <v>45291</v>
      </c>
      <c r="BC190" s="5">
        <v>45061</v>
      </c>
      <c r="BD190" s="5">
        <v>45166</v>
      </c>
      <c r="BE190" s="8">
        <v>45291</v>
      </c>
      <c r="BF190" s="1" t="s">
        <v>1042</v>
      </c>
      <c r="BG190" s="1"/>
      <c r="BH190" s="1"/>
      <c r="BI190" s="1" t="s">
        <v>45</v>
      </c>
    </row>
    <row r="191" spans="1:61" x14ac:dyDescent="0.25">
      <c r="A191" s="28">
        <v>189</v>
      </c>
      <c r="B191" s="1" t="str">
        <f>HYPERLINK("https://my.zakupivli.pro/remote/dispatcher/state_purchase_view/42609497", "UA-2023-05-16-003514-a")</f>
        <v>UA-2023-05-16-003514-a</v>
      </c>
      <c r="C191" s="1" t="s">
        <v>701</v>
      </c>
      <c r="D191" s="1" t="s">
        <v>877</v>
      </c>
      <c r="E191" s="1" t="s">
        <v>778</v>
      </c>
      <c r="F191" s="1" t="s">
        <v>219</v>
      </c>
      <c r="G191" s="1" t="s">
        <v>445</v>
      </c>
      <c r="H191" s="1" t="s">
        <v>596</v>
      </c>
      <c r="I191" s="1" t="s">
        <v>944</v>
      </c>
      <c r="J191" s="1" t="s">
        <v>973</v>
      </c>
      <c r="K191" s="1" t="s">
        <v>54</v>
      </c>
      <c r="L191" s="1" t="s">
        <v>714</v>
      </c>
      <c r="M191" s="1" t="s">
        <v>714</v>
      </c>
      <c r="N191" s="1" t="s">
        <v>46</v>
      </c>
      <c r="O191" s="1" t="s">
        <v>46</v>
      </c>
      <c r="P191" s="1" t="s">
        <v>46</v>
      </c>
      <c r="Q191" s="5">
        <v>45061</v>
      </c>
      <c r="R191" s="1"/>
      <c r="S191" s="1"/>
      <c r="T191" s="1"/>
      <c r="U191" s="1"/>
      <c r="V191" s="1" t="s">
        <v>1011</v>
      </c>
      <c r="W191" s="7">
        <v>1</v>
      </c>
      <c r="X191" s="4">
        <v>20700</v>
      </c>
      <c r="Y191" s="1" t="s">
        <v>701</v>
      </c>
      <c r="Z191" s="1">
        <v>1</v>
      </c>
      <c r="AA191" s="4">
        <v>20700</v>
      </c>
      <c r="AB191" s="1" t="s">
        <v>1036</v>
      </c>
      <c r="AC191" s="1" t="s">
        <v>1032</v>
      </c>
      <c r="AD191" s="1" t="s">
        <v>491</v>
      </c>
      <c r="AE191" s="1" t="s">
        <v>704</v>
      </c>
      <c r="AF191" s="1" t="s">
        <v>541</v>
      </c>
      <c r="AG191" s="1" t="s">
        <v>704</v>
      </c>
      <c r="AH191" s="4">
        <v>20700</v>
      </c>
      <c r="AI191" s="4">
        <v>20700</v>
      </c>
      <c r="AJ191" s="1"/>
      <c r="AK191" s="1"/>
      <c r="AL191" s="1"/>
      <c r="AM191" s="1" t="s">
        <v>731</v>
      </c>
      <c r="AN191" s="1" t="s">
        <v>281</v>
      </c>
      <c r="AO191" s="1"/>
      <c r="AP191" s="1" t="s">
        <v>22</v>
      </c>
      <c r="AQ191" s="1"/>
      <c r="AR191" s="1"/>
      <c r="AS191" s="1"/>
      <c r="AT191" s="1"/>
      <c r="AU191" s="1"/>
      <c r="AV191" s="1"/>
      <c r="AW191" s="1" t="s">
        <v>1021</v>
      </c>
      <c r="AX191" s="8">
        <v>45061.70244608057</v>
      </c>
      <c r="AY191" s="1" t="s">
        <v>97</v>
      </c>
      <c r="AZ191" s="4">
        <v>20700</v>
      </c>
      <c r="BA191" s="5">
        <v>45061</v>
      </c>
      <c r="BB191" s="5">
        <v>45291</v>
      </c>
      <c r="BC191" s="5">
        <v>45061</v>
      </c>
      <c r="BD191" s="5">
        <v>45166</v>
      </c>
      <c r="BE191" s="8">
        <v>45291</v>
      </c>
      <c r="BF191" s="1" t="s">
        <v>1042</v>
      </c>
      <c r="BG191" s="1"/>
      <c r="BH191" s="1"/>
      <c r="BI191" s="1" t="s">
        <v>45</v>
      </c>
    </row>
    <row r="192" spans="1:61" x14ac:dyDescent="0.25">
      <c r="A192" s="29">
        <v>190</v>
      </c>
      <c r="B192" s="1" t="str">
        <f>HYPERLINK("https://my.zakupivli.pro/remote/dispatcher/state_purchase_view/42609083", "UA-2023-05-16-003304-a")</f>
        <v>UA-2023-05-16-003304-a</v>
      </c>
      <c r="C192" s="1" t="s">
        <v>701</v>
      </c>
      <c r="D192" s="1" t="s">
        <v>898</v>
      </c>
      <c r="E192" s="1" t="s">
        <v>637</v>
      </c>
      <c r="F192" s="1" t="s">
        <v>219</v>
      </c>
      <c r="G192" s="1" t="s">
        <v>289</v>
      </c>
      <c r="H192" s="1" t="s">
        <v>596</v>
      </c>
      <c r="I192" s="1" t="s">
        <v>944</v>
      </c>
      <c r="J192" s="1" t="s">
        <v>973</v>
      </c>
      <c r="K192" s="1" t="s">
        <v>54</v>
      </c>
      <c r="L192" s="1" t="s">
        <v>714</v>
      </c>
      <c r="M192" s="1" t="s">
        <v>714</v>
      </c>
      <c r="N192" s="1" t="s">
        <v>46</v>
      </c>
      <c r="O192" s="1" t="s">
        <v>46</v>
      </c>
      <c r="P192" s="1" t="s">
        <v>46</v>
      </c>
      <c r="Q192" s="5">
        <v>45062</v>
      </c>
      <c r="R192" s="1"/>
      <c r="S192" s="1"/>
      <c r="T192" s="1"/>
      <c r="U192" s="1"/>
      <c r="V192" s="1" t="s">
        <v>1011</v>
      </c>
      <c r="W192" s="7">
        <v>1</v>
      </c>
      <c r="X192" s="4">
        <v>6051</v>
      </c>
      <c r="Y192" s="1" t="s">
        <v>701</v>
      </c>
      <c r="Z192" s="1">
        <v>41</v>
      </c>
      <c r="AA192" s="4">
        <v>147.59</v>
      </c>
      <c r="AB192" s="1" t="s">
        <v>1026</v>
      </c>
      <c r="AC192" s="1" t="s">
        <v>1032</v>
      </c>
      <c r="AD192" s="1" t="s">
        <v>491</v>
      </c>
      <c r="AE192" s="1" t="s">
        <v>704</v>
      </c>
      <c r="AF192" s="1" t="s">
        <v>541</v>
      </c>
      <c r="AG192" s="1" t="s">
        <v>704</v>
      </c>
      <c r="AH192" s="4">
        <v>6051</v>
      </c>
      <c r="AI192" s="4">
        <v>147.58536585365854</v>
      </c>
      <c r="AJ192" s="1"/>
      <c r="AK192" s="1"/>
      <c r="AL192" s="1"/>
      <c r="AM192" s="1" t="s">
        <v>613</v>
      </c>
      <c r="AN192" s="1" t="s">
        <v>252</v>
      </c>
      <c r="AO192" s="1"/>
      <c r="AP192" s="1" t="s">
        <v>22</v>
      </c>
      <c r="AQ192" s="1"/>
      <c r="AR192" s="1"/>
      <c r="AS192" s="1"/>
      <c r="AT192" s="1"/>
      <c r="AU192" s="1"/>
      <c r="AV192" s="1"/>
      <c r="AW192" s="1" t="s">
        <v>1021</v>
      </c>
      <c r="AX192" s="8">
        <v>45062.52023314211</v>
      </c>
      <c r="AY192" s="1" t="s">
        <v>98</v>
      </c>
      <c r="AZ192" s="4">
        <v>6051</v>
      </c>
      <c r="BA192" s="5">
        <v>45061</v>
      </c>
      <c r="BB192" s="5">
        <v>45291</v>
      </c>
      <c r="BC192" s="5">
        <v>45061</v>
      </c>
      <c r="BD192" s="5">
        <v>45166</v>
      </c>
      <c r="BE192" s="8">
        <v>45291</v>
      </c>
      <c r="BF192" s="1" t="s">
        <v>1042</v>
      </c>
      <c r="BG192" s="1"/>
      <c r="BH192" s="1"/>
      <c r="BI192" s="1" t="s">
        <v>45</v>
      </c>
    </row>
    <row r="193" spans="1:61" x14ac:dyDescent="0.25">
      <c r="A193" s="28">
        <v>191</v>
      </c>
      <c r="B193" s="1" t="str">
        <f>HYPERLINK("https://my.zakupivli.pro/remote/dispatcher/state_purchase_view/42608358", "UA-2023-05-16-002995-a")</f>
        <v>UA-2023-05-16-002995-a</v>
      </c>
      <c r="C193" s="1" t="s">
        <v>701</v>
      </c>
      <c r="D193" s="1" t="s">
        <v>586</v>
      </c>
      <c r="E193" s="1" t="s">
        <v>1000</v>
      </c>
      <c r="F193" s="1" t="s">
        <v>219</v>
      </c>
      <c r="G193" s="1" t="s">
        <v>294</v>
      </c>
      <c r="H193" s="1" t="s">
        <v>596</v>
      </c>
      <c r="I193" s="1" t="s">
        <v>944</v>
      </c>
      <c r="J193" s="1" t="s">
        <v>973</v>
      </c>
      <c r="K193" s="1" t="s">
        <v>54</v>
      </c>
      <c r="L193" s="1" t="s">
        <v>714</v>
      </c>
      <c r="M193" s="1" t="s">
        <v>714</v>
      </c>
      <c r="N193" s="1" t="s">
        <v>46</v>
      </c>
      <c r="O193" s="1" t="s">
        <v>46</v>
      </c>
      <c r="P193" s="1" t="s">
        <v>46</v>
      </c>
      <c r="Q193" s="5">
        <v>45062</v>
      </c>
      <c r="R193" s="1"/>
      <c r="S193" s="1"/>
      <c r="T193" s="1"/>
      <c r="U193" s="1"/>
      <c r="V193" s="1" t="s">
        <v>1011</v>
      </c>
      <c r="W193" s="7">
        <v>1</v>
      </c>
      <c r="X193" s="4">
        <v>6500</v>
      </c>
      <c r="Y193" s="1" t="s">
        <v>701</v>
      </c>
      <c r="Z193" s="1">
        <v>200</v>
      </c>
      <c r="AA193" s="4">
        <v>32.5</v>
      </c>
      <c r="AB193" s="1" t="s">
        <v>1026</v>
      </c>
      <c r="AC193" s="1" t="s">
        <v>1032</v>
      </c>
      <c r="AD193" s="1" t="s">
        <v>491</v>
      </c>
      <c r="AE193" s="1" t="s">
        <v>704</v>
      </c>
      <c r="AF193" s="1" t="s">
        <v>541</v>
      </c>
      <c r="AG193" s="1" t="s">
        <v>704</v>
      </c>
      <c r="AH193" s="4">
        <v>6500</v>
      </c>
      <c r="AI193" s="4">
        <v>32.5</v>
      </c>
      <c r="AJ193" s="1"/>
      <c r="AK193" s="1"/>
      <c r="AL193" s="1"/>
      <c r="AM193" s="1" t="s">
        <v>613</v>
      </c>
      <c r="AN193" s="1" t="s">
        <v>252</v>
      </c>
      <c r="AO193" s="1"/>
      <c r="AP193" s="1" t="s">
        <v>22</v>
      </c>
      <c r="AQ193" s="1"/>
      <c r="AR193" s="1"/>
      <c r="AS193" s="1"/>
      <c r="AT193" s="1"/>
      <c r="AU193" s="1"/>
      <c r="AV193" s="1"/>
      <c r="AW193" s="1" t="s">
        <v>1021</v>
      </c>
      <c r="AX193" s="8">
        <v>45062.520270432768</v>
      </c>
      <c r="AY193" s="1" t="s">
        <v>99</v>
      </c>
      <c r="AZ193" s="4">
        <v>6500</v>
      </c>
      <c r="BA193" s="5">
        <v>45061</v>
      </c>
      <c r="BB193" s="5">
        <v>45291</v>
      </c>
      <c r="BC193" s="5">
        <v>45061</v>
      </c>
      <c r="BD193" s="5">
        <v>45166</v>
      </c>
      <c r="BE193" s="8">
        <v>45291</v>
      </c>
      <c r="BF193" s="1" t="s">
        <v>1042</v>
      </c>
      <c r="BG193" s="1"/>
      <c r="BH193" s="1"/>
      <c r="BI193" s="1" t="s">
        <v>45</v>
      </c>
    </row>
    <row r="194" spans="1:61" x14ac:dyDescent="0.25">
      <c r="A194" s="29">
        <v>192</v>
      </c>
      <c r="B194" s="1" t="str">
        <f>HYPERLINK("https://my.zakupivli.pro/remote/dispatcher/state_purchase_view/42607283", "UA-2023-05-16-002514-a")</f>
        <v>UA-2023-05-16-002514-a</v>
      </c>
      <c r="C194" s="1" t="s">
        <v>701</v>
      </c>
      <c r="D194" s="1" t="s">
        <v>576</v>
      </c>
      <c r="E194" s="1" t="s">
        <v>896</v>
      </c>
      <c r="F194" s="1" t="s">
        <v>219</v>
      </c>
      <c r="G194" s="1" t="s">
        <v>297</v>
      </c>
      <c r="H194" s="1" t="s">
        <v>596</v>
      </c>
      <c r="I194" s="1" t="s">
        <v>944</v>
      </c>
      <c r="J194" s="1" t="s">
        <v>973</v>
      </c>
      <c r="K194" s="1" t="s">
        <v>54</v>
      </c>
      <c r="L194" s="1" t="s">
        <v>714</v>
      </c>
      <c r="M194" s="1" t="s">
        <v>714</v>
      </c>
      <c r="N194" s="1" t="s">
        <v>46</v>
      </c>
      <c r="O194" s="1" t="s">
        <v>46</v>
      </c>
      <c r="P194" s="1" t="s">
        <v>46</v>
      </c>
      <c r="Q194" s="5">
        <v>45062</v>
      </c>
      <c r="R194" s="1"/>
      <c r="S194" s="1"/>
      <c r="T194" s="1"/>
      <c r="U194" s="1"/>
      <c r="V194" s="1" t="s">
        <v>1011</v>
      </c>
      <c r="W194" s="7">
        <v>1</v>
      </c>
      <c r="X194" s="4">
        <v>3860</v>
      </c>
      <c r="Y194" s="1" t="s">
        <v>701</v>
      </c>
      <c r="Z194" s="1">
        <v>10</v>
      </c>
      <c r="AA194" s="4">
        <v>386</v>
      </c>
      <c r="AB194" s="1" t="s">
        <v>1054</v>
      </c>
      <c r="AC194" s="1" t="s">
        <v>1032</v>
      </c>
      <c r="AD194" s="1" t="s">
        <v>491</v>
      </c>
      <c r="AE194" s="1" t="s">
        <v>704</v>
      </c>
      <c r="AF194" s="1" t="s">
        <v>541</v>
      </c>
      <c r="AG194" s="1" t="s">
        <v>704</v>
      </c>
      <c r="AH194" s="4">
        <v>3860</v>
      </c>
      <c r="AI194" s="4">
        <v>386</v>
      </c>
      <c r="AJ194" s="1"/>
      <c r="AK194" s="1"/>
      <c r="AL194" s="1"/>
      <c r="AM194" s="1" t="s">
        <v>613</v>
      </c>
      <c r="AN194" s="1" t="s">
        <v>252</v>
      </c>
      <c r="AO194" s="1"/>
      <c r="AP194" s="1" t="s">
        <v>22</v>
      </c>
      <c r="AQ194" s="1"/>
      <c r="AR194" s="1"/>
      <c r="AS194" s="1"/>
      <c r="AT194" s="1"/>
      <c r="AU194" s="1"/>
      <c r="AV194" s="1"/>
      <c r="AW194" s="1" t="s">
        <v>1021</v>
      </c>
      <c r="AX194" s="8">
        <v>45062.520273930983</v>
      </c>
      <c r="AY194" s="1" t="s">
        <v>100</v>
      </c>
      <c r="AZ194" s="4">
        <v>3860</v>
      </c>
      <c r="BA194" s="5">
        <v>45061</v>
      </c>
      <c r="BB194" s="5">
        <v>45291</v>
      </c>
      <c r="BC194" s="5">
        <v>45061</v>
      </c>
      <c r="BD194" s="5">
        <v>45166</v>
      </c>
      <c r="BE194" s="8">
        <v>45291</v>
      </c>
      <c r="BF194" s="1" t="s">
        <v>1042</v>
      </c>
      <c r="BG194" s="1"/>
      <c r="BH194" s="1"/>
      <c r="BI194" s="1" t="s">
        <v>45</v>
      </c>
    </row>
    <row r="195" spans="1:61" x14ac:dyDescent="0.25">
      <c r="A195" s="28">
        <v>193</v>
      </c>
      <c r="B195" s="1" t="str">
        <f>HYPERLINK("https://my.zakupivli.pro/remote/dispatcher/state_purchase_view/42599928", "UA-2023-05-15-013651-a")</f>
        <v>UA-2023-05-15-013651-a</v>
      </c>
      <c r="C195" s="1" t="s">
        <v>701</v>
      </c>
      <c r="D195" s="1" t="s">
        <v>654</v>
      </c>
      <c r="E195" s="1" t="s">
        <v>874</v>
      </c>
      <c r="F195" s="1" t="s">
        <v>219</v>
      </c>
      <c r="G195" s="1" t="s">
        <v>291</v>
      </c>
      <c r="H195" s="1" t="s">
        <v>596</v>
      </c>
      <c r="I195" s="1" t="s">
        <v>944</v>
      </c>
      <c r="J195" s="1" t="s">
        <v>973</v>
      </c>
      <c r="K195" s="1" t="s">
        <v>54</v>
      </c>
      <c r="L195" s="1" t="s">
        <v>714</v>
      </c>
      <c r="M195" s="1" t="s">
        <v>714</v>
      </c>
      <c r="N195" s="1" t="s">
        <v>46</v>
      </c>
      <c r="O195" s="1" t="s">
        <v>46</v>
      </c>
      <c r="P195" s="1" t="s">
        <v>46</v>
      </c>
      <c r="Q195" s="5">
        <v>45062</v>
      </c>
      <c r="R195" s="1"/>
      <c r="S195" s="1"/>
      <c r="T195" s="1"/>
      <c r="U195" s="1"/>
      <c r="V195" s="1" t="s">
        <v>1011</v>
      </c>
      <c r="W195" s="7">
        <v>1</v>
      </c>
      <c r="X195" s="4">
        <v>1488</v>
      </c>
      <c r="Y195" s="1" t="s">
        <v>701</v>
      </c>
      <c r="Z195" s="1">
        <v>12</v>
      </c>
      <c r="AA195" s="4">
        <v>124</v>
      </c>
      <c r="AB195" s="1" t="s">
        <v>1054</v>
      </c>
      <c r="AC195" s="1" t="s">
        <v>1032</v>
      </c>
      <c r="AD195" s="1" t="s">
        <v>491</v>
      </c>
      <c r="AE195" s="1" t="s">
        <v>704</v>
      </c>
      <c r="AF195" s="1" t="s">
        <v>541</v>
      </c>
      <c r="AG195" s="1" t="s">
        <v>704</v>
      </c>
      <c r="AH195" s="4">
        <v>1488</v>
      </c>
      <c r="AI195" s="4">
        <v>124</v>
      </c>
      <c r="AJ195" s="1"/>
      <c r="AK195" s="1"/>
      <c r="AL195" s="1"/>
      <c r="AM195" s="1" t="s">
        <v>613</v>
      </c>
      <c r="AN195" s="1" t="s">
        <v>252</v>
      </c>
      <c r="AO195" s="1"/>
      <c r="AP195" s="1" t="s">
        <v>22</v>
      </c>
      <c r="AQ195" s="1"/>
      <c r="AR195" s="1"/>
      <c r="AS195" s="1"/>
      <c r="AT195" s="1"/>
      <c r="AU195" s="1"/>
      <c r="AV195" s="1"/>
      <c r="AW195" s="1" t="s">
        <v>1021</v>
      </c>
      <c r="AX195" s="8">
        <v>45062.520276668285</v>
      </c>
      <c r="AY195" s="1" t="s">
        <v>101</v>
      </c>
      <c r="AZ195" s="4">
        <v>1488</v>
      </c>
      <c r="BA195" s="5">
        <v>45061</v>
      </c>
      <c r="BB195" s="5">
        <v>45291</v>
      </c>
      <c r="BC195" s="5">
        <v>45061</v>
      </c>
      <c r="BD195" s="5">
        <v>45166</v>
      </c>
      <c r="BE195" s="8">
        <v>45291</v>
      </c>
      <c r="BF195" s="1" t="s">
        <v>1042</v>
      </c>
      <c r="BG195" s="1"/>
      <c r="BH195" s="1"/>
      <c r="BI195" s="1" t="s">
        <v>45</v>
      </c>
    </row>
    <row r="196" spans="1:61" x14ac:dyDescent="0.25">
      <c r="A196" s="29">
        <v>194</v>
      </c>
      <c r="B196" s="1" t="str">
        <f>HYPERLINK("https://my.zakupivli.pro/remote/dispatcher/state_purchase_view/42599865", "UA-2023-05-15-013600-a")</f>
        <v>UA-2023-05-15-013600-a</v>
      </c>
      <c r="C196" s="1" t="s">
        <v>701</v>
      </c>
      <c r="D196" s="1" t="s">
        <v>553</v>
      </c>
      <c r="E196" s="1" t="s">
        <v>995</v>
      </c>
      <c r="F196" s="1" t="s">
        <v>219</v>
      </c>
      <c r="G196" s="1" t="s">
        <v>151</v>
      </c>
      <c r="H196" s="1" t="s">
        <v>596</v>
      </c>
      <c r="I196" s="1" t="s">
        <v>944</v>
      </c>
      <c r="J196" s="1" t="s">
        <v>973</v>
      </c>
      <c r="K196" s="1" t="s">
        <v>54</v>
      </c>
      <c r="L196" s="1" t="s">
        <v>714</v>
      </c>
      <c r="M196" s="1" t="s">
        <v>714</v>
      </c>
      <c r="N196" s="1" t="s">
        <v>46</v>
      </c>
      <c r="O196" s="1" t="s">
        <v>46</v>
      </c>
      <c r="P196" s="1" t="s">
        <v>46</v>
      </c>
      <c r="Q196" s="5">
        <v>45062</v>
      </c>
      <c r="R196" s="1"/>
      <c r="S196" s="1"/>
      <c r="T196" s="1"/>
      <c r="U196" s="1"/>
      <c r="V196" s="1" t="s">
        <v>1011</v>
      </c>
      <c r="W196" s="7">
        <v>1</v>
      </c>
      <c r="X196" s="4">
        <v>49824</v>
      </c>
      <c r="Y196" s="1" t="s">
        <v>701</v>
      </c>
      <c r="Z196" s="1">
        <v>1440</v>
      </c>
      <c r="AA196" s="4">
        <v>34.6</v>
      </c>
      <c r="AB196" s="1" t="s">
        <v>1025</v>
      </c>
      <c r="AC196" s="1" t="s">
        <v>1032</v>
      </c>
      <c r="AD196" s="1" t="s">
        <v>491</v>
      </c>
      <c r="AE196" s="1" t="s">
        <v>704</v>
      </c>
      <c r="AF196" s="1" t="s">
        <v>541</v>
      </c>
      <c r="AG196" s="1" t="s">
        <v>704</v>
      </c>
      <c r="AH196" s="4">
        <v>49824</v>
      </c>
      <c r="AI196" s="4">
        <v>34.6</v>
      </c>
      <c r="AJ196" s="1"/>
      <c r="AK196" s="1"/>
      <c r="AL196" s="1"/>
      <c r="AM196" s="1" t="s">
        <v>934</v>
      </c>
      <c r="AN196" s="1" t="s">
        <v>309</v>
      </c>
      <c r="AO196" s="1"/>
      <c r="AP196" s="1" t="s">
        <v>22</v>
      </c>
      <c r="AQ196" s="1"/>
      <c r="AR196" s="1"/>
      <c r="AS196" s="1"/>
      <c r="AT196" s="1"/>
      <c r="AU196" s="1"/>
      <c r="AV196" s="1"/>
      <c r="AW196" s="1" t="s">
        <v>1021</v>
      </c>
      <c r="AX196" s="8">
        <v>45062.520266571322</v>
      </c>
      <c r="AY196" s="1" t="s">
        <v>102</v>
      </c>
      <c r="AZ196" s="4">
        <v>49824</v>
      </c>
      <c r="BA196" s="5">
        <v>45061</v>
      </c>
      <c r="BB196" s="5">
        <v>45291</v>
      </c>
      <c r="BC196" s="5">
        <v>45061</v>
      </c>
      <c r="BD196" s="5">
        <v>45166</v>
      </c>
      <c r="BE196" s="8">
        <v>45291</v>
      </c>
      <c r="BF196" s="1" t="s">
        <v>1042</v>
      </c>
      <c r="BG196" s="1"/>
      <c r="BH196" s="1"/>
      <c r="BI196" s="1" t="s">
        <v>45</v>
      </c>
    </row>
    <row r="197" spans="1:61" x14ac:dyDescent="0.25">
      <c r="A197" s="28">
        <v>195</v>
      </c>
      <c r="B197" s="1" t="str">
        <f>HYPERLINK("https://my.zakupivli.pro/remote/dispatcher/state_purchase_view/42599811", "UA-2023-05-15-013576-a")</f>
        <v>UA-2023-05-15-013576-a</v>
      </c>
      <c r="C197" s="1" t="s">
        <v>701</v>
      </c>
      <c r="D197" s="1" t="s">
        <v>678</v>
      </c>
      <c r="E197" s="1" t="s">
        <v>653</v>
      </c>
      <c r="F197" s="1" t="s">
        <v>219</v>
      </c>
      <c r="G197" s="1" t="s">
        <v>447</v>
      </c>
      <c r="H197" s="1" t="s">
        <v>596</v>
      </c>
      <c r="I197" s="1" t="s">
        <v>944</v>
      </c>
      <c r="J197" s="1" t="s">
        <v>973</v>
      </c>
      <c r="K197" s="1" t="s">
        <v>54</v>
      </c>
      <c r="L197" s="1" t="s">
        <v>714</v>
      </c>
      <c r="M197" s="1" t="s">
        <v>714</v>
      </c>
      <c r="N197" s="1" t="s">
        <v>46</v>
      </c>
      <c r="O197" s="1" t="s">
        <v>46</v>
      </c>
      <c r="P197" s="1" t="s">
        <v>46</v>
      </c>
      <c r="Q197" s="5">
        <v>45061</v>
      </c>
      <c r="R197" s="1"/>
      <c r="S197" s="1"/>
      <c r="T197" s="1"/>
      <c r="U197" s="1"/>
      <c r="V197" s="1" t="s">
        <v>1011</v>
      </c>
      <c r="W197" s="7">
        <v>1</v>
      </c>
      <c r="X197" s="4">
        <v>20263.11</v>
      </c>
      <c r="Y197" s="1" t="s">
        <v>701</v>
      </c>
      <c r="Z197" s="1">
        <v>1</v>
      </c>
      <c r="AA197" s="4">
        <v>20263.11</v>
      </c>
      <c r="AB197" s="1" t="s">
        <v>1036</v>
      </c>
      <c r="AC197" s="1" t="s">
        <v>1032</v>
      </c>
      <c r="AD197" s="1" t="s">
        <v>491</v>
      </c>
      <c r="AE197" s="1" t="s">
        <v>704</v>
      </c>
      <c r="AF197" s="1" t="s">
        <v>541</v>
      </c>
      <c r="AG197" s="1" t="s">
        <v>704</v>
      </c>
      <c r="AH197" s="4">
        <v>20263.11</v>
      </c>
      <c r="AI197" s="4">
        <v>20263.11</v>
      </c>
      <c r="AJ197" s="1"/>
      <c r="AK197" s="1"/>
      <c r="AL197" s="1"/>
      <c r="AM197" s="1" t="s">
        <v>942</v>
      </c>
      <c r="AN197" s="1" t="s">
        <v>368</v>
      </c>
      <c r="AO197" s="1"/>
      <c r="AP197" s="1" t="s">
        <v>22</v>
      </c>
      <c r="AQ197" s="1"/>
      <c r="AR197" s="1"/>
      <c r="AS197" s="1"/>
      <c r="AT197" s="1"/>
      <c r="AU197" s="1"/>
      <c r="AV197" s="1"/>
      <c r="AW197" s="1" t="s">
        <v>1021</v>
      </c>
      <c r="AX197" s="8">
        <v>45061.728380741537</v>
      </c>
      <c r="AY197" s="1" t="s">
        <v>246</v>
      </c>
      <c r="AZ197" s="4">
        <v>20263.11</v>
      </c>
      <c r="BA197" s="5">
        <v>45061</v>
      </c>
      <c r="BB197" s="5">
        <v>45291</v>
      </c>
      <c r="BC197" s="5">
        <v>45061</v>
      </c>
      <c r="BD197" s="5">
        <v>45166</v>
      </c>
      <c r="BE197" s="8">
        <v>45291</v>
      </c>
      <c r="BF197" s="1" t="s">
        <v>1042</v>
      </c>
      <c r="BG197" s="1"/>
      <c r="BH197" s="1"/>
      <c r="BI197" s="1" t="s">
        <v>45</v>
      </c>
    </row>
    <row r="198" spans="1:61" x14ac:dyDescent="0.25">
      <c r="A198" s="29">
        <v>196</v>
      </c>
      <c r="B198" s="1" t="str">
        <f>HYPERLINK("https://my.zakupivli.pro/remote/dispatcher/state_purchase_view/42598525", "UA-2023-05-15-012950-a")</f>
        <v>UA-2023-05-15-012950-a</v>
      </c>
      <c r="C198" s="1" t="s">
        <v>701</v>
      </c>
      <c r="D198" s="1" t="s">
        <v>778</v>
      </c>
      <c r="E198" s="1" t="s">
        <v>757</v>
      </c>
      <c r="F198" s="1" t="s">
        <v>219</v>
      </c>
      <c r="G198" s="1" t="s">
        <v>470</v>
      </c>
      <c r="H198" s="1" t="s">
        <v>596</v>
      </c>
      <c r="I198" s="1" t="s">
        <v>944</v>
      </c>
      <c r="J198" s="1" t="s">
        <v>973</v>
      </c>
      <c r="K198" s="1" t="s">
        <v>54</v>
      </c>
      <c r="L198" s="1" t="s">
        <v>714</v>
      </c>
      <c r="M198" s="1" t="s">
        <v>714</v>
      </c>
      <c r="N198" s="1" t="s">
        <v>46</v>
      </c>
      <c r="O198" s="1" t="s">
        <v>46</v>
      </c>
      <c r="P198" s="1" t="s">
        <v>46</v>
      </c>
      <c r="Q198" s="5">
        <v>45062</v>
      </c>
      <c r="R198" s="1"/>
      <c r="S198" s="1"/>
      <c r="T198" s="1"/>
      <c r="U198" s="1"/>
      <c r="V198" s="1" t="s">
        <v>1011</v>
      </c>
      <c r="W198" s="7">
        <v>1</v>
      </c>
      <c r="X198" s="4">
        <v>15000</v>
      </c>
      <c r="Y198" s="1" t="s">
        <v>701</v>
      </c>
      <c r="Z198" s="1">
        <v>1</v>
      </c>
      <c r="AA198" s="4">
        <v>15000</v>
      </c>
      <c r="AB198" s="1" t="s">
        <v>1036</v>
      </c>
      <c r="AC198" s="1" t="s">
        <v>1032</v>
      </c>
      <c r="AD198" s="1" t="s">
        <v>491</v>
      </c>
      <c r="AE198" s="1" t="s">
        <v>944</v>
      </c>
      <c r="AF198" s="1" t="s">
        <v>541</v>
      </c>
      <c r="AG198" s="1" t="s">
        <v>704</v>
      </c>
      <c r="AH198" s="4">
        <v>15000</v>
      </c>
      <c r="AI198" s="4">
        <v>15000</v>
      </c>
      <c r="AJ198" s="1"/>
      <c r="AK198" s="1"/>
      <c r="AL198" s="1"/>
      <c r="AM198" s="1" t="s">
        <v>615</v>
      </c>
      <c r="AN198" s="1" t="s">
        <v>302</v>
      </c>
      <c r="AO198" s="1"/>
      <c r="AP198" s="1" t="s">
        <v>22</v>
      </c>
      <c r="AQ198" s="1"/>
      <c r="AR198" s="1"/>
      <c r="AS198" s="1"/>
      <c r="AT198" s="1"/>
      <c r="AU198" s="1"/>
      <c r="AV198" s="1"/>
      <c r="AW198" s="1" t="s">
        <v>1021</v>
      </c>
      <c r="AX198" s="8">
        <v>45062.561601870031</v>
      </c>
      <c r="AY198" s="1" t="s">
        <v>104</v>
      </c>
      <c r="AZ198" s="4">
        <v>15000</v>
      </c>
      <c r="BA198" s="5">
        <v>45062</v>
      </c>
      <c r="BB198" s="5">
        <v>45291</v>
      </c>
      <c r="BC198" s="5">
        <v>45062</v>
      </c>
      <c r="BD198" s="5">
        <v>45166</v>
      </c>
      <c r="BE198" s="8">
        <v>45291</v>
      </c>
      <c r="BF198" s="1" t="s">
        <v>1042</v>
      </c>
      <c r="BG198" s="1"/>
      <c r="BH198" s="1"/>
      <c r="BI198" s="1" t="s">
        <v>45</v>
      </c>
    </row>
    <row r="199" spans="1:61" x14ac:dyDescent="0.25">
      <c r="A199" s="28">
        <v>197</v>
      </c>
      <c r="B199" s="1" t="str">
        <f>HYPERLINK("https://my.zakupivli.pro/remote/dispatcher/state_purchase_view/42665885", "UA-2023-05-17-015144-a")</f>
        <v>UA-2023-05-17-015144-a</v>
      </c>
      <c r="C199" s="1" t="s">
        <v>701</v>
      </c>
      <c r="D199" s="1" t="s">
        <v>855</v>
      </c>
      <c r="E199" s="1" t="s">
        <v>854</v>
      </c>
      <c r="F199" s="1" t="s">
        <v>219</v>
      </c>
      <c r="G199" s="1" t="s">
        <v>58</v>
      </c>
      <c r="H199" s="1" t="s">
        <v>596</v>
      </c>
      <c r="I199" s="1" t="s">
        <v>944</v>
      </c>
      <c r="J199" s="1" t="s">
        <v>973</v>
      </c>
      <c r="K199" s="1" t="s">
        <v>54</v>
      </c>
      <c r="L199" s="1" t="s">
        <v>714</v>
      </c>
      <c r="M199" s="1" t="s">
        <v>714</v>
      </c>
      <c r="N199" s="1" t="s">
        <v>46</v>
      </c>
      <c r="O199" s="1" t="s">
        <v>46</v>
      </c>
      <c r="P199" s="1" t="s">
        <v>46</v>
      </c>
      <c r="Q199" s="5">
        <v>45063</v>
      </c>
      <c r="R199" s="1"/>
      <c r="S199" s="1"/>
      <c r="T199" s="1"/>
      <c r="U199" s="1"/>
      <c r="V199" s="1" t="s">
        <v>1011</v>
      </c>
      <c r="W199" s="7">
        <v>1</v>
      </c>
      <c r="X199" s="4">
        <v>8793.36</v>
      </c>
      <c r="Y199" s="1" t="s">
        <v>701</v>
      </c>
      <c r="Z199" s="1">
        <v>0.27959000000000001</v>
      </c>
      <c r="AA199" s="4">
        <v>31450.91</v>
      </c>
      <c r="AB199" s="1" t="s">
        <v>1047</v>
      </c>
      <c r="AC199" s="1" t="s">
        <v>1032</v>
      </c>
      <c r="AD199" s="1" t="s">
        <v>491</v>
      </c>
      <c r="AE199" s="1" t="s">
        <v>944</v>
      </c>
      <c r="AF199" s="1" t="s">
        <v>541</v>
      </c>
      <c r="AG199" s="1" t="s">
        <v>704</v>
      </c>
      <c r="AH199" s="4">
        <v>8793.36</v>
      </c>
      <c r="AI199" s="1"/>
      <c r="AJ199" s="1"/>
      <c r="AK199" s="1"/>
      <c r="AL199" s="1"/>
      <c r="AM199" s="1" t="s">
        <v>932</v>
      </c>
      <c r="AN199" s="1" t="s">
        <v>352</v>
      </c>
      <c r="AO199" s="1"/>
      <c r="AP199" s="1" t="s">
        <v>22</v>
      </c>
      <c r="AQ199" s="1"/>
      <c r="AR199" s="1"/>
      <c r="AS199" s="1"/>
      <c r="AT199" s="1"/>
      <c r="AU199" s="1"/>
      <c r="AV199" s="1"/>
      <c r="AW199" s="1" t="s">
        <v>1021</v>
      </c>
      <c r="AX199" s="8">
        <v>45063.75613172388</v>
      </c>
      <c r="AY199" s="1" t="s">
        <v>105</v>
      </c>
      <c r="AZ199" s="4">
        <v>8793.36</v>
      </c>
      <c r="BA199" s="5">
        <v>45017</v>
      </c>
      <c r="BB199" s="5">
        <v>45018</v>
      </c>
      <c r="BC199" s="5">
        <v>45062</v>
      </c>
      <c r="BD199" s="5">
        <v>45108</v>
      </c>
      <c r="BE199" s="8">
        <v>45291</v>
      </c>
      <c r="BF199" s="1" t="s">
        <v>1042</v>
      </c>
      <c r="BG199" s="1"/>
      <c r="BH199" s="1"/>
      <c r="BI199" s="1" t="s">
        <v>45</v>
      </c>
    </row>
    <row r="200" spans="1:61" x14ac:dyDescent="0.25">
      <c r="A200" s="29">
        <v>198</v>
      </c>
      <c r="B200" s="1" t="str">
        <f>HYPERLINK("https://my.zakupivli.pro/remote/dispatcher/state_purchase_view/42665710", "UA-2023-05-17-015050-a")</f>
        <v>UA-2023-05-17-015050-a</v>
      </c>
      <c r="C200" s="1" t="s">
        <v>701</v>
      </c>
      <c r="D200" s="1" t="s">
        <v>648</v>
      </c>
      <c r="E200" s="1" t="s">
        <v>647</v>
      </c>
      <c r="F200" s="1" t="s">
        <v>219</v>
      </c>
      <c r="G200" s="1" t="s">
        <v>194</v>
      </c>
      <c r="H200" s="1" t="s">
        <v>596</v>
      </c>
      <c r="I200" s="1" t="s">
        <v>944</v>
      </c>
      <c r="J200" s="1" t="s">
        <v>973</v>
      </c>
      <c r="K200" s="1" t="s">
        <v>54</v>
      </c>
      <c r="L200" s="1" t="s">
        <v>714</v>
      </c>
      <c r="M200" s="1" t="s">
        <v>714</v>
      </c>
      <c r="N200" s="1" t="s">
        <v>46</v>
      </c>
      <c r="O200" s="1" t="s">
        <v>46</v>
      </c>
      <c r="P200" s="1" t="s">
        <v>46</v>
      </c>
      <c r="Q200" s="5">
        <v>45063</v>
      </c>
      <c r="R200" s="1"/>
      <c r="S200" s="1"/>
      <c r="T200" s="1"/>
      <c r="U200" s="1"/>
      <c r="V200" s="1" t="s">
        <v>1011</v>
      </c>
      <c r="W200" s="7">
        <v>1</v>
      </c>
      <c r="X200" s="4">
        <v>5490</v>
      </c>
      <c r="Y200" s="1" t="s">
        <v>701</v>
      </c>
      <c r="Z200" s="1">
        <v>15</v>
      </c>
      <c r="AA200" s="4">
        <v>366</v>
      </c>
      <c r="AB200" s="1" t="s">
        <v>1054</v>
      </c>
      <c r="AC200" s="1" t="s">
        <v>1032</v>
      </c>
      <c r="AD200" s="1" t="s">
        <v>491</v>
      </c>
      <c r="AE200" s="1" t="s">
        <v>704</v>
      </c>
      <c r="AF200" s="1" t="s">
        <v>541</v>
      </c>
      <c r="AG200" s="1" t="s">
        <v>704</v>
      </c>
      <c r="AH200" s="4">
        <v>5490</v>
      </c>
      <c r="AI200" s="4">
        <v>366</v>
      </c>
      <c r="AJ200" s="1"/>
      <c r="AK200" s="1"/>
      <c r="AL200" s="1"/>
      <c r="AM200" s="1" t="s">
        <v>557</v>
      </c>
      <c r="AN200" s="1" t="s">
        <v>272</v>
      </c>
      <c r="AO200" s="1"/>
      <c r="AP200" s="1" t="s">
        <v>22</v>
      </c>
      <c r="AQ200" s="1"/>
      <c r="AR200" s="1"/>
      <c r="AS200" s="1"/>
      <c r="AT200" s="1"/>
      <c r="AU200" s="1"/>
      <c r="AV200" s="1"/>
      <c r="AW200" s="1" t="s">
        <v>1021</v>
      </c>
      <c r="AX200" s="8">
        <v>45063.743890657723</v>
      </c>
      <c r="AY200" s="1" t="s">
        <v>106</v>
      </c>
      <c r="AZ200" s="4">
        <v>5490</v>
      </c>
      <c r="BA200" s="5">
        <v>45062</v>
      </c>
      <c r="BB200" s="5">
        <v>45291</v>
      </c>
      <c r="BC200" s="5">
        <v>45062</v>
      </c>
      <c r="BD200" s="5">
        <v>45166</v>
      </c>
      <c r="BE200" s="8">
        <v>45291</v>
      </c>
      <c r="BF200" s="1" t="s">
        <v>1042</v>
      </c>
      <c r="BG200" s="1"/>
      <c r="BH200" s="1"/>
      <c r="BI200" s="1" t="s">
        <v>45</v>
      </c>
    </row>
    <row r="201" spans="1:61" x14ac:dyDescent="0.25">
      <c r="A201" s="28">
        <v>199</v>
      </c>
      <c r="B201" s="1" t="str">
        <f>HYPERLINK("https://my.zakupivli.pro/remote/dispatcher/state_purchase_view/42617779", "UA-2023-05-16-007498-a")</f>
        <v>UA-2023-05-16-007498-a</v>
      </c>
      <c r="C201" s="1" t="s">
        <v>701</v>
      </c>
      <c r="D201" s="1" t="s">
        <v>758</v>
      </c>
      <c r="E201" s="1" t="s">
        <v>954</v>
      </c>
      <c r="F201" s="1" t="s">
        <v>219</v>
      </c>
      <c r="G201" s="1" t="s">
        <v>402</v>
      </c>
      <c r="H201" s="1" t="s">
        <v>596</v>
      </c>
      <c r="I201" s="1" t="s">
        <v>944</v>
      </c>
      <c r="J201" s="1" t="s">
        <v>973</v>
      </c>
      <c r="K201" s="1" t="s">
        <v>54</v>
      </c>
      <c r="L201" s="1" t="s">
        <v>714</v>
      </c>
      <c r="M201" s="1" t="s">
        <v>714</v>
      </c>
      <c r="N201" s="1" t="s">
        <v>46</v>
      </c>
      <c r="O201" s="1" t="s">
        <v>46</v>
      </c>
      <c r="P201" s="1" t="s">
        <v>46</v>
      </c>
      <c r="Q201" s="5">
        <v>45065</v>
      </c>
      <c r="R201" s="1"/>
      <c r="S201" s="1"/>
      <c r="T201" s="1"/>
      <c r="U201" s="1"/>
      <c r="V201" s="1" t="s">
        <v>1011</v>
      </c>
      <c r="W201" s="7">
        <v>1</v>
      </c>
      <c r="X201" s="4">
        <v>5600</v>
      </c>
      <c r="Y201" s="1" t="s">
        <v>701</v>
      </c>
      <c r="Z201" s="1">
        <v>1</v>
      </c>
      <c r="AA201" s="4">
        <v>5600</v>
      </c>
      <c r="AB201" s="1" t="s">
        <v>1036</v>
      </c>
      <c r="AC201" s="1" t="s">
        <v>1032</v>
      </c>
      <c r="AD201" s="1" t="s">
        <v>491</v>
      </c>
      <c r="AE201" s="1" t="s">
        <v>704</v>
      </c>
      <c r="AF201" s="1" t="s">
        <v>541</v>
      </c>
      <c r="AG201" s="1" t="s">
        <v>704</v>
      </c>
      <c r="AH201" s="4">
        <v>5600</v>
      </c>
      <c r="AI201" s="4">
        <v>5600</v>
      </c>
      <c r="AJ201" s="1"/>
      <c r="AK201" s="1"/>
      <c r="AL201" s="1"/>
      <c r="AM201" s="1" t="s">
        <v>731</v>
      </c>
      <c r="AN201" s="1" t="s">
        <v>281</v>
      </c>
      <c r="AO201" s="1"/>
      <c r="AP201" s="1" t="s">
        <v>22</v>
      </c>
      <c r="AQ201" s="1"/>
      <c r="AR201" s="1"/>
      <c r="AS201" s="1"/>
      <c r="AT201" s="1"/>
      <c r="AU201" s="1"/>
      <c r="AV201" s="1"/>
      <c r="AW201" s="1" t="s">
        <v>1021</v>
      </c>
      <c r="AX201" s="8">
        <v>45065.369380180244</v>
      </c>
      <c r="AY201" s="1" t="s">
        <v>107</v>
      </c>
      <c r="AZ201" s="4">
        <v>5600</v>
      </c>
      <c r="BA201" s="5">
        <v>45065</v>
      </c>
      <c r="BB201" s="5">
        <v>45291</v>
      </c>
      <c r="BC201" s="5">
        <v>45065</v>
      </c>
      <c r="BD201" s="5">
        <v>45166</v>
      </c>
      <c r="BE201" s="8">
        <v>45291</v>
      </c>
      <c r="BF201" s="1" t="s">
        <v>1042</v>
      </c>
      <c r="BG201" s="1"/>
      <c r="BH201" s="1"/>
      <c r="BI201" s="1" t="s">
        <v>45</v>
      </c>
    </row>
    <row r="202" spans="1:61" x14ac:dyDescent="0.25">
      <c r="A202" s="29">
        <v>200</v>
      </c>
      <c r="B202" s="1" t="str">
        <f>HYPERLINK("https://my.zakupivli.pro/remote/dispatcher/state_purchase_view/42701142", "UA-2023-05-19-000299-a")</f>
        <v>UA-2023-05-19-000299-a</v>
      </c>
      <c r="C202" s="1" t="s">
        <v>701</v>
      </c>
      <c r="D202" s="1" t="s">
        <v>955</v>
      </c>
      <c r="E202" s="10" t="s">
        <v>1151</v>
      </c>
      <c r="G202" s="10" t="s">
        <v>1120</v>
      </c>
      <c r="AM202" s="10" t="s">
        <v>987</v>
      </c>
      <c r="AN202" s="10" t="s">
        <v>284</v>
      </c>
      <c r="AY202" s="10" t="s">
        <v>1148</v>
      </c>
      <c r="AZ202" s="19">
        <v>79200</v>
      </c>
      <c r="BC202" s="14">
        <v>45065</v>
      </c>
      <c r="BD202" s="5">
        <v>45166</v>
      </c>
      <c r="BE202" s="8">
        <v>45291</v>
      </c>
      <c r="BF202" s="1" t="s">
        <v>1042</v>
      </c>
      <c r="BG202" s="1"/>
      <c r="BH202" s="1"/>
      <c r="BI202" s="1" t="s">
        <v>45</v>
      </c>
    </row>
    <row r="203" spans="1:61" x14ac:dyDescent="0.25">
      <c r="A203" s="28">
        <v>201</v>
      </c>
      <c r="E203" s="10" t="s">
        <v>1153</v>
      </c>
      <c r="G203" s="10" t="s">
        <v>1123</v>
      </c>
      <c r="AM203" s="10" t="s">
        <v>1155</v>
      </c>
      <c r="AN203" s="10" t="s">
        <v>1132</v>
      </c>
      <c r="AY203" s="10" t="s">
        <v>1149</v>
      </c>
      <c r="AZ203" s="19">
        <v>64928.34</v>
      </c>
      <c r="BC203" s="14">
        <v>45068</v>
      </c>
      <c r="BD203" s="5">
        <v>45166</v>
      </c>
      <c r="BE203" s="8">
        <v>45291</v>
      </c>
      <c r="BF203" s="1" t="s">
        <v>1042</v>
      </c>
      <c r="BG203" s="1"/>
      <c r="BH203" s="1"/>
      <c r="BI203" s="1" t="s">
        <v>45</v>
      </c>
    </row>
    <row r="204" spans="1:61" x14ac:dyDescent="0.25">
      <c r="A204" s="29">
        <v>202</v>
      </c>
      <c r="B204" s="1" t="str">
        <f>HYPERLINK("https://my.zakupivli.pro/remote/dispatcher/state_purchase_view/42793843", "UA-2023-05-24-000738-a")</f>
        <v>UA-2023-05-24-000738-a</v>
      </c>
      <c r="C204" s="1" t="s">
        <v>701</v>
      </c>
      <c r="D204" s="1" t="s">
        <v>648</v>
      </c>
      <c r="E204" s="1" t="s">
        <v>648</v>
      </c>
      <c r="F204" s="1" t="s">
        <v>219</v>
      </c>
      <c r="G204" s="1" t="s">
        <v>194</v>
      </c>
      <c r="H204" s="1" t="s">
        <v>596</v>
      </c>
      <c r="I204" s="1" t="s">
        <v>944</v>
      </c>
      <c r="J204" s="1" t="s">
        <v>973</v>
      </c>
      <c r="K204" s="1" t="s">
        <v>54</v>
      </c>
      <c r="L204" s="1" t="s">
        <v>714</v>
      </c>
      <c r="M204" s="1" t="s">
        <v>714</v>
      </c>
      <c r="N204" s="1" t="s">
        <v>46</v>
      </c>
      <c r="O204" s="1" t="s">
        <v>46</v>
      </c>
      <c r="P204" s="1" t="s">
        <v>46</v>
      </c>
      <c r="Q204" s="5">
        <v>45070</v>
      </c>
      <c r="R204" s="1"/>
      <c r="S204" s="1"/>
      <c r="T204" s="1"/>
      <c r="U204" s="1"/>
      <c r="V204" s="1" t="s">
        <v>1011</v>
      </c>
      <c r="W204" s="7">
        <v>1</v>
      </c>
      <c r="X204" s="4">
        <v>18039</v>
      </c>
      <c r="Y204" s="1" t="s">
        <v>701</v>
      </c>
      <c r="Z204" s="1">
        <v>102</v>
      </c>
      <c r="AA204" s="4">
        <v>176.85</v>
      </c>
      <c r="AB204" s="1" t="s">
        <v>1054</v>
      </c>
      <c r="AC204" s="1" t="s">
        <v>1032</v>
      </c>
      <c r="AD204" s="1" t="s">
        <v>491</v>
      </c>
      <c r="AE204" s="1" t="s">
        <v>704</v>
      </c>
      <c r="AF204" s="1" t="s">
        <v>541</v>
      </c>
      <c r="AG204" s="1" t="s">
        <v>704</v>
      </c>
      <c r="AH204" s="4">
        <v>18039</v>
      </c>
      <c r="AI204" s="4">
        <v>176.85294117647058</v>
      </c>
      <c r="AJ204" s="1"/>
      <c r="AK204" s="1"/>
      <c r="AL204" s="1"/>
      <c r="AM204" s="1" t="s">
        <v>710</v>
      </c>
      <c r="AN204" s="1" t="s">
        <v>316</v>
      </c>
      <c r="AO204" s="1"/>
      <c r="AP204" s="1" t="s">
        <v>22</v>
      </c>
      <c r="AQ204" s="1"/>
      <c r="AR204" s="1"/>
      <c r="AS204" s="1"/>
      <c r="AT204" s="1"/>
      <c r="AU204" s="1"/>
      <c r="AV204" s="1"/>
      <c r="AW204" s="1" t="s">
        <v>1021</v>
      </c>
      <c r="AX204" s="8">
        <v>45070.379178750998</v>
      </c>
      <c r="AY204" s="1" t="s">
        <v>108</v>
      </c>
      <c r="AZ204" s="4">
        <v>18039</v>
      </c>
      <c r="BA204" s="5">
        <v>45068</v>
      </c>
      <c r="BB204" s="5">
        <v>45098</v>
      </c>
      <c r="BC204" s="5">
        <v>45068</v>
      </c>
      <c r="BD204" s="5">
        <v>45166</v>
      </c>
      <c r="BE204" s="8">
        <v>45291</v>
      </c>
      <c r="BF204" s="1" t="s">
        <v>1042</v>
      </c>
      <c r="BG204" s="1"/>
      <c r="BH204" s="1"/>
      <c r="BI204" s="1" t="s">
        <v>45</v>
      </c>
    </row>
    <row r="205" spans="1:61" x14ac:dyDescent="0.25">
      <c r="A205" s="28">
        <v>203</v>
      </c>
      <c r="E205" s="1" t="s">
        <v>802</v>
      </c>
      <c r="F205" s="1" t="s">
        <v>219</v>
      </c>
      <c r="G205" s="1" t="s">
        <v>456</v>
      </c>
      <c r="H205" s="1" t="s">
        <v>596</v>
      </c>
      <c r="I205" s="1" t="s">
        <v>944</v>
      </c>
      <c r="J205" s="1" t="s">
        <v>973</v>
      </c>
      <c r="K205" s="1" t="s">
        <v>54</v>
      </c>
      <c r="L205" s="1" t="s">
        <v>714</v>
      </c>
      <c r="M205" s="1" t="s">
        <v>714</v>
      </c>
      <c r="N205" s="1" t="s">
        <v>46</v>
      </c>
      <c r="O205" s="1" t="s">
        <v>46</v>
      </c>
      <c r="P205" s="1" t="s">
        <v>46</v>
      </c>
      <c r="Q205" s="5">
        <v>45071</v>
      </c>
      <c r="R205" s="1"/>
      <c r="S205" s="1"/>
      <c r="T205" s="1"/>
      <c r="U205" s="1"/>
      <c r="V205" s="1" t="s">
        <v>1011</v>
      </c>
      <c r="W205" s="7">
        <v>1</v>
      </c>
      <c r="X205" s="4">
        <v>2438.58</v>
      </c>
      <c r="Y205" s="1" t="s">
        <v>701</v>
      </c>
      <c r="Z205" s="1">
        <v>1257</v>
      </c>
      <c r="AA205" s="4">
        <v>1.94</v>
      </c>
      <c r="AB205" s="1" t="s">
        <v>1036</v>
      </c>
      <c r="AC205" s="1" t="s">
        <v>1032</v>
      </c>
      <c r="AD205" s="1" t="s">
        <v>491</v>
      </c>
      <c r="AE205" s="1" t="s">
        <v>704</v>
      </c>
      <c r="AF205" s="1" t="s">
        <v>541</v>
      </c>
      <c r="AG205" s="1" t="s">
        <v>704</v>
      </c>
      <c r="AH205" s="4">
        <v>2438.58</v>
      </c>
      <c r="AI205" s="4">
        <v>1.94</v>
      </c>
      <c r="AJ205" s="1"/>
      <c r="AK205" s="1"/>
      <c r="AL205" s="1"/>
      <c r="AM205" s="1" t="s">
        <v>558</v>
      </c>
      <c r="AN205" s="1" t="s">
        <v>344</v>
      </c>
      <c r="AO205" s="1"/>
      <c r="AP205" s="1" t="s">
        <v>22</v>
      </c>
      <c r="AQ205" s="1"/>
      <c r="AR205" s="1"/>
      <c r="AS205" s="1"/>
      <c r="AT205" s="1"/>
      <c r="AU205" s="1"/>
      <c r="AV205" s="1"/>
      <c r="AW205" s="1" t="s">
        <v>1021</v>
      </c>
      <c r="AX205" s="8">
        <v>45071.669864088093</v>
      </c>
      <c r="AY205" s="1" t="s">
        <v>111</v>
      </c>
      <c r="AZ205" s="4">
        <v>2438.58</v>
      </c>
      <c r="BA205" s="5">
        <v>45071</v>
      </c>
      <c r="BB205" s="5">
        <v>45077</v>
      </c>
      <c r="BC205" s="5">
        <v>45071</v>
      </c>
      <c r="BD205" s="5">
        <v>45161</v>
      </c>
      <c r="BE205" s="8">
        <v>45291</v>
      </c>
      <c r="BF205" s="1" t="s">
        <v>1042</v>
      </c>
      <c r="BG205" s="1"/>
      <c r="BH205" s="1"/>
      <c r="BI205" s="1" t="s">
        <v>45</v>
      </c>
    </row>
    <row r="206" spans="1:61" x14ac:dyDescent="0.25">
      <c r="A206" s="29">
        <v>204</v>
      </c>
      <c r="B206" s="1" t="str">
        <f>HYPERLINK("https://my.zakupivli.pro/remote/dispatcher/state_purchase_view/42848783", "UA-2023-05-25-011235-a")</f>
        <v>UA-2023-05-25-011235-a</v>
      </c>
      <c r="C206" s="1" t="s">
        <v>701</v>
      </c>
      <c r="D206" s="1" t="s">
        <v>803</v>
      </c>
      <c r="E206" s="1" t="s">
        <v>895</v>
      </c>
      <c r="F206" s="1" t="s">
        <v>219</v>
      </c>
      <c r="G206" s="1" t="s">
        <v>235</v>
      </c>
      <c r="H206" s="1" t="s">
        <v>596</v>
      </c>
      <c r="I206" s="1" t="s">
        <v>944</v>
      </c>
      <c r="J206" s="1" t="s">
        <v>973</v>
      </c>
      <c r="K206" s="1" t="s">
        <v>54</v>
      </c>
      <c r="L206" s="1" t="s">
        <v>714</v>
      </c>
      <c r="M206" s="1" t="s">
        <v>714</v>
      </c>
      <c r="N206" s="1" t="s">
        <v>46</v>
      </c>
      <c r="O206" s="1" t="s">
        <v>46</v>
      </c>
      <c r="P206" s="1" t="s">
        <v>46</v>
      </c>
      <c r="Q206" s="5">
        <v>45071</v>
      </c>
      <c r="R206" s="1"/>
      <c r="S206" s="1"/>
      <c r="T206" s="1"/>
      <c r="U206" s="1"/>
      <c r="V206" s="1" t="s">
        <v>1011</v>
      </c>
      <c r="W206" s="7">
        <v>1</v>
      </c>
      <c r="X206" s="4">
        <v>3921.84</v>
      </c>
      <c r="Y206" s="1" t="s">
        <v>701</v>
      </c>
      <c r="Z206" s="1">
        <v>1257</v>
      </c>
      <c r="AA206" s="4">
        <v>3.12</v>
      </c>
      <c r="AB206" s="1" t="s">
        <v>1026</v>
      </c>
      <c r="AC206" s="1" t="s">
        <v>1032</v>
      </c>
      <c r="AD206" s="1" t="s">
        <v>491</v>
      </c>
      <c r="AE206" s="1" t="s">
        <v>704</v>
      </c>
      <c r="AF206" s="1" t="s">
        <v>541</v>
      </c>
      <c r="AG206" s="1" t="s">
        <v>704</v>
      </c>
      <c r="AH206" s="4">
        <v>3921.84</v>
      </c>
      <c r="AI206" s="4">
        <v>3.12</v>
      </c>
      <c r="AJ206" s="1"/>
      <c r="AK206" s="1"/>
      <c r="AL206" s="1"/>
      <c r="AM206" s="1" t="s">
        <v>558</v>
      </c>
      <c r="AN206" s="1" t="s">
        <v>344</v>
      </c>
      <c r="AO206" s="1"/>
      <c r="AP206" s="1" t="s">
        <v>15</v>
      </c>
      <c r="AQ206" s="1"/>
      <c r="AR206" s="1"/>
      <c r="AS206" s="1"/>
      <c r="AT206" s="1"/>
      <c r="AU206" s="1"/>
      <c r="AV206" s="1"/>
      <c r="AW206" s="1" t="s">
        <v>1021</v>
      </c>
      <c r="AX206" s="8">
        <v>45071.645301350494</v>
      </c>
      <c r="AY206" s="1" t="s">
        <v>112</v>
      </c>
      <c r="AZ206" s="4">
        <v>3921.84</v>
      </c>
      <c r="BA206" s="5">
        <v>45068</v>
      </c>
      <c r="BB206" s="5">
        <v>45077</v>
      </c>
      <c r="BC206" s="5">
        <v>45071</v>
      </c>
      <c r="BD206" s="5">
        <v>45161</v>
      </c>
      <c r="BE206" s="8">
        <v>45291</v>
      </c>
      <c r="BF206" s="1" t="s">
        <v>1042</v>
      </c>
      <c r="BG206" s="1"/>
      <c r="BH206" s="1"/>
      <c r="BI206" s="1" t="s">
        <v>45</v>
      </c>
    </row>
    <row r="207" spans="1:61" x14ac:dyDescent="0.25">
      <c r="A207" s="28">
        <v>205</v>
      </c>
      <c r="B207" s="1" t="str">
        <f>HYPERLINK("https://my.zakupivli.pro/remote/dispatcher/state_purchase_view/42846099", "UA-2023-05-25-009957-a")</f>
        <v>UA-2023-05-25-009957-a</v>
      </c>
      <c r="C207" s="1" t="s">
        <v>701</v>
      </c>
      <c r="D207" s="1" t="s">
        <v>573</v>
      </c>
      <c r="E207" s="1" t="s">
        <v>1050</v>
      </c>
      <c r="F207" s="1" t="s">
        <v>219</v>
      </c>
      <c r="G207" s="1" t="s">
        <v>239</v>
      </c>
      <c r="H207" s="1" t="s">
        <v>596</v>
      </c>
      <c r="I207" s="1" t="s">
        <v>944</v>
      </c>
      <c r="J207" s="1" t="s">
        <v>973</v>
      </c>
      <c r="K207" s="1" t="s">
        <v>54</v>
      </c>
      <c r="L207" s="1" t="s">
        <v>714</v>
      </c>
      <c r="M207" s="1" t="s">
        <v>714</v>
      </c>
      <c r="N207" s="1" t="s">
        <v>46</v>
      </c>
      <c r="O207" s="1" t="s">
        <v>46</v>
      </c>
      <c r="P207" s="1" t="s">
        <v>46</v>
      </c>
      <c r="Q207" s="5">
        <v>45075</v>
      </c>
      <c r="R207" s="1"/>
      <c r="S207" s="1"/>
      <c r="T207" s="1"/>
      <c r="U207" s="1"/>
      <c r="V207" s="1" t="s">
        <v>1011</v>
      </c>
      <c r="W207" s="7">
        <v>1</v>
      </c>
      <c r="X207" s="4">
        <v>858.87</v>
      </c>
      <c r="Y207" s="1" t="s">
        <v>701</v>
      </c>
      <c r="Z207" s="1">
        <v>2</v>
      </c>
      <c r="AA207" s="4">
        <v>429.44</v>
      </c>
      <c r="AB207" s="1" t="s">
        <v>1049</v>
      </c>
      <c r="AC207" s="1" t="s">
        <v>1032</v>
      </c>
      <c r="AD207" s="1" t="s">
        <v>491</v>
      </c>
      <c r="AE207" s="1" t="s">
        <v>704</v>
      </c>
      <c r="AF207" s="1" t="s">
        <v>541</v>
      </c>
      <c r="AG207" s="1" t="s">
        <v>704</v>
      </c>
      <c r="AH207" s="4">
        <v>858.87</v>
      </c>
      <c r="AI207" s="4">
        <v>429.435</v>
      </c>
      <c r="AJ207" s="1"/>
      <c r="AK207" s="1"/>
      <c r="AL207" s="1"/>
      <c r="AM207" s="1" t="s">
        <v>888</v>
      </c>
      <c r="AN207" s="1" t="s">
        <v>319</v>
      </c>
      <c r="AO207" s="1"/>
      <c r="AP207" s="1" t="s">
        <v>22</v>
      </c>
      <c r="AQ207" s="1"/>
      <c r="AR207" s="1"/>
      <c r="AS207" s="1"/>
      <c r="AT207" s="1"/>
      <c r="AU207" s="1"/>
      <c r="AV207" s="1"/>
      <c r="AW207" s="1" t="s">
        <v>1021</v>
      </c>
      <c r="AX207" s="8">
        <v>45075.545591791866</v>
      </c>
      <c r="AY207" s="1" t="s">
        <v>113</v>
      </c>
      <c r="AZ207" s="4">
        <v>858.87</v>
      </c>
      <c r="BA207" s="5">
        <v>45072</v>
      </c>
      <c r="BB207" s="5">
        <v>45102</v>
      </c>
      <c r="BC207" s="5">
        <v>45072</v>
      </c>
      <c r="BD207" s="5">
        <v>45155</v>
      </c>
      <c r="BE207" s="8">
        <v>45291</v>
      </c>
      <c r="BF207" s="1" t="s">
        <v>1042</v>
      </c>
      <c r="BG207" s="1"/>
      <c r="BH207" s="1"/>
      <c r="BI207" s="1" t="s">
        <v>45</v>
      </c>
    </row>
    <row r="208" spans="1:61" x14ac:dyDescent="0.25">
      <c r="A208" s="29">
        <v>206</v>
      </c>
      <c r="B208" s="1"/>
      <c r="C208" s="1"/>
      <c r="D208" s="1"/>
      <c r="E208" s="1" t="s">
        <v>1167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5"/>
      <c r="R208" s="1"/>
      <c r="S208" s="1"/>
      <c r="T208" s="1"/>
      <c r="U208" s="1"/>
      <c r="V208" s="1"/>
      <c r="W208" s="7"/>
      <c r="X208" s="4"/>
      <c r="Y208" s="1"/>
      <c r="Z208" s="1"/>
      <c r="AA208" s="4"/>
      <c r="AB208" s="1"/>
      <c r="AC208" s="1"/>
      <c r="AD208" s="1"/>
      <c r="AE208" s="1"/>
      <c r="AF208" s="1"/>
      <c r="AG208" s="1"/>
      <c r="AH208" s="4"/>
      <c r="AI208" s="4"/>
      <c r="AJ208" s="1"/>
      <c r="AK208" s="1"/>
      <c r="AL208" s="1"/>
      <c r="AM208" s="1" t="s">
        <v>560</v>
      </c>
      <c r="AN208" s="1">
        <v>2456812456</v>
      </c>
      <c r="AO208" s="1"/>
      <c r="AP208" s="1"/>
      <c r="AQ208" s="1"/>
      <c r="AR208" s="1"/>
      <c r="AS208" s="1"/>
      <c r="AT208" s="1"/>
      <c r="AU208" s="1"/>
      <c r="AV208" s="1"/>
      <c r="AW208" s="1"/>
      <c r="AX208" s="8"/>
      <c r="AY208" s="1" t="s">
        <v>1168</v>
      </c>
      <c r="AZ208" s="4">
        <v>0</v>
      </c>
      <c r="BA208" s="5"/>
      <c r="BB208" s="5"/>
      <c r="BC208" s="5">
        <v>45078</v>
      </c>
      <c r="BD208" s="5"/>
      <c r="BE208" s="8"/>
      <c r="BF208" s="1"/>
      <c r="BG208" s="1"/>
      <c r="BH208" s="1"/>
      <c r="BI208" s="1"/>
    </row>
    <row r="209" spans="1:61" x14ac:dyDescent="0.25">
      <c r="A209" s="28">
        <v>207</v>
      </c>
      <c r="B209" s="1" t="str">
        <f>HYPERLINK("https://my.zakupivli.pro/remote/dispatcher/state_purchase_view/42897637", "UA-2023-05-29-005850-a")</f>
        <v>UA-2023-05-29-005850-a</v>
      </c>
      <c r="C209" s="1" t="s">
        <v>701</v>
      </c>
      <c r="D209" s="1" t="s">
        <v>984</v>
      </c>
      <c r="E209" s="1" t="s">
        <v>787</v>
      </c>
      <c r="F209" s="1" t="s">
        <v>219</v>
      </c>
      <c r="G209" s="1" t="s">
        <v>437</v>
      </c>
      <c r="H209" s="1" t="s">
        <v>540</v>
      </c>
      <c r="I209" s="1" t="s">
        <v>944</v>
      </c>
      <c r="J209" s="1" t="s">
        <v>973</v>
      </c>
      <c r="K209" s="1" t="s">
        <v>54</v>
      </c>
      <c r="L209" s="1" t="s">
        <v>714</v>
      </c>
      <c r="M209" s="1" t="s">
        <v>714</v>
      </c>
      <c r="N209" s="1" t="s">
        <v>47</v>
      </c>
      <c r="O209" s="1" t="s">
        <v>47</v>
      </c>
      <c r="P209" s="1" t="s">
        <v>47</v>
      </c>
      <c r="Q209" s="5">
        <v>45056</v>
      </c>
      <c r="R209" s="5">
        <v>45056</v>
      </c>
      <c r="S209" s="5">
        <v>45062</v>
      </c>
      <c r="T209" s="5">
        <v>45056</v>
      </c>
      <c r="U209" s="5">
        <v>45065</v>
      </c>
      <c r="V209" s="1" t="s">
        <v>1012</v>
      </c>
      <c r="W209" s="7">
        <v>1</v>
      </c>
      <c r="X209" s="4">
        <v>247000</v>
      </c>
      <c r="Y209" s="4">
        <v>247000</v>
      </c>
      <c r="Z209" s="1">
        <v>1</v>
      </c>
      <c r="AA209" s="4">
        <v>247000</v>
      </c>
      <c r="AB209" s="1" t="s">
        <v>1036</v>
      </c>
      <c r="AC209" s="4">
        <v>1235</v>
      </c>
      <c r="AD209" s="1" t="s">
        <v>491</v>
      </c>
      <c r="AE209" s="1" t="s">
        <v>944</v>
      </c>
      <c r="AF209" s="1" t="s">
        <v>541</v>
      </c>
      <c r="AG209" s="1" t="s">
        <v>704</v>
      </c>
      <c r="AH209" s="4">
        <v>163469</v>
      </c>
      <c r="AI209" s="4">
        <v>163469</v>
      </c>
      <c r="AJ209" s="1" t="s">
        <v>733</v>
      </c>
      <c r="AK209" s="4">
        <v>83531</v>
      </c>
      <c r="AL209" s="4">
        <v>0.33818218623481783</v>
      </c>
      <c r="AM209" s="1" t="s">
        <v>733</v>
      </c>
      <c r="AN209" s="1" t="s">
        <v>386</v>
      </c>
      <c r="AO209" s="1" t="s">
        <v>492</v>
      </c>
      <c r="AP209" s="1" t="s">
        <v>44</v>
      </c>
      <c r="AQ209" s="4">
        <v>83531</v>
      </c>
      <c r="AR209" s="4">
        <v>0.33818218623481783</v>
      </c>
      <c r="AS209" s="1"/>
      <c r="AT209" s="8">
        <v>45072.390842716944</v>
      </c>
      <c r="AU209" s="5">
        <v>45078</v>
      </c>
      <c r="AV209" s="5">
        <v>45088</v>
      </c>
      <c r="AW209" s="1" t="s">
        <v>1020</v>
      </c>
      <c r="AX209" s="8">
        <v>45082.794552410269</v>
      </c>
      <c r="AY209" s="1" t="s">
        <v>116</v>
      </c>
      <c r="AZ209" s="4">
        <v>163469</v>
      </c>
      <c r="BA209" s="1"/>
      <c r="BB209" s="5">
        <v>45110</v>
      </c>
      <c r="BC209" s="5">
        <v>45082</v>
      </c>
      <c r="BD209" s="5">
        <v>45152</v>
      </c>
      <c r="BE209" s="8">
        <v>45291</v>
      </c>
      <c r="BF209" s="1" t="s">
        <v>1042</v>
      </c>
      <c r="BG209" s="1"/>
      <c r="BH209" s="1"/>
      <c r="BI209" s="1" t="s">
        <v>45</v>
      </c>
    </row>
    <row r="210" spans="1:61" x14ac:dyDescent="0.25">
      <c r="A210" s="29">
        <v>208</v>
      </c>
      <c r="B210" s="1" t="str">
        <f>HYPERLINK("https://my.zakupivli.pro/remote/dispatcher/state_purchase_view/42507555", "UA-2023-05-10-014453-a")</f>
        <v>UA-2023-05-10-014453-a</v>
      </c>
      <c r="C210" s="1" t="str">
        <f>HYPERLINK("https://my.zakupivli.pro/remote/dispatcher/state_purchase_lot_view/941607", "UA-2023-05-10-014453-a-L1")</f>
        <v>UA-2023-05-10-014453-a-L1</v>
      </c>
      <c r="D210" s="1" t="s">
        <v>786</v>
      </c>
      <c r="E210" s="1" t="s">
        <v>789</v>
      </c>
      <c r="F210" s="1" t="s">
        <v>219</v>
      </c>
      <c r="G210" s="1" t="s">
        <v>437</v>
      </c>
      <c r="H210" s="1" t="s">
        <v>540</v>
      </c>
      <c r="I210" s="1" t="s">
        <v>944</v>
      </c>
      <c r="J210" s="1" t="s">
        <v>973</v>
      </c>
      <c r="K210" s="1" t="s">
        <v>54</v>
      </c>
      <c r="L210" s="1" t="s">
        <v>714</v>
      </c>
      <c r="M210" s="1" t="s">
        <v>714</v>
      </c>
      <c r="N210" s="1" t="s">
        <v>47</v>
      </c>
      <c r="O210" s="1" t="s">
        <v>47</v>
      </c>
      <c r="P210" s="1" t="s">
        <v>47</v>
      </c>
      <c r="Q210" s="5">
        <v>45056</v>
      </c>
      <c r="R210" s="5">
        <v>45056</v>
      </c>
      <c r="S210" s="5">
        <v>45061</v>
      </c>
      <c r="T210" s="5">
        <v>45056</v>
      </c>
      <c r="U210" s="5">
        <v>45064</v>
      </c>
      <c r="V210" s="1" t="s">
        <v>1012</v>
      </c>
      <c r="W210" s="7">
        <v>1</v>
      </c>
      <c r="X210" s="4">
        <v>139000</v>
      </c>
      <c r="Y210" s="4">
        <v>139000</v>
      </c>
      <c r="Z210" s="1">
        <v>1</v>
      </c>
      <c r="AA210" s="4">
        <v>139000</v>
      </c>
      <c r="AB210" s="1" t="s">
        <v>1036</v>
      </c>
      <c r="AC210" s="4">
        <v>695</v>
      </c>
      <c r="AD210" s="1" t="s">
        <v>491</v>
      </c>
      <c r="AE210" s="1" t="s">
        <v>944</v>
      </c>
      <c r="AF210" s="1" t="s">
        <v>541</v>
      </c>
      <c r="AG210" s="1" t="s">
        <v>704</v>
      </c>
      <c r="AH210" s="4">
        <v>87184</v>
      </c>
      <c r="AI210" s="4">
        <v>87184</v>
      </c>
      <c r="AJ210" s="1" t="s">
        <v>733</v>
      </c>
      <c r="AK210" s="4">
        <v>51816</v>
      </c>
      <c r="AL210" s="4">
        <v>0.3727769784172662</v>
      </c>
      <c r="AM210" s="1" t="s">
        <v>733</v>
      </c>
      <c r="AN210" s="1" t="s">
        <v>386</v>
      </c>
      <c r="AO210" s="1" t="s">
        <v>492</v>
      </c>
      <c r="AP210" s="1" t="s">
        <v>44</v>
      </c>
      <c r="AQ210" s="4">
        <v>51816</v>
      </c>
      <c r="AR210" s="4">
        <v>0.3727769784172662</v>
      </c>
      <c r="AS210" s="1"/>
      <c r="AT210" s="8">
        <v>45071.492771834048</v>
      </c>
      <c r="AU210" s="5">
        <v>45077</v>
      </c>
      <c r="AV210" s="5">
        <v>45087</v>
      </c>
      <c r="AW210" s="1" t="s">
        <v>1020</v>
      </c>
      <c r="AX210" s="8">
        <v>45082.791369542072</v>
      </c>
      <c r="AY210" s="1" t="s">
        <v>117</v>
      </c>
      <c r="AZ210" s="4">
        <v>87184</v>
      </c>
      <c r="BA210" s="1"/>
      <c r="BB210" s="5">
        <v>45102</v>
      </c>
      <c r="BC210" s="5">
        <v>45082</v>
      </c>
      <c r="BD210" s="5">
        <v>45152</v>
      </c>
      <c r="BE210" s="8">
        <v>45291</v>
      </c>
      <c r="BF210" s="1" t="s">
        <v>1042</v>
      </c>
      <c r="BG210" s="1"/>
      <c r="BH210" s="1"/>
      <c r="BI210" s="1" t="s">
        <v>45</v>
      </c>
    </row>
    <row r="211" spans="1:61" x14ac:dyDescent="0.25">
      <c r="A211" s="28">
        <v>209</v>
      </c>
      <c r="B211" s="1" t="str">
        <f>HYPERLINK("https://my.zakupivli.pro/remote/dispatcher/state_purchase_view/42506976", "UA-2023-05-10-014400-a")</f>
        <v>UA-2023-05-10-014400-a</v>
      </c>
      <c r="C211" s="1" t="str">
        <f>HYPERLINK("https://my.zakupivli.pro/remote/dispatcher/state_purchase_lot_view/941560", "UA-2023-05-10-014400-a-L1")</f>
        <v>UA-2023-05-10-014400-a-L1</v>
      </c>
      <c r="D211" s="1" t="s">
        <v>788</v>
      </c>
      <c r="E211" s="1" t="s">
        <v>785</v>
      </c>
      <c r="F211" s="1" t="s">
        <v>219</v>
      </c>
      <c r="G211" s="1" t="s">
        <v>437</v>
      </c>
      <c r="H211" s="1" t="s">
        <v>540</v>
      </c>
      <c r="I211" s="1" t="s">
        <v>944</v>
      </c>
      <c r="J211" s="1" t="s">
        <v>973</v>
      </c>
      <c r="K211" s="1" t="s">
        <v>54</v>
      </c>
      <c r="L211" s="1" t="s">
        <v>714</v>
      </c>
      <c r="M211" s="1" t="s">
        <v>714</v>
      </c>
      <c r="N211" s="1" t="s">
        <v>47</v>
      </c>
      <c r="O211" s="1" t="s">
        <v>47</v>
      </c>
      <c r="P211" s="1" t="s">
        <v>47</v>
      </c>
      <c r="Q211" s="5">
        <v>45056</v>
      </c>
      <c r="R211" s="5">
        <v>45056</v>
      </c>
      <c r="S211" s="5">
        <v>45062</v>
      </c>
      <c r="T211" s="5">
        <v>45056</v>
      </c>
      <c r="U211" s="5">
        <v>45065</v>
      </c>
      <c r="V211" s="1" t="s">
        <v>1012</v>
      </c>
      <c r="W211" s="7">
        <v>1</v>
      </c>
      <c r="X211" s="4">
        <v>97000</v>
      </c>
      <c r="Y211" s="4">
        <v>97000</v>
      </c>
      <c r="Z211" s="1">
        <v>1</v>
      </c>
      <c r="AA211" s="4">
        <v>97000</v>
      </c>
      <c r="AB211" s="1" t="s">
        <v>1036</v>
      </c>
      <c r="AC211" s="4">
        <v>485</v>
      </c>
      <c r="AD211" s="1" t="s">
        <v>491</v>
      </c>
      <c r="AE211" s="1" t="s">
        <v>944</v>
      </c>
      <c r="AF211" s="1" t="s">
        <v>541</v>
      </c>
      <c r="AG211" s="1" t="s">
        <v>704</v>
      </c>
      <c r="AH211" s="4">
        <v>54490</v>
      </c>
      <c r="AI211" s="4">
        <v>54490</v>
      </c>
      <c r="AJ211" s="1" t="s">
        <v>733</v>
      </c>
      <c r="AK211" s="4">
        <v>42510</v>
      </c>
      <c r="AL211" s="4">
        <v>0.43824742268041239</v>
      </c>
      <c r="AM211" s="1" t="s">
        <v>733</v>
      </c>
      <c r="AN211" s="1" t="s">
        <v>386</v>
      </c>
      <c r="AO211" s="1" t="s">
        <v>492</v>
      </c>
      <c r="AP211" s="1" t="s">
        <v>44</v>
      </c>
      <c r="AQ211" s="4">
        <v>42510</v>
      </c>
      <c r="AR211" s="4">
        <v>0.43824742268041239</v>
      </c>
      <c r="AS211" s="1"/>
      <c r="AT211" s="8">
        <v>45072.462551305784</v>
      </c>
      <c r="AU211" s="5">
        <v>45078</v>
      </c>
      <c r="AV211" s="5">
        <v>45088</v>
      </c>
      <c r="AW211" s="1" t="s">
        <v>1020</v>
      </c>
      <c r="AX211" s="8">
        <v>45082.795514958045</v>
      </c>
      <c r="AY211" s="1" t="s">
        <v>118</v>
      </c>
      <c r="AZ211" s="4">
        <v>54490</v>
      </c>
      <c r="BA211" s="1"/>
      <c r="BB211" s="5">
        <v>45102</v>
      </c>
      <c r="BC211" s="5">
        <v>45082</v>
      </c>
      <c r="BD211" s="5">
        <v>45152</v>
      </c>
      <c r="BE211" s="8">
        <v>45291</v>
      </c>
      <c r="BF211" s="1" t="s">
        <v>1042</v>
      </c>
      <c r="BG211" s="1"/>
      <c r="BH211" s="1"/>
      <c r="BI211" s="1" t="s">
        <v>45</v>
      </c>
    </row>
    <row r="212" spans="1:61" x14ac:dyDescent="0.25">
      <c r="A212" s="29">
        <v>210</v>
      </c>
      <c r="B212" s="1" t="str">
        <f>HYPERLINK("https://my.zakupivli.pro/remote/dispatcher/state_purchase_view/42503005", "UA-2023-05-10-014353-a")</f>
        <v>UA-2023-05-10-014353-a</v>
      </c>
      <c r="C212" s="1" t="str">
        <f>HYPERLINK("https://my.zakupivli.pro/remote/dispatcher/state_purchase_lot_view/941347", "UA-2023-05-10-014353-a-L1")</f>
        <v>UA-2023-05-10-014353-a-L1</v>
      </c>
      <c r="D212" s="1" t="s">
        <v>790</v>
      </c>
      <c r="E212" s="1" t="s">
        <v>698</v>
      </c>
      <c r="F212" s="1" t="s">
        <v>219</v>
      </c>
      <c r="G212" s="1" t="s">
        <v>194</v>
      </c>
      <c r="H212" s="1" t="s">
        <v>596</v>
      </c>
      <c r="I212" s="1" t="s">
        <v>944</v>
      </c>
      <c r="J212" s="1" t="s">
        <v>973</v>
      </c>
      <c r="K212" s="1" t="s">
        <v>54</v>
      </c>
      <c r="L212" s="1" t="s">
        <v>714</v>
      </c>
      <c r="M212" s="1" t="s">
        <v>714</v>
      </c>
      <c r="N212" s="1" t="s">
        <v>46</v>
      </c>
      <c r="O212" s="1" t="s">
        <v>46</v>
      </c>
      <c r="P212" s="1" t="s">
        <v>46</v>
      </c>
      <c r="Q212" s="5">
        <v>45085</v>
      </c>
      <c r="R212" s="1"/>
      <c r="S212" s="1"/>
      <c r="T212" s="1"/>
      <c r="U212" s="1"/>
      <c r="V212" s="1" t="s">
        <v>1011</v>
      </c>
      <c r="W212" s="7">
        <v>1</v>
      </c>
      <c r="X212" s="4">
        <v>1800</v>
      </c>
      <c r="Y212" s="1" t="s">
        <v>701</v>
      </c>
      <c r="Z212" s="1">
        <v>4</v>
      </c>
      <c r="AA212" s="4">
        <v>450</v>
      </c>
      <c r="AB212" s="1" t="s">
        <v>1054</v>
      </c>
      <c r="AC212" s="1" t="s">
        <v>1032</v>
      </c>
      <c r="AD212" s="1" t="s">
        <v>491</v>
      </c>
      <c r="AE212" s="1" t="s">
        <v>704</v>
      </c>
      <c r="AF212" s="1" t="s">
        <v>541</v>
      </c>
      <c r="AG212" s="1" t="s">
        <v>704</v>
      </c>
      <c r="AH212" s="4">
        <v>1800</v>
      </c>
      <c r="AI212" s="4">
        <v>450</v>
      </c>
      <c r="AJ212" s="1"/>
      <c r="AK212" s="1"/>
      <c r="AL212" s="1"/>
      <c r="AM212" s="1" t="s">
        <v>620</v>
      </c>
      <c r="AN212" s="1" t="s">
        <v>242</v>
      </c>
      <c r="AO212" s="1"/>
      <c r="AP212" s="1" t="s">
        <v>13</v>
      </c>
      <c r="AQ212" s="1"/>
      <c r="AR212" s="1"/>
      <c r="AS212" s="1"/>
      <c r="AT212" s="1"/>
      <c r="AU212" s="1"/>
      <c r="AV212" s="1"/>
      <c r="AW212" s="1" t="s">
        <v>1021</v>
      </c>
      <c r="AX212" s="8">
        <v>45085.626567199572</v>
      </c>
      <c r="AY212" s="1" t="s">
        <v>64</v>
      </c>
      <c r="AZ212" s="4">
        <v>1800</v>
      </c>
      <c r="BA212" s="5">
        <v>45083</v>
      </c>
      <c r="BB212" s="5">
        <v>45291</v>
      </c>
      <c r="BC212" s="5">
        <v>45083</v>
      </c>
      <c r="BD212" s="5">
        <v>45152</v>
      </c>
      <c r="BE212" s="8">
        <v>45291</v>
      </c>
      <c r="BF212" s="1" t="s">
        <v>1042</v>
      </c>
      <c r="BG212" s="1"/>
      <c r="BH212" s="1"/>
      <c r="BI212" s="1" t="s">
        <v>45</v>
      </c>
    </row>
    <row r="213" spans="1:61" x14ac:dyDescent="0.25">
      <c r="A213" s="28">
        <v>211</v>
      </c>
      <c r="B213" s="1" t="str">
        <f>HYPERLINK("https://my.zakupivli.pro/remote/dispatcher/state_purchase_view/43117613", "UA-2023-06-08-008266-a")</f>
        <v>UA-2023-06-08-008266-a</v>
      </c>
      <c r="C213" s="1" t="s">
        <v>701</v>
      </c>
      <c r="D213" s="1" t="s">
        <v>861</v>
      </c>
      <c r="E213" s="1" t="s">
        <v>761</v>
      </c>
      <c r="F213" s="1" t="s">
        <v>219</v>
      </c>
      <c r="G213" s="1" t="s">
        <v>475</v>
      </c>
      <c r="H213" s="1" t="s">
        <v>596</v>
      </c>
      <c r="I213" s="1" t="s">
        <v>944</v>
      </c>
      <c r="J213" s="1" t="s">
        <v>973</v>
      </c>
      <c r="K213" s="1" t="s">
        <v>54</v>
      </c>
      <c r="L213" s="1" t="s">
        <v>714</v>
      </c>
      <c r="M213" s="1" t="s">
        <v>714</v>
      </c>
      <c r="N213" s="1" t="s">
        <v>46</v>
      </c>
      <c r="O213" s="1" t="s">
        <v>46</v>
      </c>
      <c r="P213" s="1" t="s">
        <v>46</v>
      </c>
      <c r="Q213" s="5">
        <v>45085</v>
      </c>
      <c r="R213" s="1"/>
      <c r="S213" s="1"/>
      <c r="T213" s="1"/>
      <c r="U213" s="1"/>
      <c r="V213" s="1" t="s">
        <v>1011</v>
      </c>
      <c r="W213" s="7">
        <v>1</v>
      </c>
      <c r="X213" s="4">
        <v>72155</v>
      </c>
      <c r="Y213" s="1" t="s">
        <v>701</v>
      </c>
      <c r="Z213" s="1">
        <v>4</v>
      </c>
      <c r="AA213" s="4">
        <v>18038.75</v>
      </c>
      <c r="AB213" s="1" t="s">
        <v>1036</v>
      </c>
      <c r="AC213" s="1" t="s">
        <v>1032</v>
      </c>
      <c r="AD213" s="1" t="s">
        <v>491</v>
      </c>
      <c r="AE213" s="1" t="s">
        <v>704</v>
      </c>
      <c r="AF213" s="1" t="s">
        <v>541</v>
      </c>
      <c r="AG213" s="1" t="s">
        <v>704</v>
      </c>
      <c r="AH213" s="4">
        <v>72155</v>
      </c>
      <c r="AI213" s="4">
        <v>18038.75</v>
      </c>
      <c r="AJ213" s="1"/>
      <c r="AK213" s="1"/>
      <c r="AL213" s="1"/>
      <c r="AM213" s="1" t="s">
        <v>935</v>
      </c>
      <c r="AN213" s="1" t="s">
        <v>354</v>
      </c>
      <c r="AO213" s="1"/>
      <c r="AP213" s="1" t="s">
        <v>22</v>
      </c>
      <c r="AQ213" s="1"/>
      <c r="AR213" s="1"/>
      <c r="AS213" s="1"/>
      <c r="AT213" s="1"/>
      <c r="AU213" s="1"/>
      <c r="AV213" s="1"/>
      <c r="AW213" s="1" t="s">
        <v>1021</v>
      </c>
      <c r="AX213" s="8">
        <v>45085.608921844178</v>
      </c>
      <c r="AY213" s="1" t="s">
        <v>120</v>
      </c>
      <c r="AZ213" s="4">
        <v>72155</v>
      </c>
      <c r="BA213" s="5">
        <v>45083</v>
      </c>
      <c r="BB213" s="5">
        <v>45291</v>
      </c>
      <c r="BC213" s="5">
        <v>45083</v>
      </c>
      <c r="BD213" s="5">
        <v>45152</v>
      </c>
      <c r="BE213" s="8">
        <v>45291</v>
      </c>
      <c r="BF213" s="1" t="s">
        <v>1042</v>
      </c>
      <c r="BG213" s="1"/>
      <c r="BH213" s="1"/>
      <c r="BI213" s="1" t="s">
        <v>45</v>
      </c>
    </row>
    <row r="214" spans="1:61" x14ac:dyDescent="0.25">
      <c r="A214" s="29">
        <v>212</v>
      </c>
      <c r="B214" s="1" t="str">
        <f>HYPERLINK("https://my.zakupivli.pro/remote/dispatcher/state_purchase_view/43116871", "UA-2023-06-08-008093-a")</f>
        <v>UA-2023-06-08-008093-a</v>
      </c>
      <c r="C214" s="1" t="s">
        <v>701</v>
      </c>
      <c r="D214" s="1" t="s">
        <v>660</v>
      </c>
      <c r="E214" s="1" t="s">
        <v>670</v>
      </c>
      <c r="F214" s="1" t="s">
        <v>219</v>
      </c>
      <c r="G214" s="1" t="s">
        <v>305</v>
      </c>
      <c r="H214" s="1" t="s">
        <v>596</v>
      </c>
      <c r="I214" s="1" t="s">
        <v>944</v>
      </c>
      <c r="J214" s="1" t="s">
        <v>973</v>
      </c>
      <c r="K214" s="1" t="s">
        <v>54</v>
      </c>
      <c r="L214" s="1" t="s">
        <v>714</v>
      </c>
      <c r="M214" s="1" t="s">
        <v>714</v>
      </c>
      <c r="N214" s="1" t="s">
        <v>46</v>
      </c>
      <c r="O214" s="1" t="s">
        <v>46</v>
      </c>
      <c r="P214" s="1" t="s">
        <v>46</v>
      </c>
      <c r="Q214" s="5">
        <v>45085</v>
      </c>
      <c r="R214" s="1"/>
      <c r="S214" s="1"/>
      <c r="T214" s="1"/>
      <c r="U214" s="1"/>
      <c r="V214" s="1" t="s">
        <v>1011</v>
      </c>
      <c r="W214" s="7">
        <v>1</v>
      </c>
      <c r="X214" s="4">
        <v>27775</v>
      </c>
      <c r="Y214" s="1" t="s">
        <v>701</v>
      </c>
      <c r="Z214" s="1">
        <v>25</v>
      </c>
      <c r="AA214" s="4">
        <v>1111</v>
      </c>
      <c r="AB214" s="1" t="s">
        <v>1026</v>
      </c>
      <c r="AC214" s="1" t="s">
        <v>1032</v>
      </c>
      <c r="AD214" s="1" t="s">
        <v>491</v>
      </c>
      <c r="AE214" s="1" t="s">
        <v>944</v>
      </c>
      <c r="AF214" s="1" t="s">
        <v>541</v>
      </c>
      <c r="AG214" s="1" t="s">
        <v>704</v>
      </c>
      <c r="AH214" s="4">
        <v>27775</v>
      </c>
      <c r="AI214" s="4">
        <v>1111</v>
      </c>
      <c r="AJ214" s="1"/>
      <c r="AK214" s="1"/>
      <c r="AL214" s="1"/>
      <c r="AM214" s="1" t="s">
        <v>924</v>
      </c>
      <c r="AN214" s="1" t="s">
        <v>338</v>
      </c>
      <c r="AO214" s="1"/>
      <c r="AP214" s="1" t="s">
        <v>22</v>
      </c>
      <c r="AQ214" s="1"/>
      <c r="AR214" s="1"/>
      <c r="AS214" s="1"/>
      <c r="AT214" s="1"/>
      <c r="AU214" s="1"/>
      <c r="AV214" s="1"/>
      <c r="AW214" s="1" t="s">
        <v>1021</v>
      </c>
      <c r="AX214" s="8">
        <v>45085.597916266983</v>
      </c>
      <c r="AY214" s="1" t="s">
        <v>122</v>
      </c>
      <c r="AZ214" s="4">
        <v>27775</v>
      </c>
      <c r="BA214" s="5">
        <v>45083</v>
      </c>
      <c r="BB214" s="5">
        <v>45291</v>
      </c>
      <c r="BC214" s="5">
        <v>45083</v>
      </c>
      <c r="BD214" s="5">
        <v>45152</v>
      </c>
      <c r="BE214" s="8">
        <v>45291</v>
      </c>
      <c r="BF214" s="1" t="s">
        <v>1042</v>
      </c>
      <c r="BG214" s="1"/>
      <c r="BH214" s="1"/>
      <c r="BI214" s="1" t="s">
        <v>45</v>
      </c>
    </row>
    <row r="215" spans="1:61" x14ac:dyDescent="0.25">
      <c r="A215" s="28">
        <v>213</v>
      </c>
      <c r="B215" s="1" t="str">
        <f>HYPERLINK("https://my.zakupivli.pro/remote/dispatcher/state_purchase_view/43115595", "UA-2023-06-08-007924-a")</f>
        <v>UA-2023-06-08-007924-a</v>
      </c>
      <c r="C215" s="1" t="s">
        <v>701</v>
      </c>
      <c r="D215" s="1" t="s">
        <v>994</v>
      </c>
      <c r="E215" s="1" t="s">
        <v>621</v>
      </c>
      <c r="F215" s="1" t="s">
        <v>219</v>
      </c>
      <c r="G215" s="1" t="s">
        <v>306</v>
      </c>
      <c r="H215" s="1" t="s">
        <v>596</v>
      </c>
      <c r="I215" s="1" t="s">
        <v>944</v>
      </c>
      <c r="J215" s="1" t="s">
        <v>973</v>
      </c>
      <c r="K215" s="1" t="s">
        <v>54</v>
      </c>
      <c r="L215" s="1" t="s">
        <v>714</v>
      </c>
      <c r="M215" s="1" t="s">
        <v>714</v>
      </c>
      <c r="N215" s="1" t="s">
        <v>46</v>
      </c>
      <c r="O215" s="1" t="s">
        <v>46</v>
      </c>
      <c r="P215" s="1" t="s">
        <v>46</v>
      </c>
      <c r="Q215" s="5">
        <v>45085</v>
      </c>
      <c r="R215" s="1"/>
      <c r="S215" s="1"/>
      <c r="T215" s="1"/>
      <c r="U215" s="1"/>
      <c r="V215" s="1" t="s">
        <v>1011</v>
      </c>
      <c r="W215" s="7">
        <v>1</v>
      </c>
      <c r="X215" s="4">
        <v>2800</v>
      </c>
      <c r="Y215" s="1" t="s">
        <v>701</v>
      </c>
      <c r="Z215" s="1">
        <v>1</v>
      </c>
      <c r="AA215" s="4">
        <v>2800</v>
      </c>
      <c r="AB215" s="1" t="s">
        <v>1054</v>
      </c>
      <c r="AC215" s="1" t="s">
        <v>1032</v>
      </c>
      <c r="AD215" s="1" t="s">
        <v>491</v>
      </c>
      <c r="AE215" s="1" t="s">
        <v>944</v>
      </c>
      <c r="AF215" s="1" t="s">
        <v>541</v>
      </c>
      <c r="AG215" s="1" t="s">
        <v>704</v>
      </c>
      <c r="AH215" s="4">
        <v>2800</v>
      </c>
      <c r="AI215" s="4">
        <v>2800</v>
      </c>
      <c r="AJ215" s="1"/>
      <c r="AK215" s="1"/>
      <c r="AL215" s="1"/>
      <c r="AM215" s="1" t="s">
        <v>924</v>
      </c>
      <c r="AN215" s="1" t="s">
        <v>338</v>
      </c>
      <c r="AO215" s="1"/>
      <c r="AP215" s="1" t="s">
        <v>22</v>
      </c>
      <c r="AQ215" s="1"/>
      <c r="AR215" s="1"/>
      <c r="AS215" s="1"/>
      <c r="AT215" s="1"/>
      <c r="AU215" s="1"/>
      <c r="AV215" s="1"/>
      <c r="AW215" s="1" t="s">
        <v>1021</v>
      </c>
      <c r="AX215" s="8">
        <v>45085.597897667976</v>
      </c>
      <c r="AY215" s="1" t="s">
        <v>123</v>
      </c>
      <c r="AZ215" s="4">
        <v>2800</v>
      </c>
      <c r="BA215" s="5">
        <v>45083</v>
      </c>
      <c r="BB215" s="5">
        <v>45291</v>
      </c>
      <c r="BC215" s="5">
        <v>45083</v>
      </c>
      <c r="BD215" s="5">
        <v>45152</v>
      </c>
      <c r="BE215" s="8">
        <v>45291</v>
      </c>
      <c r="BF215" s="1" t="s">
        <v>1042</v>
      </c>
      <c r="BG215" s="1"/>
      <c r="BH215" s="1"/>
      <c r="BI215" s="1" t="s">
        <v>45</v>
      </c>
    </row>
    <row r="216" spans="1:61" x14ac:dyDescent="0.25">
      <c r="A216" s="29">
        <v>214</v>
      </c>
      <c r="B216" s="1" t="str">
        <f>HYPERLINK("https://my.zakupivli.pro/remote/dispatcher/state_purchase_view/43127973", "UA-2023-06-08-003704-a")</f>
        <v>UA-2023-06-08-003704-a</v>
      </c>
      <c r="C216" s="1" t="s">
        <v>701</v>
      </c>
      <c r="D216" s="1" t="s">
        <v>677</v>
      </c>
      <c r="E216" s="1" t="s">
        <v>979</v>
      </c>
      <c r="F216" s="1" t="s">
        <v>219</v>
      </c>
      <c r="G216" s="1" t="s">
        <v>390</v>
      </c>
      <c r="H216" s="1" t="s">
        <v>596</v>
      </c>
      <c r="I216" s="1" t="s">
        <v>944</v>
      </c>
      <c r="J216" s="1" t="s">
        <v>973</v>
      </c>
      <c r="K216" s="1" t="s">
        <v>54</v>
      </c>
      <c r="L216" s="1" t="s">
        <v>714</v>
      </c>
      <c r="M216" s="1" t="s">
        <v>714</v>
      </c>
      <c r="N216" s="1" t="s">
        <v>46</v>
      </c>
      <c r="O216" s="1" t="s">
        <v>46</v>
      </c>
      <c r="P216" s="1" t="s">
        <v>46</v>
      </c>
      <c r="Q216" s="5">
        <v>45085</v>
      </c>
      <c r="R216" s="1"/>
      <c r="S216" s="1"/>
      <c r="T216" s="1"/>
      <c r="U216" s="1"/>
      <c r="V216" s="1" t="s">
        <v>1011</v>
      </c>
      <c r="W216" s="7">
        <v>1</v>
      </c>
      <c r="X216" s="4">
        <v>2260</v>
      </c>
      <c r="Y216" s="1" t="s">
        <v>701</v>
      </c>
      <c r="Z216" s="1">
        <v>7</v>
      </c>
      <c r="AA216" s="4">
        <v>322.86</v>
      </c>
      <c r="AB216" s="1" t="s">
        <v>1026</v>
      </c>
      <c r="AC216" s="1" t="s">
        <v>1032</v>
      </c>
      <c r="AD216" s="1" t="s">
        <v>491</v>
      </c>
      <c r="AE216" s="1" t="s">
        <v>704</v>
      </c>
      <c r="AF216" s="1" t="s">
        <v>541</v>
      </c>
      <c r="AG216" s="1" t="s">
        <v>704</v>
      </c>
      <c r="AH216" s="4">
        <v>2260</v>
      </c>
      <c r="AI216" s="4">
        <v>322.85714285714283</v>
      </c>
      <c r="AJ216" s="1"/>
      <c r="AK216" s="1"/>
      <c r="AL216" s="1"/>
      <c r="AM216" s="1" t="s">
        <v>978</v>
      </c>
      <c r="AN216" s="1" t="s">
        <v>226</v>
      </c>
      <c r="AO216" s="1"/>
      <c r="AP216" s="1" t="s">
        <v>22</v>
      </c>
      <c r="AQ216" s="1"/>
      <c r="AR216" s="1"/>
      <c r="AS216" s="1"/>
      <c r="AT216" s="1"/>
      <c r="AU216" s="1"/>
      <c r="AV216" s="1"/>
      <c r="AW216" s="1" t="s">
        <v>1021</v>
      </c>
      <c r="AX216" s="8">
        <v>45085.597909715842</v>
      </c>
      <c r="AY216" s="1" t="s">
        <v>125</v>
      </c>
      <c r="AZ216" s="4">
        <v>2260</v>
      </c>
      <c r="BA216" s="5">
        <v>45083</v>
      </c>
      <c r="BB216" s="5">
        <v>45291</v>
      </c>
      <c r="BC216" s="5">
        <v>45083</v>
      </c>
      <c r="BD216" s="5">
        <v>45152</v>
      </c>
      <c r="BE216" s="8">
        <v>45291</v>
      </c>
      <c r="BF216" s="1" t="s">
        <v>1042</v>
      </c>
      <c r="BG216" s="1"/>
      <c r="BH216" s="1"/>
      <c r="BI216" s="1" t="s">
        <v>45</v>
      </c>
    </row>
    <row r="217" spans="1:61" x14ac:dyDescent="0.25">
      <c r="A217" s="28">
        <v>215</v>
      </c>
      <c r="B217" s="1" t="str">
        <f>HYPERLINK("https://my.zakupivli.pro/remote/dispatcher/state_purchase_view/43134575", "UA-2023-06-08-003434-a")</f>
        <v>UA-2023-06-08-003434-a</v>
      </c>
      <c r="C217" s="1" t="s">
        <v>701</v>
      </c>
      <c r="D217" s="1" t="s">
        <v>648</v>
      </c>
      <c r="E217" s="1" t="s">
        <v>600</v>
      </c>
      <c r="F217" s="1" t="s">
        <v>219</v>
      </c>
      <c r="G217" s="1" t="s">
        <v>384</v>
      </c>
      <c r="H217" s="1" t="s">
        <v>596</v>
      </c>
      <c r="I217" s="1" t="s">
        <v>944</v>
      </c>
      <c r="J217" s="1" t="s">
        <v>973</v>
      </c>
      <c r="K217" s="1" t="s">
        <v>54</v>
      </c>
      <c r="L217" s="1" t="s">
        <v>714</v>
      </c>
      <c r="M217" s="1" t="s">
        <v>714</v>
      </c>
      <c r="N217" s="1" t="s">
        <v>46</v>
      </c>
      <c r="O217" s="1" t="s">
        <v>46</v>
      </c>
      <c r="P217" s="1" t="s">
        <v>46</v>
      </c>
      <c r="Q217" s="5">
        <v>45085</v>
      </c>
      <c r="R217" s="1"/>
      <c r="S217" s="1"/>
      <c r="T217" s="1"/>
      <c r="U217" s="1"/>
      <c r="V217" s="1" t="s">
        <v>1011</v>
      </c>
      <c r="W217" s="7">
        <v>1</v>
      </c>
      <c r="X217" s="4">
        <v>2500</v>
      </c>
      <c r="Y217" s="1" t="s">
        <v>701</v>
      </c>
      <c r="Z217" s="1">
        <v>13</v>
      </c>
      <c r="AA217" s="4">
        <v>192.31</v>
      </c>
      <c r="AB217" s="1" t="s">
        <v>1026</v>
      </c>
      <c r="AC217" s="1" t="s">
        <v>1032</v>
      </c>
      <c r="AD217" s="1" t="s">
        <v>491</v>
      </c>
      <c r="AE217" s="1" t="s">
        <v>704</v>
      </c>
      <c r="AF217" s="1" t="s">
        <v>541</v>
      </c>
      <c r="AG217" s="1" t="s">
        <v>704</v>
      </c>
      <c r="AH217" s="4">
        <v>2500</v>
      </c>
      <c r="AI217" s="4">
        <v>192.30769230769232</v>
      </c>
      <c r="AJ217" s="1"/>
      <c r="AK217" s="1"/>
      <c r="AL217" s="1"/>
      <c r="AM217" s="1" t="s">
        <v>726</v>
      </c>
      <c r="AN217" s="1" t="s">
        <v>233</v>
      </c>
      <c r="AO217" s="1"/>
      <c r="AP217" s="1" t="s">
        <v>13</v>
      </c>
      <c r="AQ217" s="1"/>
      <c r="AR217" s="1"/>
      <c r="AS217" s="1"/>
      <c r="AT217" s="1"/>
      <c r="AU217" s="1"/>
      <c r="AV217" s="1"/>
      <c r="AW217" s="1" t="s">
        <v>1021</v>
      </c>
      <c r="AX217" s="8">
        <v>45085.597911443198</v>
      </c>
      <c r="AY217" s="1" t="s">
        <v>126</v>
      </c>
      <c r="AZ217" s="4">
        <v>2500</v>
      </c>
      <c r="BA217" s="5">
        <v>45083</v>
      </c>
      <c r="BB217" s="5">
        <v>45291</v>
      </c>
      <c r="BC217" s="5">
        <v>45083</v>
      </c>
      <c r="BD217" s="5">
        <v>45152</v>
      </c>
      <c r="BE217" s="8">
        <v>45291</v>
      </c>
      <c r="BF217" s="1" t="s">
        <v>1042</v>
      </c>
      <c r="BG217" s="1"/>
      <c r="BH217" s="1"/>
      <c r="BI217" s="1" t="s">
        <v>45</v>
      </c>
    </row>
    <row r="218" spans="1:61" x14ac:dyDescent="0.25">
      <c r="A218" s="29">
        <v>216</v>
      </c>
      <c r="B218" s="1" t="str">
        <f>HYPERLINK("https://my.zakupivli.pro/remote/dispatcher/state_purchase_view/43135585", "UA-2023-06-08-003058-a")</f>
        <v>UA-2023-06-08-003058-a</v>
      </c>
      <c r="C218" s="1" t="s">
        <v>701</v>
      </c>
      <c r="D218" s="1" t="s">
        <v>772</v>
      </c>
      <c r="E218" s="1" t="s">
        <v>992</v>
      </c>
      <c r="F218" s="1" t="s">
        <v>219</v>
      </c>
      <c r="G218" s="1" t="s">
        <v>378</v>
      </c>
      <c r="H218" s="1" t="s">
        <v>596</v>
      </c>
      <c r="I218" s="1" t="s">
        <v>944</v>
      </c>
      <c r="J218" s="1" t="s">
        <v>973</v>
      </c>
      <c r="K218" s="1" t="s">
        <v>54</v>
      </c>
      <c r="L218" s="1" t="s">
        <v>714</v>
      </c>
      <c r="M218" s="1" t="s">
        <v>714</v>
      </c>
      <c r="N218" s="1" t="s">
        <v>46</v>
      </c>
      <c r="O218" s="1" t="s">
        <v>46</v>
      </c>
      <c r="P218" s="1" t="s">
        <v>46</v>
      </c>
      <c r="Q218" s="5">
        <v>45085</v>
      </c>
      <c r="R218" s="1"/>
      <c r="S218" s="1"/>
      <c r="T218" s="1"/>
      <c r="U218" s="1"/>
      <c r="V218" s="1" t="s">
        <v>1011</v>
      </c>
      <c r="W218" s="7">
        <v>1</v>
      </c>
      <c r="X218" s="4">
        <v>4525</v>
      </c>
      <c r="Y218" s="1" t="s">
        <v>701</v>
      </c>
      <c r="Z218" s="1" t="s">
        <v>1026</v>
      </c>
      <c r="AA218" s="1" t="s">
        <v>1026</v>
      </c>
      <c r="AB218" s="1" t="s">
        <v>1026</v>
      </c>
      <c r="AC218" s="1" t="s">
        <v>1032</v>
      </c>
      <c r="AD218" s="1" t="s">
        <v>491</v>
      </c>
      <c r="AE218" s="1" t="s">
        <v>704</v>
      </c>
      <c r="AF218" s="1" t="s">
        <v>541</v>
      </c>
      <c r="AG218" s="1" t="s">
        <v>704</v>
      </c>
      <c r="AH218" s="4">
        <v>4525</v>
      </c>
      <c r="AI218" s="1" t="s">
        <v>1026</v>
      </c>
      <c r="AJ218" s="1"/>
      <c r="AK218" s="1"/>
      <c r="AL218" s="1"/>
      <c r="AM218" s="1" t="s">
        <v>666</v>
      </c>
      <c r="AN218" s="1" t="s">
        <v>174</v>
      </c>
      <c r="AO218" s="1"/>
      <c r="AP218" s="1" t="s">
        <v>22</v>
      </c>
      <c r="AQ218" s="1"/>
      <c r="AR218" s="1"/>
      <c r="AS218" s="1"/>
      <c r="AT218" s="1"/>
      <c r="AU218" s="1"/>
      <c r="AV218" s="1"/>
      <c r="AW218" s="1" t="s">
        <v>1021</v>
      </c>
      <c r="AX218" s="8">
        <v>45085.597926337454</v>
      </c>
      <c r="AY218" s="1" t="s">
        <v>127</v>
      </c>
      <c r="AZ218" s="4">
        <v>4525</v>
      </c>
      <c r="BA218" s="5">
        <v>45083</v>
      </c>
      <c r="BB218" s="5">
        <v>45291</v>
      </c>
      <c r="BC218" s="5">
        <v>45083</v>
      </c>
      <c r="BD218" s="5">
        <v>45152</v>
      </c>
      <c r="BE218" s="8">
        <v>45291</v>
      </c>
      <c r="BF218" s="1" t="s">
        <v>1042</v>
      </c>
      <c r="BG218" s="1"/>
      <c r="BH218" s="1"/>
      <c r="BI218" s="1" t="s">
        <v>45</v>
      </c>
    </row>
    <row r="219" spans="1:61" x14ac:dyDescent="0.25">
      <c r="A219" s="28">
        <v>217</v>
      </c>
      <c r="B219" s="1" t="str">
        <f>HYPERLINK("https://my.zakupivli.pro/remote/dispatcher/state_purchase_view/43121854", "UA-2023-06-08-002879-a")</f>
        <v>UA-2023-06-08-002879-a</v>
      </c>
      <c r="C219" s="1" t="s">
        <v>701</v>
      </c>
      <c r="D219" s="1" t="s">
        <v>699</v>
      </c>
      <c r="E219" s="1" t="s">
        <v>525</v>
      </c>
      <c r="F219" s="1" t="s">
        <v>219</v>
      </c>
      <c r="G219" s="1" t="s">
        <v>393</v>
      </c>
      <c r="H219" s="1" t="s">
        <v>596</v>
      </c>
      <c r="I219" s="1" t="s">
        <v>944</v>
      </c>
      <c r="J219" s="1" t="s">
        <v>973</v>
      </c>
      <c r="K219" s="1" t="s">
        <v>54</v>
      </c>
      <c r="L219" s="1" t="s">
        <v>714</v>
      </c>
      <c r="M219" s="1" t="s">
        <v>714</v>
      </c>
      <c r="N219" s="1" t="s">
        <v>46</v>
      </c>
      <c r="O219" s="1" t="s">
        <v>46</v>
      </c>
      <c r="P219" s="1" t="s">
        <v>46</v>
      </c>
      <c r="Q219" s="5">
        <v>45085</v>
      </c>
      <c r="R219" s="1"/>
      <c r="S219" s="1"/>
      <c r="T219" s="1"/>
      <c r="U219" s="1"/>
      <c r="V219" s="1" t="s">
        <v>1011</v>
      </c>
      <c r="W219" s="7">
        <v>1</v>
      </c>
      <c r="X219" s="4">
        <v>225</v>
      </c>
      <c r="Y219" s="1" t="s">
        <v>701</v>
      </c>
      <c r="Z219" s="1">
        <v>1</v>
      </c>
      <c r="AA219" s="4">
        <v>225</v>
      </c>
      <c r="AB219" s="1" t="s">
        <v>1054</v>
      </c>
      <c r="AC219" s="1" t="s">
        <v>1032</v>
      </c>
      <c r="AD219" s="1" t="s">
        <v>491</v>
      </c>
      <c r="AE219" s="1" t="s">
        <v>704</v>
      </c>
      <c r="AF219" s="1" t="s">
        <v>541</v>
      </c>
      <c r="AG219" s="1" t="s">
        <v>704</v>
      </c>
      <c r="AH219" s="4">
        <v>225</v>
      </c>
      <c r="AI219" s="4">
        <v>225</v>
      </c>
      <c r="AJ219" s="1"/>
      <c r="AK219" s="1"/>
      <c r="AL219" s="1"/>
      <c r="AM219" s="1" t="s">
        <v>978</v>
      </c>
      <c r="AN219" s="1" t="s">
        <v>226</v>
      </c>
      <c r="AO219" s="1"/>
      <c r="AP219" s="1" t="s">
        <v>22</v>
      </c>
      <c r="AQ219" s="1"/>
      <c r="AR219" s="1"/>
      <c r="AS219" s="1"/>
      <c r="AT219" s="1"/>
      <c r="AU219" s="1"/>
      <c r="AV219" s="1"/>
      <c r="AW219" s="1" t="s">
        <v>1021</v>
      </c>
      <c r="AX219" s="8">
        <v>45085.597913060767</v>
      </c>
      <c r="AY219" s="1" t="s">
        <v>129</v>
      </c>
      <c r="AZ219" s="4">
        <v>225</v>
      </c>
      <c r="BA219" s="5">
        <v>45083</v>
      </c>
      <c r="BB219" s="5">
        <v>45291</v>
      </c>
      <c r="BC219" s="5">
        <v>45083</v>
      </c>
      <c r="BD219" s="5">
        <v>45152</v>
      </c>
      <c r="BE219" s="8">
        <v>45291</v>
      </c>
      <c r="BF219" s="1" t="s">
        <v>1042</v>
      </c>
      <c r="BG219" s="1"/>
      <c r="BH219" s="1"/>
      <c r="BI219" s="1" t="s">
        <v>45</v>
      </c>
    </row>
    <row r="220" spans="1:61" x14ac:dyDescent="0.25">
      <c r="A220" s="29">
        <v>218</v>
      </c>
      <c r="B220" s="1" t="str">
        <f>HYPERLINK("https://my.zakupivli.pro/remote/dispatcher/state_purchase_view/43115176", "UA-2023-06-08-002792-a")</f>
        <v>UA-2023-06-08-002792-a</v>
      </c>
      <c r="C220" s="1" t="s">
        <v>701</v>
      </c>
      <c r="D220" s="1" t="s">
        <v>900</v>
      </c>
      <c r="E220" s="1" t="s">
        <v>675</v>
      </c>
      <c r="F220" s="1" t="s">
        <v>219</v>
      </c>
      <c r="G220" s="1" t="s">
        <v>385</v>
      </c>
      <c r="H220" s="1" t="s">
        <v>596</v>
      </c>
      <c r="I220" s="1" t="s">
        <v>944</v>
      </c>
      <c r="J220" s="1" t="s">
        <v>973</v>
      </c>
      <c r="K220" s="1" t="s">
        <v>54</v>
      </c>
      <c r="L220" s="1" t="s">
        <v>714</v>
      </c>
      <c r="M220" s="1" t="s">
        <v>714</v>
      </c>
      <c r="N220" s="1" t="s">
        <v>46</v>
      </c>
      <c r="O220" s="1" t="s">
        <v>46</v>
      </c>
      <c r="P220" s="1" t="s">
        <v>46</v>
      </c>
      <c r="Q220" s="5">
        <v>45085</v>
      </c>
      <c r="R220" s="1"/>
      <c r="S220" s="1"/>
      <c r="T220" s="1"/>
      <c r="U220" s="1"/>
      <c r="V220" s="1" t="s">
        <v>1011</v>
      </c>
      <c r="W220" s="7">
        <v>1</v>
      </c>
      <c r="X220" s="4">
        <v>488</v>
      </c>
      <c r="Y220" s="1" t="s">
        <v>701</v>
      </c>
      <c r="Z220" s="1">
        <v>500</v>
      </c>
      <c r="AA220" s="4">
        <v>0.98</v>
      </c>
      <c r="AB220" s="1" t="s">
        <v>1026</v>
      </c>
      <c r="AC220" s="1" t="s">
        <v>1032</v>
      </c>
      <c r="AD220" s="1" t="s">
        <v>491</v>
      </c>
      <c r="AE220" s="1" t="s">
        <v>704</v>
      </c>
      <c r="AF220" s="1" t="s">
        <v>541</v>
      </c>
      <c r="AG220" s="1" t="s">
        <v>704</v>
      </c>
      <c r="AH220" s="4">
        <v>488</v>
      </c>
      <c r="AI220" s="4">
        <v>0.97599999999999998</v>
      </c>
      <c r="AJ220" s="1"/>
      <c r="AK220" s="1"/>
      <c r="AL220" s="1"/>
      <c r="AM220" s="1" t="s">
        <v>666</v>
      </c>
      <c r="AN220" s="1" t="s">
        <v>174</v>
      </c>
      <c r="AO220" s="1"/>
      <c r="AP220" s="1"/>
      <c r="AQ220" s="1"/>
      <c r="AR220" s="1"/>
      <c r="AS220" s="1"/>
      <c r="AT220" s="1"/>
      <c r="AU220" s="1"/>
      <c r="AV220" s="1"/>
      <c r="AW220" s="1" t="s">
        <v>1021</v>
      </c>
      <c r="AX220" s="8">
        <v>45085.597925818241</v>
      </c>
      <c r="AY220" s="1" t="s">
        <v>131</v>
      </c>
      <c r="AZ220" s="4">
        <v>488</v>
      </c>
      <c r="BA220" s="5">
        <v>45083</v>
      </c>
      <c r="BB220" s="5">
        <v>45291</v>
      </c>
      <c r="BC220" s="5">
        <v>45083</v>
      </c>
      <c r="BD220" s="5">
        <v>45152</v>
      </c>
      <c r="BE220" s="8">
        <v>45291</v>
      </c>
      <c r="BF220" s="1" t="s">
        <v>1042</v>
      </c>
      <c r="BG220" s="1"/>
      <c r="BH220" s="1"/>
      <c r="BI220" s="1" t="s">
        <v>45</v>
      </c>
    </row>
    <row r="221" spans="1:61" x14ac:dyDescent="0.25">
      <c r="A221" s="28">
        <v>219</v>
      </c>
      <c r="B221" s="1" t="str">
        <f>HYPERLINK("https://my.zakupivli.pro/remote/dispatcher/state_purchase_view/43114272", "UA-2023-06-08-002573-a")</f>
        <v>UA-2023-06-08-002573-a</v>
      </c>
      <c r="C221" s="1" t="s">
        <v>701</v>
      </c>
      <c r="D221" s="1" t="s">
        <v>585</v>
      </c>
      <c r="E221" s="1" t="s">
        <v>579</v>
      </c>
      <c r="F221" s="1" t="s">
        <v>219</v>
      </c>
      <c r="G221" s="1" t="s">
        <v>164</v>
      </c>
      <c r="H221" s="1" t="s">
        <v>596</v>
      </c>
      <c r="I221" s="1" t="s">
        <v>944</v>
      </c>
      <c r="J221" s="1" t="s">
        <v>973</v>
      </c>
      <c r="K221" s="1" t="s">
        <v>54</v>
      </c>
      <c r="L221" s="1" t="s">
        <v>714</v>
      </c>
      <c r="M221" s="1" t="s">
        <v>714</v>
      </c>
      <c r="N221" s="1" t="s">
        <v>46</v>
      </c>
      <c r="O221" s="1" t="s">
        <v>46</v>
      </c>
      <c r="P221" s="1" t="s">
        <v>46</v>
      </c>
      <c r="Q221" s="5">
        <v>45085</v>
      </c>
      <c r="R221" s="1"/>
      <c r="S221" s="1"/>
      <c r="T221" s="1"/>
      <c r="U221" s="1"/>
      <c r="V221" s="1" t="s">
        <v>1011</v>
      </c>
      <c r="W221" s="7">
        <v>1</v>
      </c>
      <c r="X221" s="4">
        <v>5140</v>
      </c>
      <c r="Y221" s="1" t="s">
        <v>701</v>
      </c>
      <c r="Z221" s="1">
        <v>1</v>
      </c>
      <c r="AA221" s="4">
        <v>5140</v>
      </c>
      <c r="AB221" s="1" t="s">
        <v>1054</v>
      </c>
      <c r="AC221" s="1" t="s">
        <v>1032</v>
      </c>
      <c r="AD221" s="1" t="s">
        <v>491</v>
      </c>
      <c r="AE221" s="1" t="s">
        <v>704</v>
      </c>
      <c r="AF221" s="1" t="s">
        <v>541</v>
      </c>
      <c r="AG221" s="1" t="s">
        <v>704</v>
      </c>
      <c r="AH221" s="4">
        <v>5140</v>
      </c>
      <c r="AI221" s="4">
        <v>5140</v>
      </c>
      <c r="AJ221" s="1"/>
      <c r="AK221" s="1"/>
      <c r="AL221" s="1"/>
      <c r="AM221" s="1" t="s">
        <v>889</v>
      </c>
      <c r="AN221" s="1" t="s">
        <v>276</v>
      </c>
      <c r="AO221" s="1"/>
      <c r="AP221" s="1" t="s">
        <v>22</v>
      </c>
      <c r="AQ221" s="1"/>
      <c r="AR221" s="1"/>
      <c r="AS221" s="1"/>
      <c r="AT221" s="1"/>
      <c r="AU221" s="1"/>
      <c r="AV221" s="1"/>
      <c r="AW221" s="1" t="s">
        <v>1021</v>
      </c>
      <c r="AX221" s="8">
        <v>45085.597920952881</v>
      </c>
      <c r="AY221" s="1" t="s">
        <v>132</v>
      </c>
      <c r="AZ221" s="4">
        <v>5140</v>
      </c>
      <c r="BA221" s="5">
        <v>45083</v>
      </c>
      <c r="BB221" s="5">
        <v>45291</v>
      </c>
      <c r="BC221" s="5">
        <v>45083</v>
      </c>
      <c r="BD221" s="5">
        <v>45152</v>
      </c>
      <c r="BE221" s="8">
        <v>45291</v>
      </c>
      <c r="BF221" s="1" t="s">
        <v>1042</v>
      </c>
      <c r="BG221" s="1"/>
      <c r="BH221" s="1"/>
      <c r="BI221" s="1" t="s">
        <v>45</v>
      </c>
    </row>
    <row r="222" spans="1:61" x14ac:dyDescent="0.25">
      <c r="A222" s="29">
        <v>220</v>
      </c>
      <c r="B222" s="1" t="str">
        <f>HYPERLINK("https://my.zakupivli.pro/remote/dispatcher/state_purchase_view/43111335", "UA-2023-06-08-002419-a")</f>
        <v>UA-2023-06-08-002419-a</v>
      </c>
      <c r="C222" s="1" t="s">
        <v>701</v>
      </c>
      <c r="D222" s="1" t="s">
        <v>878</v>
      </c>
      <c r="E222" s="1" t="s">
        <v>528</v>
      </c>
      <c r="F222" s="1" t="s">
        <v>219</v>
      </c>
      <c r="G222" s="1" t="s">
        <v>289</v>
      </c>
      <c r="H222" s="1" t="s">
        <v>596</v>
      </c>
      <c r="I222" s="1" t="s">
        <v>944</v>
      </c>
      <c r="J222" s="1" t="s">
        <v>973</v>
      </c>
      <c r="K222" s="1" t="s">
        <v>54</v>
      </c>
      <c r="L222" s="1" t="s">
        <v>714</v>
      </c>
      <c r="M222" s="1" t="s">
        <v>714</v>
      </c>
      <c r="N222" s="1" t="s">
        <v>46</v>
      </c>
      <c r="O222" s="1" t="s">
        <v>46</v>
      </c>
      <c r="P222" s="1" t="s">
        <v>46</v>
      </c>
      <c r="Q222" s="5">
        <v>45085</v>
      </c>
      <c r="R222" s="1"/>
      <c r="S222" s="1"/>
      <c r="T222" s="1"/>
      <c r="U222" s="1"/>
      <c r="V222" s="1" t="s">
        <v>1011</v>
      </c>
      <c r="W222" s="7">
        <v>1</v>
      </c>
      <c r="X222" s="4">
        <v>1489</v>
      </c>
      <c r="Y222" s="1" t="s">
        <v>701</v>
      </c>
      <c r="Z222" s="1" t="s">
        <v>1026</v>
      </c>
      <c r="AA222" s="1" t="s">
        <v>1026</v>
      </c>
      <c r="AB222" s="1" t="s">
        <v>1026</v>
      </c>
      <c r="AC222" s="1" t="s">
        <v>1032</v>
      </c>
      <c r="AD222" s="1" t="s">
        <v>491</v>
      </c>
      <c r="AE222" s="1" t="s">
        <v>704</v>
      </c>
      <c r="AF222" s="1" t="s">
        <v>541</v>
      </c>
      <c r="AG222" s="1" t="s">
        <v>704</v>
      </c>
      <c r="AH222" s="4">
        <v>1489</v>
      </c>
      <c r="AI222" s="1" t="s">
        <v>1026</v>
      </c>
      <c r="AJ222" s="1"/>
      <c r="AK222" s="1"/>
      <c r="AL222" s="1"/>
      <c r="AM222" s="1" t="s">
        <v>613</v>
      </c>
      <c r="AN222" s="1" t="s">
        <v>252</v>
      </c>
      <c r="AO222" s="1"/>
      <c r="AP222" s="1" t="s">
        <v>22</v>
      </c>
      <c r="AQ222" s="1"/>
      <c r="AR222" s="1"/>
      <c r="AS222" s="1"/>
      <c r="AT222" s="1"/>
      <c r="AU222" s="1"/>
      <c r="AV222" s="1"/>
      <c r="AW222" s="1" t="s">
        <v>1021</v>
      </c>
      <c r="AX222" s="8">
        <v>45085.597906039482</v>
      </c>
      <c r="AY222" s="1" t="s">
        <v>134</v>
      </c>
      <c r="AZ222" s="4">
        <v>1489</v>
      </c>
      <c r="BA222" s="5">
        <v>45083</v>
      </c>
      <c r="BB222" s="5">
        <v>45291</v>
      </c>
      <c r="BC222" s="5">
        <v>45083</v>
      </c>
      <c r="BD222" s="5">
        <v>45152</v>
      </c>
      <c r="BE222" s="8">
        <v>45291</v>
      </c>
      <c r="BF222" s="1" t="s">
        <v>1042</v>
      </c>
      <c r="BG222" s="1"/>
      <c r="BH222" s="1"/>
      <c r="BI222" s="1" t="s">
        <v>45</v>
      </c>
    </row>
    <row r="223" spans="1:61" x14ac:dyDescent="0.25">
      <c r="A223" s="28">
        <v>221</v>
      </c>
      <c r="B223" s="1" t="str">
        <f>HYPERLINK("https://my.zakupivli.pro/remote/dispatcher/state_purchase_view/43110770", "UA-2023-06-08-002340-a")</f>
        <v>UA-2023-06-08-002340-a</v>
      </c>
      <c r="C223" s="1" t="s">
        <v>701</v>
      </c>
      <c r="D223" s="1" t="s">
        <v>575</v>
      </c>
      <c r="E223" s="1" t="s">
        <v>876</v>
      </c>
      <c r="F223" s="1" t="s">
        <v>219</v>
      </c>
      <c r="G223" s="1" t="s">
        <v>291</v>
      </c>
      <c r="H223" s="1" t="s">
        <v>596</v>
      </c>
      <c r="I223" s="1" t="s">
        <v>944</v>
      </c>
      <c r="J223" s="1" t="s">
        <v>973</v>
      </c>
      <c r="K223" s="1" t="s">
        <v>54</v>
      </c>
      <c r="L223" s="1" t="s">
        <v>714</v>
      </c>
      <c r="M223" s="1" t="s">
        <v>714</v>
      </c>
      <c r="N223" s="1" t="s">
        <v>46</v>
      </c>
      <c r="O223" s="1" t="s">
        <v>46</v>
      </c>
      <c r="P223" s="1" t="s">
        <v>46</v>
      </c>
      <c r="Q223" s="5">
        <v>45085</v>
      </c>
      <c r="R223" s="1"/>
      <c r="S223" s="1"/>
      <c r="T223" s="1"/>
      <c r="U223" s="1"/>
      <c r="V223" s="1" t="s">
        <v>1011</v>
      </c>
      <c r="W223" s="7">
        <v>1</v>
      </c>
      <c r="X223" s="4">
        <v>1256</v>
      </c>
      <c r="Y223" s="1" t="s">
        <v>701</v>
      </c>
      <c r="Z223" s="1">
        <v>12</v>
      </c>
      <c r="AA223" s="4">
        <v>104.67</v>
      </c>
      <c r="AB223" s="1" t="s">
        <v>1054</v>
      </c>
      <c r="AC223" s="1" t="s">
        <v>1032</v>
      </c>
      <c r="AD223" s="1" t="s">
        <v>491</v>
      </c>
      <c r="AE223" s="1" t="s">
        <v>704</v>
      </c>
      <c r="AF223" s="1" t="s">
        <v>541</v>
      </c>
      <c r="AG223" s="1" t="s">
        <v>704</v>
      </c>
      <c r="AH223" s="4">
        <v>1256</v>
      </c>
      <c r="AI223" s="4">
        <v>104.66666666666667</v>
      </c>
      <c r="AJ223" s="1"/>
      <c r="AK223" s="1"/>
      <c r="AL223" s="1"/>
      <c r="AM223" s="1" t="s">
        <v>613</v>
      </c>
      <c r="AN223" s="1" t="s">
        <v>252</v>
      </c>
      <c r="AO223" s="1"/>
      <c r="AP223" s="1" t="s">
        <v>22</v>
      </c>
      <c r="AQ223" s="1"/>
      <c r="AR223" s="1"/>
      <c r="AS223" s="1"/>
      <c r="AT223" s="1"/>
      <c r="AU223" s="1"/>
      <c r="AV223" s="1"/>
      <c r="AW223" s="1" t="s">
        <v>1021</v>
      </c>
      <c r="AX223" s="8">
        <v>45085.59790575369</v>
      </c>
      <c r="AY223" s="1" t="s">
        <v>136</v>
      </c>
      <c r="AZ223" s="4">
        <v>1256</v>
      </c>
      <c r="BA223" s="5">
        <v>45083</v>
      </c>
      <c r="BB223" s="5">
        <v>45291</v>
      </c>
      <c r="BC223" s="5">
        <v>45083</v>
      </c>
      <c r="BD223" s="5">
        <v>45152</v>
      </c>
      <c r="BE223" s="8">
        <v>45291</v>
      </c>
      <c r="BF223" s="1" t="s">
        <v>1042</v>
      </c>
      <c r="BG223" s="1"/>
      <c r="BH223" s="1"/>
      <c r="BI223" s="1" t="s">
        <v>45</v>
      </c>
    </row>
    <row r="224" spans="1:61" x14ac:dyDescent="0.25">
      <c r="A224" s="29">
        <v>222</v>
      </c>
      <c r="B224" s="1" t="str">
        <f>HYPERLINK("https://my.zakupivli.pro/remote/dispatcher/state_purchase_view/43109706", "UA-2023-06-08-002188-a")</f>
        <v>UA-2023-06-08-002188-a</v>
      </c>
      <c r="C224" s="1" t="s">
        <v>701</v>
      </c>
      <c r="D224" s="1" t="s">
        <v>580</v>
      </c>
      <c r="E224" s="1" t="s">
        <v>584</v>
      </c>
      <c r="F224" s="1" t="s">
        <v>219</v>
      </c>
      <c r="G224" s="1" t="s">
        <v>294</v>
      </c>
      <c r="H224" s="1" t="s">
        <v>596</v>
      </c>
      <c r="I224" s="1" t="s">
        <v>944</v>
      </c>
      <c r="J224" s="1" t="s">
        <v>973</v>
      </c>
      <c r="K224" s="1" t="s">
        <v>54</v>
      </c>
      <c r="L224" s="1" t="s">
        <v>714</v>
      </c>
      <c r="M224" s="1" t="s">
        <v>714</v>
      </c>
      <c r="N224" s="1" t="s">
        <v>46</v>
      </c>
      <c r="O224" s="1" t="s">
        <v>46</v>
      </c>
      <c r="P224" s="1" t="s">
        <v>46</v>
      </c>
      <c r="Q224" s="5">
        <v>45085</v>
      </c>
      <c r="R224" s="1"/>
      <c r="S224" s="1"/>
      <c r="T224" s="1"/>
      <c r="U224" s="1"/>
      <c r="V224" s="1" t="s">
        <v>1011</v>
      </c>
      <c r="W224" s="7">
        <v>1</v>
      </c>
      <c r="X224" s="4">
        <v>2525</v>
      </c>
      <c r="Y224" s="1" t="s">
        <v>701</v>
      </c>
      <c r="Z224" s="1">
        <v>85</v>
      </c>
      <c r="AA224" s="4">
        <v>29.71</v>
      </c>
      <c r="AB224" s="1" t="s">
        <v>1028</v>
      </c>
      <c r="AC224" s="1" t="s">
        <v>1032</v>
      </c>
      <c r="AD224" s="1" t="s">
        <v>491</v>
      </c>
      <c r="AE224" s="1" t="s">
        <v>704</v>
      </c>
      <c r="AF224" s="1" t="s">
        <v>541</v>
      </c>
      <c r="AG224" s="1" t="s">
        <v>704</v>
      </c>
      <c r="AH224" s="4">
        <v>2525</v>
      </c>
      <c r="AI224" s="4">
        <v>29.705882352941178</v>
      </c>
      <c r="AJ224" s="1"/>
      <c r="AK224" s="1"/>
      <c r="AL224" s="1"/>
      <c r="AM224" s="1" t="s">
        <v>613</v>
      </c>
      <c r="AN224" s="1" t="s">
        <v>252</v>
      </c>
      <c r="AO224" s="1"/>
      <c r="AP224" s="1" t="s">
        <v>13</v>
      </c>
      <c r="AQ224" s="1"/>
      <c r="AR224" s="1"/>
      <c r="AS224" s="1"/>
      <c r="AT224" s="1"/>
      <c r="AU224" s="1"/>
      <c r="AV224" s="1"/>
      <c r="AW224" s="1" t="s">
        <v>1021</v>
      </c>
      <c r="AX224" s="8">
        <v>45085.597911465171</v>
      </c>
      <c r="AY224" s="1" t="s">
        <v>138</v>
      </c>
      <c r="AZ224" s="4">
        <v>2525</v>
      </c>
      <c r="BA224" s="5">
        <v>45083</v>
      </c>
      <c r="BB224" s="5">
        <v>45291</v>
      </c>
      <c r="BC224" s="5">
        <v>45083</v>
      </c>
      <c r="BD224" s="5">
        <v>45152</v>
      </c>
      <c r="BE224" s="8">
        <v>45291</v>
      </c>
      <c r="BF224" s="1" t="s">
        <v>1042</v>
      </c>
      <c r="BG224" s="1"/>
      <c r="BH224" s="1"/>
      <c r="BI224" s="1" t="s">
        <v>45</v>
      </c>
    </row>
    <row r="225" spans="1:61" x14ac:dyDescent="0.25">
      <c r="A225" s="28">
        <v>223</v>
      </c>
      <c r="B225" s="1" t="str">
        <f>HYPERLINK("https://my.zakupivli.pro/remote/dispatcher/state_purchase_view/43109131", "UA-2023-06-08-002060-a")</f>
        <v>UA-2023-06-08-002060-a</v>
      </c>
      <c r="C225" s="1" t="s">
        <v>701</v>
      </c>
      <c r="D225" s="1" t="s">
        <v>646</v>
      </c>
      <c r="E225" s="1" t="s">
        <v>711</v>
      </c>
      <c r="F225" s="1" t="s">
        <v>219</v>
      </c>
      <c r="G225" s="1" t="s">
        <v>385</v>
      </c>
      <c r="H225" s="1" t="s">
        <v>596</v>
      </c>
      <c r="I225" s="1" t="s">
        <v>944</v>
      </c>
      <c r="J225" s="1" t="s">
        <v>973</v>
      </c>
      <c r="K225" s="1" t="s">
        <v>54</v>
      </c>
      <c r="L225" s="1" t="s">
        <v>714</v>
      </c>
      <c r="M225" s="1" t="s">
        <v>714</v>
      </c>
      <c r="N225" s="1" t="s">
        <v>46</v>
      </c>
      <c r="O225" s="1" t="s">
        <v>46</v>
      </c>
      <c r="P225" s="1" t="s">
        <v>46</v>
      </c>
      <c r="Q225" s="5">
        <v>45085</v>
      </c>
      <c r="R225" s="1"/>
      <c r="S225" s="1"/>
      <c r="T225" s="1"/>
      <c r="U225" s="1"/>
      <c r="V225" s="1" t="s">
        <v>1011</v>
      </c>
      <c r="W225" s="7">
        <v>1</v>
      </c>
      <c r="X225" s="4">
        <v>323</v>
      </c>
      <c r="Y225" s="1" t="s">
        <v>701</v>
      </c>
      <c r="Z225" s="1">
        <v>90</v>
      </c>
      <c r="AA225" s="4">
        <v>3.59</v>
      </c>
      <c r="AB225" s="1" t="s">
        <v>1026</v>
      </c>
      <c r="AC225" s="1" t="s">
        <v>1032</v>
      </c>
      <c r="AD225" s="1" t="s">
        <v>491</v>
      </c>
      <c r="AE225" s="1" t="s">
        <v>704</v>
      </c>
      <c r="AF225" s="1" t="s">
        <v>541</v>
      </c>
      <c r="AG225" s="1" t="s">
        <v>704</v>
      </c>
      <c r="AH225" s="4">
        <v>323</v>
      </c>
      <c r="AI225" s="4">
        <v>3.588888888888889</v>
      </c>
      <c r="AJ225" s="1"/>
      <c r="AK225" s="1"/>
      <c r="AL225" s="1"/>
      <c r="AM225" s="1" t="s">
        <v>613</v>
      </c>
      <c r="AN225" s="1" t="s">
        <v>252</v>
      </c>
      <c r="AO225" s="1"/>
      <c r="AP225" s="1" t="s">
        <v>22</v>
      </c>
      <c r="AQ225" s="1"/>
      <c r="AR225" s="1"/>
      <c r="AS225" s="1"/>
      <c r="AT225" s="1"/>
      <c r="AU225" s="1"/>
      <c r="AV225" s="1"/>
      <c r="AW225" s="1" t="s">
        <v>1021</v>
      </c>
      <c r="AX225" s="8">
        <v>45085.597908374308</v>
      </c>
      <c r="AY225" s="1" t="s">
        <v>140</v>
      </c>
      <c r="AZ225" s="4">
        <v>323</v>
      </c>
      <c r="BA225" s="5">
        <v>45083</v>
      </c>
      <c r="BB225" s="5">
        <v>45291</v>
      </c>
      <c r="BC225" s="5">
        <v>45083</v>
      </c>
      <c r="BD225" s="5">
        <v>45152</v>
      </c>
      <c r="BE225" s="8">
        <v>45291</v>
      </c>
      <c r="BF225" s="1" t="s">
        <v>1042</v>
      </c>
      <c r="BG225" s="1"/>
      <c r="BH225" s="1"/>
      <c r="BI225" s="1" t="s">
        <v>45</v>
      </c>
    </row>
    <row r="226" spans="1:61" x14ac:dyDescent="0.25">
      <c r="A226" s="29">
        <v>224</v>
      </c>
      <c r="B226" s="1" t="str">
        <f>HYPERLINK("https://my.zakupivli.pro/remote/dispatcher/state_purchase_view/43114596", "UA-2023-06-08-001911-a")</f>
        <v>UA-2023-06-08-001911-a</v>
      </c>
      <c r="C226" s="1" t="s">
        <v>701</v>
      </c>
      <c r="D226" s="1" t="s">
        <v>646</v>
      </c>
      <c r="E226" s="1" t="s">
        <v>897</v>
      </c>
      <c r="F226" s="1" t="s">
        <v>219</v>
      </c>
      <c r="G226" s="1" t="s">
        <v>297</v>
      </c>
      <c r="H226" s="1" t="s">
        <v>596</v>
      </c>
      <c r="I226" s="1" t="s">
        <v>944</v>
      </c>
      <c r="J226" s="1" t="s">
        <v>973</v>
      </c>
      <c r="K226" s="1" t="s">
        <v>54</v>
      </c>
      <c r="L226" s="1" t="s">
        <v>714</v>
      </c>
      <c r="M226" s="1" t="s">
        <v>714</v>
      </c>
      <c r="N226" s="1" t="s">
        <v>46</v>
      </c>
      <c r="O226" s="1" t="s">
        <v>46</v>
      </c>
      <c r="P226" s="1" t="s">
        <v>46</v>
      </c>
      <c r="Q226" s="5">
        <v>45085</v>
      </c>
      <c r="R226" s="1"/>
      <c r="S226" s="1"/>
      <c r="T226" s="1"/>
      <c r="U226" s="1"/>
      <c r="V226" s="1" t="s">
        <v>1011</v>
      </c>
      <c r="W226" s="7">
        <v>1</v>
      </c>
      <c r="X226" s="4">
        <v>17047</v>
      </c>
      <c r="Y226" s="1" t="s">
        <v>701</v>
      </c>
      <c r="Z226" s="1">
        <v>26</v>
      </c>
      <c r="AA226" s="4">
        <v>655.65</v>
      </c>
      <c r="AB226" s="1" t="s">
        <v>1026</v>
      </c>
      <c r="AC226" s="1" t="s">
        <v>1032</v>
      </c>
      <c r="AD226" s="1" t="s">
        <v>491</v>
      </c>
      <c r="AE226" s="1" t="s">
        <v>704</v>
      </c>
      <c r="AF226" s="1" t="s">
        <v>541</v>
      </c>
      <c r="AG226" s="1" t="s">
        <v>704</v>
      </c>
      <c r="AH226" s="4">
        <v>17047</v>
      </c>
      <c r="AI226" s="4">
        <v>655.65384615384619</v>
      </c>
      <c r="AJ226" s="1"/>
      <c r="AK226" s="1"/>
      <c r="AL226" s="1"/>
      <c r="AM226" s="1" t="s">
        <v>613</v>
      </c>
      <c r="AN226" s="1" t="s">
        <v>252</v>
      </c>
      <c r="AO226" s="1"/>
      <c r="AP226" s="1" t="s">
        <v>13</v>
      </c>
      <c r="AQ226" s="1"/>
      <c r="AR226" s="1"/>
      <c r="AS226" s="1"/>
      <c r="AT226" s="1"/>
      <c r="AU226" s="1"/>
      <c r="AV226" s="1"/>
      <c r="AW226" s="1" t="s">
        <v>1021</v>
      </c>
      <c r="AX226" s="8">
        <v>45085.597925595917</v>
      </c>
      <c r="AY226" s="1" t="s">
        <v>144</v>
      </c>
      <c r="AZ226" s="4">
        <v>17047</v>
      </c>
      <c r="BA226" s="5">
        <v>45083</v>
      </c>
      <c r="BB226" s="5">
        <v>45291</v>
      </c>
      <c r="BC226" s="5">
        <v>45083</v>
      </c>
      <c r="BD226" s="5">
        <v>45152</v>
      </c>
      <c r="BE226" s="8">
        <v>45291</v>
      </c>
      <c r="BF226" s="1" t="s">
        <v>1042</v>
      </c>
      <c r="BG226" s="1"/>
      <c r="BH226" s="1"/>
      <c r="BI226" s="1" t="s">
        <v>45</v>
      </c>
    </row>
    <row r="227" spans="1:61" x14ac:dyDescent="0.25">
      <c r="A227" s="28">
        <v>225</v>
      </c>
      <c r="B227" s="1" t="str">
        <f>HYPERLINK("https://my.zakupivli.pro/remote/dispatcher/state_purchase_view/43108531", "UA-2023-06-08-001625-a")</f>
        <v>UA-2023-06-08-001625-a</v>
      </c>
      <c r="C227" s="1" t="s">
        <v>701</v>
      </c>
      <c r="D227" s="1" t="s">
        <v>527</v>
      </c>
      <c r="E227" s="1" t="s">
        <v>993</v>
      </c>
      <c r="F227" s="1" t="s">
        <v>219</v>
      </c>
      <c r="G227" s="1" t="s">
        <v>374</v>
      </c>
      <c r="H227" s="1" t="s">
        <v>596</v>
      </c>
      <c r="I227" s="1" t="s">
        <v>944</v>
      </c>
      <c r="J227" s="1" t="s">
        <v>973</v>
      </c>
      <c r="K227" s="1" t="s">
        <v>54</v>
      </c>
      <c r="L227" s="1" t="s">
        <v>714</v>
      </c>
      <c r="M227" s="1" t="s">
        <v>714</v>
      </c>
      <c r="N227" s="1" t="s">
        <v>46</v>
      </c>
      <c r="O227" s="1" t="s">
        <v>46</v>
      </c>
      <c r="P227" s="1" t="s">
        <v>46</v>
      </c>
      <c r="Q227" s="5">
        <v>45085</v>
      </c>
      <c r="R227" s="1"/>
      <c r="S227" s="1"/>
      <c r="T227" s="1"/>
      <c r="U227" s="1"/>
      <c r="V227" s="1" t="s">
        <v>1011</v>
      </c>
      <c r="W227" s="7">
        <v>1</v>
      </c>
      <c r="X227" s="4">
        <v>732</v>
      </c>
      <c r="Y227" s="1" t="s">
        <v>701</v>
      </c>
      <c r="Z227" s="1">
        <v>6</v>
      </c>
      <c r="AA227" s="4">
        <v>122</v>
      </c>
      <c r="AB227" s="1" t="s">
        <v>1054</v>
      </c>
      <c r="AC227" s="1" t="s">
        <v>1032</v>
      </c>
      <c r="AD227" s="1" t="s">
        <v>491</v>
      </c>
      <c r="AE227" s="1" t="s">
        <v>704</v>
      </c>
      <c r="AF227" s="1" t="s">
        <v>541</v>
      </c>
      <c r="AG227" s="1" t="s">
        <v>704</v>
      </c>
      <c r="AH227" s="4">
        <v>732</v>
      </c>
      <c r="AI227" s="4">
        <v>122</v>
      </c>
      <c r="AJ227" s="1"/>
      <c r="AK227" s="1"/>
      <c r="AL227" s="1"/>
      <c r="AM227" s="1" t="s">
        <v>886</v>
      </c>
      <c r="AN227" s="1" t="s">
        <v>249</v>
      </c>
      <c r="AO227" s="1"/>
      <c r="AP227" s="1" t="s">
        <v>22</v>
      </c>
      <c r="AQ227" s="1"/>
      <c r="AR227" s="1"/>
      <c r="AS227" s="1"/>
      <c r="AT227" s="1"/>
      <c r="AU227" s="1"/>
      <c r="AV227" s="1"/>
      <c r="AW227" s="1" t="s">
        <v>1021</v>
      </c>
      <c r="AX227" s="8">
        <v>45085.597910592885</v>
      </c>
      <c r="AY227" s="1" t="s">
        <v>147</v>
      </c>
      <c r="AZ227" s="4">
        <v>732</v>
      </c>
      <c r="BA227" s="5">
        <v>45083</v>
      </c>
      <c r="BB227" s="5">
        <v>45291</v>
      </c>
      <c r="BC227" s="5">
        <v>45083</v>
      </c>
      <c r="BD227" s="5">
        <v>45152</v>
      </c>
      <c r="BE227" s="8">
        <v>45291</v>
      </c>
      <c r="BF227" s="1" t="s">
        <v>1042</v>
      </c>
      <c r="BG227" s="1"/>
      <c r="BH227" s="1"/>
      <c r="BI227" s="1" t="s">
        <v>45</v>
      </c>
    </row>
    <row r="228" spans="1:61" x14ac:dyDescent="0.25">
      <c r="A228" s="29">
        <v>226</v>
      </c>
      <c r="B228" s="1" t="str">
        <f>HYPERLINK("https://my.zakupivli.pro/remote/dispatcher/state_purchase_view/43107919", "UA-2023-06-08-001464-a")</f>
        <v>UA-2023-06-08-001464-a</v>
      </c>
      <c r="C228" s="1" t="s">
        <v>701</v>
      </c>
      <c r="D228" s="1" t="s">
        <v>634</v>
      </c>
      <c r="E228" s="1" t="s">
        <v>659</v>
      </c>
      <c r="F228" s="1" t="s">
        <v>219</v>
      </c>
      <c r="G228" s="1" t="s">
        <v>377</v>
      </c>
      <c r="H228" s="1" t="s">
        <v>596</v>
      </c>
      <c r="I228" s="1" t="s">
        <v>944</v>
      </c>
      <c r="J228" s="1" t="s">
        <v>973</v>
      </c>
      <c r="K228" s="1" t="s">
        <v>54</v>
      </c>
      <c r="L228" s="1" t="s">
        <v>714</v>
      </c>
      <c r="M228" s="1" t="s">
        <v>714</v>
      </c>
      <c r="N228" s="1" t="s">
        <v>46</v>
      </c>
      <c r="O228" s="1" t="s">
        <v>46</v>
      </c>
      <c r="P228" s="1" t="s">
        <v>46</v>
      </c>
      <c r="Q228" s="5">
        <v>45085</v>
      </c>
      <c r="R228" s="1"/>
      <c r="S228" s="1"/>
      <c r="T228" s="1"/>
      <c r="U228" s="1"/>
      <c r="V228" s="1" t="s">
        <v>1011</v>
      </c>
      <c r="W228" s="7">
        <v>1</v>
      </c>
      <c r="X228" s="4">
        <v>450</v>
      </c>
      <c r="Y228" s="1" t="s">
        <v>701</v>
      </c>
      <c r="Z228" s="1">
        <v>1</v>
      </c>
      <c r="AA228" s="4">
        <v>450</v>
      </c>
      <c r="AB228" s="1" t="s">
        <v>1054</v>
      </c>
      <c r="AC228" s="1" t="s">
        <v>1032</v>
      </c>
      <c r="AD228" s="1" t="s">
        <v>491</v>
      </c>
      <c r="AE228" s="1" t="s">
        <v>704</v>
      </c>
      <c r="AF228" s="1" t="s">
        <v>541</v>
      </c>
      <c r="AG228" s="1" t="s">
        <v>704</v>
      </c>
      <c r="AH228" s="4">
        <v>450</v>
      </c>
      <c r="AI228" s="4">
        <v>450</v>
      </c>
      <c r="AJ228" s="1"/>
      <c r="AK228" s="1"/>
      <c r="AL228" s="1"/>
      <c r="AM228" s="1" t="s">
        <v>886</v>
      </c>
      <c r="AN228" s="1" t="s">
        <v>249</v>
      </c>
      <c r="AO228" s="1"/>
      <c r="AP228" s="1" t="s">
        <v>22</v>
      </c>
      <c r="AQ228" s="1"/>
      <c r="AR228" s="1"/>
      <c r="AS228" s="1"/>
      <c r="AT228" s="1"/>
      <c r="AU228" s="1"/>
      <c r="AV228" s="1"/>
      <c r="AW228" s="1" t="s">
        <v>1021</v>
      </c>
      <c r="AX228" s="8">
        <v>45085.597907284318</v>
      </c>
      <c r="AY228" s="1" t="s">
        <v>148</v>
      </c>
      <c r="AZ228" s="4">
        <v>450</v>
      </c>
      <c r="BA228" s="5">
        <v>45083</v>
      </c>
      <c r="BB228" s="5">
        <v>45291</v>
      </c>
      <c r="BC228" s="5">
        <v>45083</v>
      </c>
      <c r="BD228" s="5">
        <v>45152</v>
      </c>
      <c r="BE228" s="8">
        <v>45291</v>
      </c>
      <c r="BF228" s="1" t="s">
        <v>1042</v>
      </c>
      <c r="BG228" s="1"/>
      <c r="BH228" s="1"/>
      <c r="BI228" s="1" t="s">
        <v>45</v>
      </c>
    </row>
    <row r="229" spans="1:61" x14ac:dyDescent="0.25">
      <c r="A229" s="28">
        <v>227</v>
      </c>
      <c r="B229" s="1" t="str">
        <f>HYPERLINK("https://my.zakupivli.pro/remote/dispatcher/state_purchase_view/43103685", "UA-2023-06-08-001353-a")</f>
        <v>UA-2023-06-08-001353-a</v>
      </c>
      <c r="C229" s="1" t="s">
        <v>701</v>
      </c>
      <c r="D229" s="1" t="s">
        <v>599</v>
      </c>
      <c r="E229" s="1" t="s">
        <v>862</v>
      </c>
      <c r="F229" s="1" t="s">
        <v>219</v>
      </c>
      <c r="G229" s="1" t="s">
        <v>119</v>
      </c>
      <c r="H229" s="1" t="s">
        <v>596</v>
      </c>
      <c r="I229" s="1" t="s">
        <v>944</v>
      </c>
      <c r="J229" s="1" t="s">
        <v>973</v>
      </c>
      <c r="K229" s="1" t="s">
        <v>54</v>
      </c>
      <c r="L229" s="1" t="s">
        <v>714</v>
      </c>
      <c r="M229" s="1" t="s">
        <v>714</v>
      </c>
      <c r="N229" s="1" t="s">
        <v>46</v>
      </c>
      <c r="O229" s="1" t="s">
        <v>46</v>
      </c>
      <c r="P229" s="1" t="s">
        <v>46</v>
      </c>
      <c r="Q229" s="5">
        <v>45085</v>
      </c>
      <c r="R229" s="1"/>
      <c r="S229" s="1"/>
      <c r="T229" s="1"/>
      <c r="U229" s="1"/>
      <c r="V229" s="1" t="s">
        <v>1011</v>
      </c>
      <c r="W229" s="7">
        <v>1</v>
      </c>
      <c r="X229" s="4">
        <v>800</v>
      </c>
      <c r="Y229" s="1" t="s">
        <v>701</v>
      </c>
      <c r="Z229" s="1">
        <v>1.6</v>
      </c>
      <c r="AA229" s="4">
        <v>500</v>
      </c>
      <c r="AB229" s="1" t="s">
        <v>1026</v>
      </c>
      <c r="AC229" s="1" t="s">
        <v>1032</v>
      </c>
      <c r="AD229" s="1" t="s">
        <v>491</v>
      </c>
      <c r="AE229" s="1" t="s">
        <v>704</v>
      </c>
      <c r="AF229" s="1" t="s">
        <v>541</v>
      </c>
      <c r="AG229" s="1" t="s">
        <v>704</v>
      </c>
      <c r="AH229" s="4">
        <v>800</v>
      </c>
      <c r="AI229" s="4">
        <v>800</v>
      </c>
      <c r="AJ229" s="1"/>
      <c r="AK229" s="1"/>
      <c r="AL229" s="1"/>
      <c r="AM229" s="1" t="s">
        <v>985</v>
      </c>
      <c r="AN229" s="1" t="s">
        <v>304</v>
      </c>
      <c r="AO229" s="1"/>
      <c r="AP229" s="1" t="s">
        <v>22</v>
      </c>
      <c r="AQ229" s="1"/>
      <c r="AR229" s="1"/>
      <c r="AS229" s="1"/>
      <c r="AT229" s="1"/>
      <c r="AU229" s="1"/>
      <c r="AV229" s="1"/>
      <c r="AW229" s="1" t="s">
        <v>1021</v>
      </c>
      <c r="AX229" s="8">
        <v>45085.612203354227</v>
      </c>
      <c r="AY229" s="1" t="s">
        <v>155</v>
      </c>
      <c r="AZ229" s="4">
        <v>800</v>
      </c>
      <c r="BA229" s="5">
        <v>45083</v>
      </c>
      <c r="BB229" s="5">
        <v>45291</v>
      </c>
      <c r="BC229" s="5">
        <v>45083</v>
      </c>
      <c r="BD229" s="5">
        <v>45147</v>
      </c>
      <c r="BE229" s="8">
        <v>45291</v>
      </c>
      <c r="BF229" s="1" t="s">
        <v>1042</v>
      </c>
      <c r="BG229" s="1"/>
      <c r="BH229" s="1"/>
      <c r="BI229" s="1" t="s">
        <v>45</v>
      </c>
    </row>
    <row r="230" spans="1:61" x14ac:dyDescent="0.25">
      <c r="A230" s="29">
        <v>228</v>
      </c>
      <c r="B230" s="1" t="str">
        <f>HYPERLINK("https://my.zakupivli.pro/remote/dispatcher/state_purchase_view/43102888", "UA-2023-06-08-001192-a")</f>
        <v>UA-2023-06-08-001192-a</v>
      </c>
      <c r="C230" s="1" t="s">
        <v>701</v>
      </c>
      <c r="D230" s="1" t="s">
        <v>982</v>
      </c>
      <c r="E230" s="1" t="s">
        <v>676</v>
      </c>
      <c r="F230" s="1" t="s">
        <v>219</v>
      </c>
      <c r="G230" s="1" t="s">
        <v>193</v>
      </c>
      <c r="H230" s="1" t="s">
        <v>596</v>
      </c>
      <c r="I230" s="1" t="s">
        <v>944</v>
      </c>
      <c r="J230" s="1" t="s">
        <v>973</v>
      </c>
      <c r="K230" s="1" t="s">
        <v>54</v>
      </c>
      <c r="L230" s="1" t="s">
        <v>714</v>
      </c>
      <c r="M230" s="1" t="s">
        <v>714</v>
      </c>
      <c r="N230" s="1" t="s">
        <v>46</v>
      </c>
      <c r="O230" s="1" t="s">
        <v>46</v>
      </c>
      <c r="P230" s="1" t="s">
        <v>46</v>
      </c>
      <c r="Q230" s="5">
        <v>45085</v>
      </c>
      <c r="R230" s="1"/>
      <c r="S230" s="1"/>
      <c r="T230" s="1"/>
      <c r="U230" s="1"/>
      <c r="V230" s="1" t="s">
        <v>1011</v>
      </c>
      <c r="W230" s="7">
        <v>1</v>
      </c>
      <c r="X230" s="4">
        <v>5460</v>
      </c>
      <c r="Y230" s="1" t="s">
        <v>701</v>
      </c>
      <c r="Z230" s="1">
        <v>96</v>
      </c>
      <c r="AA230" s="4">
        <v>56.88</v>
      </c>
      <c r="AB230" s="1" t="s">
        <v>1054</v>
      </c>
      <c r="AC230" s="1" t="s">
        <v>1032</v>
      </c>
      <c r="AD230" s="1" t="s">
        <v>491</v>
      </c>
      <c r="AE230" s="1" t="s">
        <v>704</v>
      </c>
      <c r="AF230" s="1" t="s">
        <v>541</v>
      </c>
      <c r="AG230" s="1" t="s">
        <v>704</v>
      </c>
      <c r="AH230" s="4">
        <v>5460</v>
      </c>
      <c r="AI230" s="4">
        <v>56.875</v>
      </c>
      <c r="AJ230" s="1"/>
      <c r="AK230" s="1"/>
      <c r="AL230" s="1"/>
      <c r="AM230" s="1" t="s">
        <v>557</v>
      </c>
      <c r="AN230" s="1" t="s">
        <v>272</v>
      </c>
      <c r="AO230" s="1"/>
      <c r="AP230" s="1" t="s">
        <v>13</v>
      </c>
      <c r="AQ230" s="1"/>
      <c r="AR230" s="1"/>
      <c r="AS230" s="1"/>
      <c r="AT230" s="1"/>
      <c r="AU230" s="1"/>
      <c r="AV230" s="1"/>
      <c r="AW230" s="1" t="s">
        <v>1021</v>
      </c>
      <c r="AX230" s="8">
        <v>45085.617243463712</v>
      </c>
      <c r="AY230" s="1" t="s">
        <v>158</v>
      </c>
      <c r="AZ230" s="4">
        <v>5460</v>
      </c>
      <c r="BA230" s="5">
        <v>45083</v>
      </c>
      <c r="BB230" s="5">
        <v>45291</v>
      </c>
      <c r="BC230" s="5">
        <v>45083</v>
      </c>
      <c r="BD230" s="5">
        <v>45147</v>
      </c>
      <c r="BE230" s="8">
        <v>45291</v>
      </c>
      <c r="BF230" s="1" t="s">
        <v>1042</v>
      </c>
      <c r="BG230" s="1"/>
      <c r="BH230" s="1"/>
      <c r="BI230" s="1" t="s">
        <v>45</v>
      </c>
    </row>
    <row r="231" spans="1:61" x14ac:dyDescent="0.25">
      <c r="A231" s="28">
        <v>229</v>
      </c>
      <c r="B231" s="1" t="str">
        <f>HYPERLINK("https://my.zakupivli.pro/remote/dispatcher/state_purchase_view/43101366", "UA-2023-06-08-000140-a")</f>
        <v>UA-2023-06-08-000140-a</v>
      </c>
      <c r="C231" s="1" t="s">
        <v>701</v>
      </c>
      <c r="D231" s="1" t="s">
        <v>622</v>
      </c>
      <c r="E231" s="1" t="s">
        <v>647</v>
      </c>
      <c r="F231" s="1" t="s">
        <v>219</v>
      </c>
      <c r="G231" s="1" t="s">
        <v>194</v>
      </c>
      <c r="H231" s="1" t="s">
        <v>596</v>
      </c>
      <c r="I231" s="1" t="s">
        <v>944</v>
      </c>
      <c r="J231" s="1" t="s">
        <v>973</v>
      </c>
      <c r="K231" s="1" t="s">
        <v>54</v>
      </c>
      <c r="L231" s="1" t="s">
        <v>714</v>
      </c>
      <c r="M231" s="1" t="s">
        <v>714</v>
      </c>
      <c r="N231" s="1" t="s">
        <v>46</v>
      </c>
      <c r="O231" s="1" t="s">
        <v>46</v>
      </c>
      <c r="P231" s="1" t="s">
        <v>46</v>
      </c>
      <c r="Q231" s="5">
        <v>45085</v>
      </c>
      <c r="R231" s="1"/>
      <c r="S231" s="1"/>
      <c r="T231" s="1"/>
      <c r="U231" s="1"/>
      <c r="V231" s="1" t="s">
        <v>1011</v>
      </c>
      <c r="W231" s="7">
        <v>1</v>
      </c>
      <c r="X231" s="4">
        <v>4365</v>
      </c>
      <c r="Y231" s="1" t="s">
        <v>701</v>
      </c>
      <c r="Z231" s="1">
        <v>12</v>
      </c>
      <c r="AA231" s="4">
        <v>363.75</v>
      </c>
      <c r="AB231" s="1" t="s">
        <v>1054</v>
      </c>
      <c r="AC231" s="1" t="s">
        <v>1032</v>
      </c>
      <c r="AD231" s="1" t="s">
        <v>491</v>
      </c>
      <c r="AE231" s="1" t="s">
        <v>704</v>
      </c>
      <c r="AF231" s="1" t="s">
        <v>541</v>
      </c>
      <c r="AG231" s="1" t="s">
        <v>704</v>
      </c>
      <c r="AH231" s="4">
        <v>4365</v>
      </c>
      <c r="AI231" s="4">
        <v>363.75</v>
      </c>
      <c r="AJ231" s="1"/>
      <c r="AK231" s="1"/>
      <c r="AL231" s="1"/>
      <c r="AM231" s="1" t="s">
        <v>557</v>
      </c>
      <c r="AN231" s="1" t="s">
        <v>272</v>
      </c>
      <c r="AO231" s="1"/>
      <c r="AP231" s="1" t="s">
        <v>13</v>
      </c>
      <c r="AQ231" s="1"/>
      <c r="AR231" s="1"/>
      <c r="AS231" s="1"/>
      <c r="AT231" s="1"/>
      <c r="AU231" s="1"/>
      <c r="AV231" s="1"/>
      <c r="AW231" s="1" t="s">
        <v>1021</v>
      </c>
      <c r="AX231" s="8">
        <v>45085.618531838147</v>
      </c>
      <c r="AY231" s="1" t="s">
        <v>159</v>
      </c>
      <c r="AZ231" s="4">
        <v>4365</v>
      </c>
      <c r="BA231" s="5">
        <v>45083</v>
      </c>
      <c r="BB231" s="5">
        <v>45291</v>
      </c>
      <c r="BC231" s="5">
        <v>45083</v>
      </c>
      <c r="BD231" s="5">
        <v>45147</v>
      </c>
      <c r="BE231" s="8">
        <v>45291</v>
      </c>
      <c r="BF231" s="1" t="s">
        <v>1042</v>
      </c>
      <c r="BG231" s="1"/>
      <c r="BH231" s="1"/>
      <c r="BI231" s="1" t="s">
        <v>45</v>
      </c>
    </row>
    <row r="232" spans="1:61" x14ac:dyDescent="0.25">
      <c r="A232" s="29">
        <v>230</v>
      </c>
      <c r="B232" s="1" t="str">
        <f>HYPERLINK("https://my.zakupivli.pro/remote/dispatcher/state_purchase_view/43100808", "UA-2023-06-08-000135-a")</f>
        <v>UA-2023-06-08-000135-a</v>
      </c>
      <c r="C232" s="1" t="s">
        <v>701</v>
      </c>
      <c r="D232" s="1" t="s">
        <v>669</v>
      </c>
      <c r="E232" s="1" t="s">
        <v>773</v>
      </c>
      <c r="F232" s="1" t="s">
        <v>219</v>
      </c>
      <c r="G232" s="1" t="s">
        <v>397</v>
      </c>
      <c r="H232" s="1" t="s">
        <v>596</v>
      </c>
      <c r="I232" s="1" t="s">
        <v>944</v>
      </c>
      <c r="J232" s="1" t="s">
        <v>973</v>
      </c>
      <c r="K232" s="1" t="s">
        <v>54</v>
      </c>
      <c r="L232" s="1" t="s">
        <v>714</v>
      </c>
      <c r="M232" s="1" t="s">
        <v>714</v>
      </c>
      <c r="N232" s="1" t="s">
        <v>46</v>
      </c>
      <c r="O232" s="1" t="s">
        <v>46</v>
      </c>
      <c r="P232" s="1" t="s">
        <v>46</v>
      </c>
      <c r="Q232" s="5">
        <v>45085</v>
      </c>
      <c r="R232" s="1"/>
      <c r="S232" s="1"/>
      <c r="T232" s="1"/>
      <c r="U232" s="1"/>
      <c r="V232" s="1" t="s">
        <v>1011</v>
      </c>
      <c r="W232" s="7">
        <v>1</v>
      </c>
      <c r="X232" s="4">
        <v>99251</v>
      </c>
      <c r="Y232" s="1" t="s">
        <v>701</v>
      </c>
      <c r="Z232" s="1">
        <v>1</v>
      </c>
      <c r="AA232" s="4">
        <v>99251</v>
      </c>
      <c r="AB232" s="1" t="s">
        <v>1036</v>
      </c>
      <c r="AC232" s="1" t="s">
        <v>1032</v>
      </c>
      <c r="AD232" s="1" t="s">
        <v>491</v>
      </c>
      <c r="AE232" s="1" t="s">
        <v>704</v>
      </c>
      <c r="AF232" s="1" t="s">
        <v>541</v>
      </c>
      <c r="AG232" s="1" t="s">
        <v>704</v>
      </c>
      <c r="AH232" s="4">
        <v>99251</v>
      </c>
      <c r="AI232" s="4">
        <v>99251</v>
      </c>
      <c r="AJ232" s="1"/>
      <c r="AK232" s="1"/>
      <c r="AL232" s="1"/>
      <c r="AM232" s="1" t="s">
        <v>734</v>
      </c>
      <c r="AN232" s="1" t="s">
        <v>380</v>
      </c>
      <c r="AO232" s="1"/>
      <c r="AP232" s="1" t="s">
        <v>22</v>
      </c>
      <c r="AQ232" s="1"/>
      <c r="AR232" s="1"/>
      <c r="AS232" s="1"/>
      <c r="AT232" s="1"/>
      <c r="AU232" s="1"/>
      <c r="AV232" s="1"/>
      <c r="AW232" s="1" t="s">
        <v>1021</v>
      </c>
      <c r="AX232" s="8">
        <v>45085.625356998047</v>
      </c>
      <c r="AY232" s="1" t="s">
        <v>161</v>
      </c>
      <c r="AZ232" s="4">
        <v>99251</v>
      </c>
      <c r="BA232" s="5">
        <v>45083</v>
      </c>
      <c r="BB232" s="5">
        <v>45291</v>
      </c>
      <c r="BC232" s="5">
        <v>45083</v>
      </c>
      <c r="BD232" s="5">
        <v>45147</v>
      </c>
      <c r="BE232" s="8">
        <v>45291</v>
      </c>
      <c r="BF232" s="1" t="s">
        <v>1042</v>
      </c>
      <c r="BG232" s="1"/>
      <c r="BH232" s="1"/>
      <c r="BI232" s="1" t="s">
        <v>45</v>
      </c>
    </row>
    <row r="233" spans="1:61" x14ac:dyDescent="0.25">
      <c r="A233" s="28">
        <v>231</v>
      </c>
      <c r="B233" s="1" t="str">
        <f>HYPERLINK("https://my.zakupivli.pro/remote/dispatcher/state_purchase_view/43099041", "UA-2023-06-08-000129-a")</f>
        <v>UA-2023-06-08-000129-a</v>
      </c>
      <c r="C233" s="1" t="s">
        <v>701</v>
      </c>
      <c r="D233" s="1" t="s">
        <v>762</v>
      </c>
      <c r="E233" s="10" t="s">
        <v>990</v>
      </c>
      <c r="G233" s="10" t="s">
        <v>149</v>
      </c>
      <c r="AM233" s="10" t="s">
        <v>929</v>
      </c>
      <c r="AN233" s="10" t="s">
        <v>287</v>
      </c>
      <c r="AY233" s="10" t="s">
        <v>1105</v>
      </c>
      <c r="AZ233" s="19">
        <v>-3006.1</v>
      </c>
      <c r="BA233" s="14">
        <v>45083</v>
      </c>
      <c r="BC233" s="14">
        <v>45083</v>
      </c>
      <c r="BD233" s="5">
        <v>45147</v>
      </c>
      <c r="BE233" s="8">
        <v>45291</v>
      </c>
      <c r="BF233" s="1" t="s">
        <v>1042</v>
      </c>
      <c r="BG233" s="1"/>
      <c r="BH233" s="1"/>
      <c r="BI233" s="1" t="s">
        <v>45</v>
      </c>
    </row>
    <row r="234" spans="1:61" x14ac:dyDescent="0.25">
      <c r="A234" s="29">
        <v>232</v>
      </c>
      <c r="E234" s="10" t="s">
        <v>1057</v>
      </c>
      <c r="G234" s="10" t="s">
        <v>1058</v>
      </c>
      <c r="AM234" s="10" t="s">
        <v>1060</v>
      </c>
      <c r="AN234" s="10" t="s">
        <v>1061</v>
      </c>
      <c r="AY234" s="12" t="s">
        <v>1106</v>
      </c>
      <c r="AZ234" s="13">
        <v>0</v>
      </c>
      <c r="BA234" s="14">
        <v>45083</v>
      </c>
      <c r="BC234" s="14">
        <v>45083</v>
      </c>
      <c r="BD234" s="5">
        <v>45147</v>
      </c>
      <c r="BE234" s="8">
        <v>45291</v>
      </c>
      <c r="BF234" s="1" t="s">
        <v>1042</v>
      </c>
      <c r="BG234" s="1"/>
      <c r="BH234" s="1"/>
      <c r="BI234" s="1" t="s">
        <v>45</v>
      </c>
    </row>
    <row r="235" spans="1:61" x14ac:dyDescent="0.25">
      <c r="A235" s="28">
        <v>233</v>
      </c>
      <c r="E235" s="1" t="s">
        <v>766</v>
      </c>
      <c r="F235" s="1" t="s">
        <v>219</v>
      </c>
      <c r="G235" s="1" t="s">
        <v>413</v>
      </c>
      <c r="H235" s="1" t="s">
        <v>596</v>
      </c>
      <c r="I235" s="1" t="s">
        <v>944</v>
      </c>
      <c r="J235" s="1" t="s">
        <v>973</v>
      </c>
      <c r="K235" s="1" t="s">
        <v>54</v>
      </c>
      <c r="L235" s="1" t="s">
        <v>714</v>
      </c>
      <c r="M235" s="1" t="s">
        <v>714</v>
      </c>
      <c r="N235" s="1" t="s">
        <v>46</v>
      </c>
      <c r="O235" s="1" t="s">
        <v>46</v>
      </c>
      <c r="P235" s="1" t="s">
        <v>46</v>
      </c>
      <c r="Q235" s="5">
        <v>45085</v>
      </c>
      <c r="R235" s="1"/>
      <c r="S235" s="1"/>
      <c r="T235" s="1"/>
      <c r="U235" s="1"/>
      <c r="V235" s="1" t="s">
        <v>1011</v>
      </c>
      <c r="W235" s="7">
        <v>1</v>
      </c>
      <c r="X235" s="4">
        <v>60000</v>
      </c>
      <c r="Y235" s="1" t="s">
        <v>701</v>
      </c>
      <c r="Z235" s="1">
        <v>1</v>
      </c>
      <c r="AA235" s="4">
        <v>60000</v>
      </c>
      <c r="AB235" s="1" t="s">
        <v>1036</v>
      </c>
      <c r="AC235" s="1" t="s">
        <v>1032</v>
      </c>
      <c r="AD235" s="1" t="s">
        <v>491</v>
      </c>
      <c r="AE235" s="1" t="s">
        <v>704</v>
      </c>
      <c r="AF235" s="1" t="s">
        <v>541</v>
      </c>
      <c r="AG235" s="1" t="s">
        <v>704</v>
      </c>
      <c r="AH235" s="4">
        <v>60000</v>
      </c>
      <c r="AI235" s="4">
        <v>60000</v>
      </c>
      <c r="AJ235" s="1"/>
      <c r="AK235" s="1"/>
      <c r="AL235" s="1"/>
      <c r="AM235" s="1" t="s">
        <v>986</v>
      </c>
      <c r="AN235" s="1" t="s">
        <v>247</v>
      </c>
      <c r="AO235" s="1"/>
      <c r="AP235" s="1"/>
      <c r="AQ235" s="1"/>
      <c r="AR235" s="1"/>
      <c r="AS235" s="1"/>
      <c r="AT235" s="1"/>
      <c r="AU235" s="1"/>
      <c r="AV235" s="1"/>
      <c r="AW235" s="1" t="s">
        <v>1021</v>
      </c>
      <c r="AX235" s="8">
        <v>45085.723125319419</v>
      </c>
      <c r="AY235" s="1" t="s">
        <v>163</v>
      </c>
      <c r="AZ235" s="4">
        <v>60000</v>
      </c>
      <c r="BA235" s="5">
        <v>45085</v>
      </c>
      <c r="BB235" s="5">
        <v>45291</v>
      </c>
      <c r="BC235" s="5">
        <v>45085</v>
      </c>
      <c r="BD235" s="5">
        <v>45147</v>
      </c>
      <c r="BE235" s="8">
        <v>45291</v>
      </c>
      <c r="BF235" s="1" t="s">
        <v>1042</v>
      </c>
      <c r="BG235" s="1"/>
      <c r="BH235" s="1"/>
      <c r="BI235" s="1" t="s">
        <v>45</v>
      </c>
    </row>
    <row r="236" spans="1:61" x14ac:dyDescent="0.25">
      <c r="A236" s="29">
        <v>234</v>
      </c>
      <c r="B236" s="1" t="str">
        <f>HYPERLINK("https://my.zakupivli.pro/remote/dispatcher/state_purchase_view/43160142", "UA-2023-06-08-015193-a")</f>
        <v>UA-2023-06-08-015193-a</v>
      </c>
      <c r="C236" s="1" t="s">
        <v>701</v>
      </c>
      <c r="D236" s="1" t="s">
        <v>767</v>
      </c>
      <c r="E236" s="1" t="s">
        <v>753</v>
      </c>
      <c r="F236" s="1" t="s">
        <v>219</v>
      </c>
      <c r="G236" s="1" t="s">
        <v>442</v>
      </c>
      <c r="H236" s="1" t="s">
        <v>596</v>
      </c>
      <c r="I236" s="1" t="s">
        <v>944</v>
      </c>
      <c r="J236" s="1" t="s">
        <v>973</v>
      </c>
      <c r="K236" s="1" t="s">
        <v>54</v>
      </c>
      <c r="L236" s="1" t="s">
        <v>714</v>
      </c>
      <c r="M236" s="1" t="s">
        <v>714</v>
      </c>
      <c r="N236" s="1" t="s">
        <v>46</v>
      </c>
      <c r="O236" s="1" t="s">
        <v>46</v>
      </c>
      <c r="P236" s="1" t="s">
        <v>46</v>
      </c>
      <c r="Q236" s="5">
        <v>45085</v>
      </c>
      <c r="R236" s="1"/>
      <c r="S236" s="1"/>
      <c r="T236" s="1"/>
      <c r="U236" s="1"/>
      <c r="V236" s="1" t="s">
        <v>1011</v>
      </c>
      <c r="W236" s="7">
        <v>1</v>
      </c>
      <c r="X236" s="4">
        <v>2450</v>
      </c>
      <c r="Y236" s="1" t="s">
        <v>701</v>
      </c>
      <c r="Z236" s="1">
        <v>1</v>
      </c>
      <c r="AA236" s="4">
        <v>2450</v>
      </c>
      <c r="AB236" s="1" t="s">
        <v>1036</v>
      </c>
      <c r="AC236" s="1" t="s">
        <v>1032</v>
      </c>
      <c r="AD236" s="1" t="s">
        <v>491</v>
      </c>
      <c r="AE236" s="1" t="s">
        <v>704</v>
      </c>
      <c r="AF236" s="1" t="s">
        <v>541</v>
      </c>
      <c r="AG236" s="1" t="s">
        <v>704</v>
      </c>
      <c r="AH236" s="4">
        <v>2450</v>
      </c>
      <c r="AI236" s="4">
        <v>2450</v>
      </c>
      <c r="AJ236" s="1"/>
      <c r="AK236" s="1"/>
      <c r="AL236" s="1"/>
      <c r="AM236" s="1" t="s">
        <v>937</v>
      </c>
      <c r="AN236" s="1" t="s">
        <v>324</v>
      </c>
      <c r="AO236" s="1"/>
      <c r="AP236" s="1" t="s">
        <v>22</v>
      </c>
      <c r="AQ236" s="1"/>
      <c r="AR236" s="1"/>
      <c r="AS236" s="1"/>
      <c r="AT236" s="1"/>
      <c r="AU236" s="1"/>
      <c r="AV236" s="1"/>
      <c r="AW236" s="1" t="s">
        <v>1021</v>
      </c>
      <c r="AX236" s="8">
        <v>45085.631439762823</v>
      </c>
      <c r="AY236" s="1" t="s">
        <v>265</v>
      </c>
      <c r="AZ236" s="4">
        <v>2450</v>
      </c>
      <c r="BA236" s="5">
        <v>45085</v>
      </c>
      <c r="BB236" s="5">
        <v>45291</v>
      </c>
      <c r="BC236" s="5">
        <v>45085</v>
      </c>
      <c r="BD236" s="5">
        <v>45147</v>
      </c>
      <c r="BE236" s="8">
        <v>45291</v>
      </c>
      <c r="BF236" s="1" t="s">
        <v>1042</v>
      </c>
      <c r="BG236" s="1"/>
      <c r="BH236" s="1"/>
      <c r="BI236" s="1" t="s">
        <v>45</v>
      </c>
    </row>
    <row r="237" spans="1:61" x14ac:dyDescent="0.25">
      <c r="A237" s="28">
        <v>235</v>
      </c>
      <c r="B237" s="1" t="str">
        <f>HYPERLINK("https://my.zakupivli.pro/remote/dispatcher/state_purchase_view/43155677", "UA-2023-06-08-011261-a")</f>
        <v>UA-2023-06-08-011261-a</v>
      </c>
      <c r="C237" s="1" t="s">
        <v>701</v>
      </c>
      <c r="D237" s="1" t="s">
        <v>754</v>
      </c>
      <c r="E237" s="10" t="s">
        <v>1152</v>
      </c>
      <c r="G237" s="10" t="s">
        <v>1076</v>
      </c>
      <c r="AM237" s="10" t="s">
        <v>1078</v>
      </c>
      <c r="AN237" s="10" t="s">
        <v>1079</v>
      </c>
      <c r="AY237" s="10" t="s">
        <v>1150</v>
      </c>
      <c r="AZ237" s="19">
        <v>476700</v>
      </c>
      <c r="BC237" s="14">
        <v>45085</v>
      </c>
      <c r="BD237" s="5">
        <v>45147</v>
      </c>
      <c r="BE237" s="8">
        <v>45291</v>
      </c>
      <c r="BF237" s="1" t="s">
        <v>1042</v>
      </c>
      <c r="BG237" s="1"/>
      <c r="BH237" s="1"/>
      <c r="BI237" s="1" t="s">
        <v>45</v>
      </c>
    </row>
    <row r="238" spans="1:61" x14ac:dyDescent="0.25">
      <c r="A238" s="29">
        <v>236</v>
      </c>
      <c r="E238" s="1" t="s">
        <v>854</v>
      </c>
      <c r="F238" s="1" t="s">
        <v>219</v>
      </c>
      <c r="G238" s="1" t="s">
        <v>58</v>
      </c>
      <c r="H238" s="1" t="s">
        <v>596</v>
      </c>
      <c r="I238" s="1" t="s">
        <v>944</v>
      </c>
      <c r="J238" s="1" t="s">
        <v>973</v>
      </c>
      <c r="K238" s="1" t="s">
        <v>54</v>
      </c>
      <c r="L238" s="1" t="s">
        <v>714</v>
      </c>
      <c r="M238" s="1" t="s">
        <v>714</v>
      </c>
      <c r="N238" s="1" t="s">
        <v>46</v>
      </c>
      <c r="O238" s="1" t="s">
        <v>46</v>
      </c>
      <c r="P238" s="1" t="s">
        <v>46</v>
      </c>
      <c r="Q238" s="5">
        <v>45096</v>
      </c>
      <c r="R238" s="1"/>
      <c r="S238" s="1"/>
      <c r="T238" s="1"/>
      <c r="U238" s="1"/>
      <c r="V238" s="1" t="s">
        <v>1011</v>
      </c>
      <c r="W238" s="7">
        <v>1</v>
      </c>
      <c r="X238" s="4">
        <v>5143.22</v>
      </c>
      <c r="Y238" s="1" t="s">
        <v>701</v>
      </c>
      <c r="Z238" s="1">
        <v>0.18923999999999999</v>
      </c>
      <c r="AA238" s="4">
        <v>27178.29</v>
      </c>
      <c r="AB238" s="1" t="s">
        <v>1047</v>
      </c>
      <c r="AC238" s="1" t="s">
        <v>1032</v>
      </c>
      <c r="AD238" s="1" t="s">
        <v>491</v>
      </c>
      <c r="AE238" s="1" t="s">
        <v>944</v>
      </c>
      <c r="AF238" s="1" t="s">
        <v>541</v>
      </c>
      <c r="AG238" s="1" t="s">
        <v>704</v>
      </c>
      <c r="AH238" s="4">
        <v>5143.22</v>
      </c>
      <c r="AI238" s="1"/>
      <c r="AJ238" s="1"/>
      <c r="AK238" s="1"/>
      <c r="AL238" s="1"/>
      <c r="AM238" s="1" t="s">
        <v>932</v>
      </c>
      <c r="AN238" s="1" t="s">
        <v>352</v>
      </c>
      <c r="AO238" s="1"/>
      <c r="AP238" s="1" t="s">
        <v>22</v>
      </c>
      <c r="AQ238" s="1"/>
      <c r="AR238" s="1"/>
      <c r="AS238" s="1"/>
      <c r="AT238" s="1"/>
      <c r="AU238" s="1"/>
      <c r="AV238" s="1"/>
      <c r="AW238" s="1" t="s">
        <v>1021</v>
      </c>
      <c r="AX238" s="8">
        <v>45096.480268023195</v>
      </c>
      <c r="AY238" s="1" t="s">
        <v>1169</v>
      </c>
      <c r="AZ238" s="4">
        <v>5143.22</v>
      </c>
      <c r="BA238" s="5">
        <v>45047</v>
      </c>
      <c r="BB238" s="5">
        <v>45050</v>
      </c>
      <c r="BC238" s="5">
        <v>45096</v>
      </c>
      <c r="BD238" s="5">
        <v>45147</v>
      </c>
      <c r="BE238" s="8">
        <v>45291</v>
      </c>
      <c r="BF238" s="1" t="s">
        <v>1042</v>
      </c>
      <c r="BG238" s="1"/>
      <c r="BH238" s="1"/>
      <c r="BI238" s="1" t="s">
        <v>45</v>
      </c>
    </row>
    <row r="239" spans="1:61" x14ac:dyDescent="0.25">
      <c r="A239" s="28">
        <v>237</v>
      </c>
      <c r="B239" s="1"/>
      <c r="C239" s="1"/>
      <c r="D239" s="1"/>
      <c r="E239" s="1" t="s">
        <v>746</v>
      </c>
      <c r="F239" s="1" t="s">
        <v>219</v>
      </c>
      <c r="G239" s="1" t="s">
        <v>405</v>
      </c>
      <c r="H239" s="1" t="s">
        <v>596</v>
      </c>
      <c r="I239" s="1" t="s">
        <v>944</v>
      </c>
      <c r="J239" s="1" t="s">
        <v>973</v>
      </c>
      <c r="K239" s="1" t="s">
        <v>54</v>
      </c>
      <c r="L239" s="1" t="s">
        <v>714</v>
      </c>
      <c r="M239" s="1" t="s">
        <v>714</v>
      </c>
      <c r="N239" s="1" t="s">
        <v>46</v>
      </c>
      <c r="O239" s="1" t="s">
        <v>46</v>
      </c>
      <c r="P239" s="1" t="s">
        <v>46</v>
      </c>
      <c r="Q239" s="5">
        <v>45099</v>
      </c>
      <c r="R239" s="1"/>
      <c r="S239" s="1"/>
      <c r="T239" s="1"/>
      <c r="U239" s="1"/>
      <c r="V239" s="1" t="s">
        <v>1011</v>
      </c>
      <c r="W239" s="7">
        <v>1</v>
      </c>
      <c r="X239" s="4">
        <v>2139.94</v>
      </c>
      <c r="Y239" s="1" t="s">
        <v>701</v>
      </c>
      <c r="Z239" s="1">
        <v>1</v>
      </c>
      <c r="AA239" s="4">
        <v>2139.94</v>
      </c>
      <c r="AB239" s="1" t="s">
        <v>1036</v>
      </c>
      <c r="AC239" s="1" t="s">
        <v>1032</v>
      </c>
      <c r="AD239" s="1" t="s">
        <v>491</v>
      </c>
      <c r="AE239" s="1" t="s">
        <v>944</v>
      </c>
      <c r="AF239" s="1" t="s">
        <v>541</v>
      </c>
      <c r="AG239" s="1" t="s">
        <v>704</v>
      </c>
      <c r="AH239" s="4">
        <v>2139.94</v>
      </c>
      <c r="AI239" s="4">
        <v>2139.94</v>
      </c>
      <c r="AJ239" s="1"/>
      <c r="AK239" s="1"/>
      <c r="AL239" s="1"/>
      <c r="AM239" s="1" t="s">
        <v>559</v>
      </c>
      <c r="AN239" s="1" t="s">
        <v>55</v>
      </c>
      <c r="AO239" s="1"/>
      <c r="AP239" s="1" t="s">
        <v>17</v>
      </c>
      <c r="AQ239" s="1"/>
      <c r="AR239" s="1"/>
      <c r="AS239" s="1"/>
      <c r="AT239" s="1"/>
      <c r="AU239" s="1"/>
      <c r="AV239" s="1"/>
      <c r="AW239" s="1" t="s">
        <v>1021</v>
      </c>
      <c r="AX239" s="8">
        <v>45099.524707296056</v>
      </c>
      <c r="AY239" s="1" t="s">
        <v>49</v>
      </c>
      <c r="AZ239" s="4">
        <v>2139.94</v>
      </c>
      <c r="BA239" s="5">
        <v>45098</v>
      </c>
      <c r="BB239" s="5">
        <v>45291</v>
      </c>
      <c r="BC239" s="5">
        <v>45098</v>
      </c>
      <c r="BD239" s="5"/>
      <c r="BE239" s="8"/>
      <c r="BF239" s="1"/>
      <c r="BG239" s="1"/>
      <c r="BH239" s="1"/>
      <c r="BI239" s="1"/>
    </row>
    <row r="240" spans="1:61" x14ac:dyDescent="0.25">
      <c r="A240" s="29">
        <v>238</v>
      </c>
      <c r="B240" s="1" t="str">
        <f>HYPERLINK("https://my.zakupivli.pro/remote/dispatcher/state_purchase_view/43486197", "UA-2023-06-22-008546-a")</f>
        <v>UA-2023-06-22-008546-a</v>
      </c>
      <c r="C240" s="1" t="s">
        <v>701</v>
      </c>
      <c r="D240" s="1" t="s">
        <v>749</v>
      </c>
      <c r="E240" s="1" t="s">
        <v>748</v>
      </c>
      <c r="F240" s="1" t="s">
        <v>219</v>
      </c>
      <c r="G240" s="1" t="s">
        <v>405</v>
      </c>
      <c r="H240" s="1" t="s">
        <v>596</v>
      </c>
      <c r="I240" s="1" t="s">
        <v>944</v>
      </c>
      <c r="J240" s="1" t="s">
        <v>973</v>
      </c>
      <c r="K240" s="1" t="s">
        <v>54</v>
      </c>
      <c r="L240" s="1" t="s">
        <v>714</v>
      </c>
      <c r="M240" s="1" t="s">
        <v>714</v>
      </c>
      <c r="N240" s="1" t="s">
        <v>46</v>
      </c>
      <c r="O240" s="1" t="s">
        <v>46</v>
      </c>
      <c r="P240" s="1" t="s">
        <v>46</v>
      </c>
      <c r="Q240" s="5">
        <v>45099</v>
      </c>
      <c r="R240" s="1"/>
      <c r="S240" s="1"/>
      <c r="T240" s="1"/>
      <c r="U240" s="1"/>
      <c r="V240" s="1" t="s">
        <v>1011</v>
      </c>
      <c r="W240" s="7">
        <v>1</v>
      </c>
      <c r="X240" s="4">
        <v>2776.8</v>
      </c>
      <c r="Y240" s="1" t="s">
        <v>701</v>
      </c>
      <c r="Z240" s="1">
        <v>1</v>
      </c>
      <c r="AA240" s="4">
        <v>2776.8</v>
      </c>
      <c r="AB240" s="1" t="s">
        <v>1036</v>
      </c>
      <c r="AC240" s="1" t="s">
        <v>1032</v>
      </c>
      <c r="AD240" s="1" t="s">
        <v>491</v>
      </c>
      <c r="AE240" s="1" t="s">
        <v>944</v>
      </c>
      <c r="AF240" s="1" t="s">
        <v>541</v>
      </c>
      <c r="AG240" s="1" t="s">
        <v>704</v>
      </c>
      <c r="AH240" s="4">
        <v>2776.8</v>
      </c>
      <c r="AI240" s="4">
        <v>2776.8</v>
      </c>
      <c r="AJ240" s="1"/>
      <c r="AK240" s="1"/>
      <c r="AL240" s="1"/>
      <c r="AM240" s="1" t="s">
        <v>559</v>
      </c>
      <c r="AN240" s="1" t="s">
        <v>55</v>
      </c>
      <c r="AO240" s="1"/>
      <c r="AP240" s="1" t="s">
        <v>17</v>
      </c>
      <c r="AQ240" s="1"/>
      <c r="AR240" s="1"/>
      <c r="AS240" s="1"/>
      <c r="AT240" s="1"/>
      <c r="AU240" s="1"/>
      <c r="AV240" s="1"/>
      <c r="AW240" s="1" t="s">
        <v>1021</v>
      </c>
      <c r="AX240" s="8">
        <v>45099.538722074372</v>
      </c>
      <c r="AY240" s="1" t="s">
        <v>50</v>
      </c>
      <c r="AZ240" s="4">
        <v>2776.8</v>
      </c>
      <c r="BA240" s="5">
        <v>45098</v>
      </c>
      <c r="BB240" s="5">
        <v>45291</v>
      </c>
      <c r="BC240" s="5">
        <v>45098</v>
      </c>
      <c r="BD240" s="5">
        <v>45147</v>
      </c>
      <c r="BE240" s="8">
        <v>45291</v>
      </c>
      <c r="BF240" s="1" t="s">
        <v>1042</v>
      </c>
      <c r="BG240" s="1"/>
      <c r="BH240" s="1"/>
      <c r="BI240" s="1" t="s">
        <v>45</v>
      </c>
    </row>
    <row r="241" spans="1:61" x14ac:dyDescent="0.25">
      <c r="A241" s="28">
        <v>239</v>
      </c>
      <c r="B241" s="1" t="str">
        <f>HYPERLINK("https://my.zakupivli.pro/remote/dispatcher/state_purchase_view/43485330", "UA-2023-06-22-008095-a")</f>
        <v>UA-2023-06-22-008095-a</v>
      </c>
      <c r="C241" s="1" t="s">
        <v>701</v>
      </c>
      <c r="D241" s="1" t="s">
        <v>747</v>
      </c>
      <c r="E241" s="1" t="s">
        <v>857</v>
      </c>
      <c r="F241" s="1" t="s">
        <v>219</v>
      </c>
      <c r="G241" s="1" t="s">
        <v>154</v>
      </c>
      <c r="H241" s="1" t="s">
        <v>596</v>
      </c>
      <c r="I241" s="1" t="s">
        <v>944</v>
      </c>
      <c r="J241" s="1" t="s">
        <v>973</v>
      </c>
      <c r="K241" s="1" t="s">
        <v>54</v>
      </c>
      <c r="L241" s="1" t="s">
        <v>714</v>
      </c>
      <c r="M241" s="1" t="s">
        <v>714</v>
      </c>
      <c r="N241" s="1" t="s">
        <v>46</v>
      </c>
      <c r="O241" s="1" t="s">
        <v>46</v>
      </c>
      <c r="P241" s="1" t="s">
        <v>46</v>
      </c>
      <c r="Q241" s="5">
        <v>45098</v>
      </c>
      <c r="R241" s="1"/>
      <c r="S241" s="1"/>
      <c r="T241" s="1"/>
      <c r="U241" s="1"/>
      <c r="V241" s="1" t="s">
        <v>1011</v>
      </c>
      <c r="W241" s="7">
        <v>1</v>
      </c>
      <c r="X241" s="4">
        <v>20000</v>
      </c>
      <c r="Y241" s="1" t="s">
        <v>701</v>
      </c>
      <c r="Z241" s="1">
        <v>40</v>
      </c>
      <c r="AA241" s="4">
        <v>500</v>
      </c>
      <c r="AB241" s="1" t="s">
        <v>1031</v>
      </c>
      <c r="AC241" s="1" t="s">
        <v>1032</v>
      </c>
      <c r="AD241" s="1" t="s">
        <v>491</v>
      </c>
      <c r="AE241" s="1" t="s">
        <v>704</v>
      </c>
      <c r="AF241" s="1" t="s">
        <v>541</v>
      </c>
      <c r="AG241" s="1" t="s">
        <v>704</v>
      </c>
      <c r="AH241" s="4">
        <v>20000</v>
      </c>
      <c r="AI241" s="4">
        <v>500</v>
      </c>
      <c r="AJ241" s="1"/>
      <c r="AK241" s="1"/>
      <c r="AL241" s="1"/>
      <c r="AM241" s="1" t="s">
        <v>592</v>
      </c>
      <c r="AN241" s="1" t="s">
        <v>269</v>
      </c>
      <c r="AO241" s="1"/>
      <c r="AP241" s="1" t="s">
        <v>22</v>
      </c>
      <c r="AQ241" s="1"/>
      <c r="AR241" s="1"/>
      <c r="AS241" s="1"/>
      <c r="AT241" s="1"/>
      <c r="AU241" s="1"/>
      <c r="AV241" s="1"/>
      <c r="AW241" s="1" t="s">
        <v>1021</v>
      </c>
      <c r="AX241" s="8">
        <v>45098.466599341678</v>
      </c>
      <c r="AY241" s="1" t="s">
        <v>165</v>
      </c>
      <c r="AZ241" s="4">
        <v>20000</v>
      </c>
      <c r="BA241" s="5">
        <v>45098</v>
      </c>
      <c r="BB241" s="5">
        <v>45129</v>
      </c>
      <c r="BC241" s="5">
        <v>45098</v>
      </c>
      <c r="BD241" s="5">
        <v>45147</v>
      </c>
      <c r="BE241" s="8">
        <v>45291</v>
      </c>
      <c r="BF241" s="1" t="s">
        <v>1042</v>
      </c>
      <c r="BG241" s="1"/>
      <c r="BH241" s="1"/>
      <c r="BI241" s="1" t="s">
        <v>45</v>
      </c>
    </row>
    <row r="242" spans="1:61" x14ac:dyDescent="0.25">
      <c r="A242" s="29">
        <v>240</v>
      </c>
      <c r="B242" s="1" t="str">
        <f>HYPERLINK("https://my.zakupivli.pro/remote/dispatcher/state_purchase_view/43469540", "UA-2023-06-21-018588-a")</f>
        <v>UA-2023-06-21-018588-a</v>
      </c>
      <c r="C242" s="1" t="s">
        <v>701</v>
      </c>
      <c r="D242" s="1" t="s">
        <v>784</v>
      </c>
      <c r="E242" s="1" t="s">
        <v>655</v>
      </c>
      <c r="F242" s="1" t="s">
        <v>219</v>
      </c>
      <c r="G242" s="1" t="s">
        <v>339</v>
      </c>
      <c r="H242" s="1" t="s">
        <v>596</v>
      </c>
      <c r="I242" s="1" t="s">
        <v>944</v>
      </c>
      <c r="J242" s="1" t="s">
        <v>973</v>
      </c>
      <c r="K242" s="1" t="s">
        <v>54</v>
      </c>
      <c r="L242" s="1" t="s">
        <v>714</v>
      </c>
      <c r="M242" s="1" t="s">
        <v>714</v>
      </c>
      <c r="N242" s="1" t="s">
        <v>46</v>
      </c>
      <c r="O242" s="1" t="s">
        <v>46</v>
      </c>
      <c r="P242" s="1" t="s">
        <v>46</v>
      </c>
      <c r="Q242" s="5">
        <v>45098</v>
      </c>
      <c r="R242" s="1"/>
      <c r="S242" s="1"/>
      <c r="T242" s="1"/>
      <c r="U242" s="1"/>
      <c r="V242" s="1" t="s">
        <v>1011</v>
      </c>
      <c r="W242" s="7">
        <v>1</v>
      </c>
      <c r="X242" s="4">
        <v>28500</v>
      </c>
      <c r="Y242" s="1" t="s">
        <v>701</v>
      </c>
      <c r="Z242" s="1">
        <v>13</v>
      </c>
      <c r="AA242" s="4">
        <v>2192.31</v>
      </c>
      <c r="AB242" s="1" t="s">
        <v>1054</v>
      </c>
      <c r="AC242" s="1" t="s">
        <v>1032</v>
      </c>
      <c r="AD242" s="1" t="s">
        <v>491</v>
      </c>
      <c r="AE242" s="1" t="s">
        <v>704</v>
      </c>
      <c r="AF242" s="1" t="s">
        <v>541</v>
      </c>
      <c r="AG242" s="1" t="s">
        <v>704</v>
      </c>
      <c r="AH242" s="4">
        <v>28500</v>
      </c>
      <c r="AI242" s="4">
        <v>2192.3076923076924</v>
      </c>
      <c r="AJ242" s="1"/>
      <c r="AK242" s="1"/>
      <c r="AL242" s="1"/>
      <c r="AM242" s="1" t="s">
        <v>561</v>
      </c>
      <c r="AN242" s="1" t="s">
        <v>282</v>
      </c>
      <c r="AO242" s="1"/>
      <c r="AP242" s="1" t="s">
        <v>22</v>
      </c>
      <c r="AQ242" s="1"/>
      <c r="AR242" s="1"/>
      <c r="AS242" s="1"/>
      <c r="AT242" s="1"/>
      <c r="AU242" s="1"/>
      <c r="AV242" s="1"/>
      <c r="AW242" s="1" t="s">
        <v>1021</v>
      </c>
      <c r="AX242" s="8">
        <v>45098.46660989942</v>
      </c>
      <c r="AY242" s="1" t="s">
        <v>166</v>
      </c>
      <c r="AZ242" s="4">
        <v>28500</v>
      </c>
      <c r="BA242" s="5">
        <v>45098</v>
      </c>
      <c r="BB242" s="5">
        <v>45129</v>
      </c>
      <c r="BC242" s="5">
        <v>45098</v>
      </c>
      <c r="BD242" s="5">
        <v>45147</v>
      </c>
      <c r="BE242" s="8">
        <v>45291</v>
      </c>
      <c r="BF242" s="1" t="s">
        <v>1042</v>
      </c>
      <c r="BG242" s="1"/>
      <c r="BH242" s="1"/>
      <c r="BI242" s="1" t="s">
        <v>45</v>
      </c>
    </row>
    <row r="243" spans="1:61" x14ac:dyDescent="0.25">
      <c r="A243" s="28">
        <v>241</v>
      </c>
      <c r="B243" s="1" t="str">
        <f>HYPERLINK("https://my.zakupivli.pro/remote/dispatcher/state_purchase_view/43469498", "UA-2023-06-21-018566-a")</f>
        <v>UA-2023-06-21-018566-a</v>
      </c>
      <c r="C243" s="1" t="s">
        <v>701</v>
      </c>
      <c r="D243" s="1" t="s">
        <v>869</v>
      </c>
      <c r="E243" s="1" t="s">
        <v>532</v>
      </c>
      <c r="F243" s="1" t="s">
        <v>219</v>
      </c>
      <c r="G243" s="1" t="s">
        <v>187</v>
      </c>
      <c r="H243" s="1" t="s">
        <v>596</v>
      </c>
      <c r="I243" s="1" t="s">
        <v>944</v>
      </c>
      <c r="J243" s="1" t="s">
        <v>973</v>
      </c>
      <c r="K243" s="1" t="s">
        <v>54</v>
      </c>
      <c r="L243" s="1" t="s">
        <v>714</v>
      </c>
      <c r="M243" s="1" t="s">
        <v>714</v>
      </c>
      <c r="N243" s="1" t="s">
        <v>46</v>
      </c>
      <c r="O243" s="1" t="s">
        <v>46</v>
      </c>
      <c r="P243" s="1" t="s">
        <v>46</v>
      </c>
      <c r="Q243" s="5">
        <v>45098</v>
      </c>
      <c r="R243" s="1"/>
      <c r="S243" s="1"/>
      <c r="T243" s="1"/>
      <c r="U243" s="1"/>
      <c r="V243" s="1" t="s">
        <v>1011</v>
      </c>
      <c r="W243" s="7">
        <v>1</v>
      </c>
      <c r="X243" s="4">
        <v>3658</v>
      </c>
      <c r="Y243" s="1" t="s">
        <v>701</v>
      </c>
      <c r="Z243" s="1">
        <v>2</v>
      </c>
      <c r="AA243" s="4">
        <v>1829</v>
      </c>
      <c r="AB243" s="1" t="s">
        <v>1023</v>
      </c>
      <c r="AC243" s="1" t="s">
        <v>1032</v>
      </c>
      <c r="AD243" s="1" t="s">
        <v>491</v>
      </c>
      <c r="AE243" s="1" t="s">
        <v>704</v>
      </c>
      <c r="AF243" s="1" t="s">
        <v>541</v>
      </c>
      <c r="AG243" s="1" t="s">
        <v>704</v>
      </c>
      <c r="AH243" s="4">
        <v>3658</v>
      </c>
      <c r="AI243" s="4">
        <v>1829</v>
      </c>
      <c r="AJ243" s="1"/>
      <c r="AK243" s="1"/>
      <c r="AL243" s="1"/>
      <c r="AM243" s="1" t="s">
        <v>889</v>
      </c>
      <c r="AN243" s="1" t="s">
        <v>276</v>
      </c>
      <c r="AO243" s="1"/>
      <c r="AP243" s="1" t="s">
        <v>32</v>
      </c>
      <c r="AQ243" s="1"/>
      <c r="AR243" s="1"/>
      <c r="AS243" s="1"/>
      <c r="AT243" s="1"/>
      <c r="AU243" s="1"/>
      <c r="AV243" s="1"/>
      <c r="AW243" s="1" t="s">
        <v>1021</v>
      </c>
      <c r="AX243" s="8">
        <v>45098.466608011295</v>
      </c>
      <c r="AY243" s="1" t="s">
        <v>167</v>
      </c>
      <c r="AZ243" s="4">
        <v>3658</v>
      </c>
      <c r="BA243" s="5">
        <v>45098</v>
      </c>
      <c r="BB243" s="5">
        <v>45129</v>
      </c>
      <c r="BC243" s="5">
        <v>45098</v>
      </c>
      <c r="BD243" s="5">
        <v>45147</v>
      </c>
      <c r="BE243" s="8">
        <v>45291</v>
      </c>
      <c r="BF243" s="1" t="s">
        <v>1042</v>
      </c>
      <c r="BG243" s="1"/>
      <c r="BH243" s="1"/>
      <c r="BI243" s="1" t="s">
        <v>45</v>
      </c>
    </row>
    <row r="244" spans="1:61" x14ac:dyDescent="0.25">
      <c r="A244" s="29">
        <v>242</v>
      </c>
      <c r="B244" s="1" t="str">
        <f>HYPERLINK("https://my.zakupivli.pro/remote/dispatcher/state_purchase_view/43469458", "UA-2023-06-21-018526-a")</f>
        <v>UA-2023-06-21-018526-a</v>
      </c>
      <c r="C244" s="1" t="s">
        <v>701</v>
      </c>
      <c r="D244" s="1" t="s">
        <v>633</v>
      </c>
      <c r="E244" s="1" t="s">
        <v>649</v>
      </c>
      <c r="F244" s="1" t="s">
        <v>219</v>
      </c>
      <c r="G244" s="1" t="s">
        <v>160</v>
      </c>
      <c r="H244" s="1" t="s">
        <v>596</v>
      </c>
      <c r="I244" s="1" t="s">
        <v>944</v>
      </c>
      <c r="J244" s="1" t="s">
        <v>973</v>
      </c>
      <c r="K244" s="1" t="s">
        <v>54</v>
      </c>
      <c r="L244" s="1" t="s">
        <v>714</v>
      </c>
      <c r="M244" s="1" t="s">
        <v>714</v>
      </c>
      <c r="N244" s="1" t="s">
        <v>46</v>
      </c>
      <c r="O244" s="1" t="s">
        <v>46</v>
      </c>
      <c r="P244" s="1" t="s">
        <v>46</v>
      </c>
      <c r="Q244" s="5">
        <v>45098</v>
      </c>
      <c r="R244" s="1"/>
      <c r="S244" s="1"/>
      <c r="T244" s="1"/>
      <c r="U244" s="1"/>
      <c r="V244" s="1" t="s">
        <v>1011</v>
      </c>
      <c r="W244" s="7">
        <v>1</v>
      </c>
      <c r="X244" s="4">
        <v>2799</v>
      </c>
      <c r="Y244" s="1" t="s">
        <v>701</v>
      </c>
      <c r="Z244" s="1">
        <v>1</v>
      </c>
      <c r="AA244" s="4">
        <v>2799</v>
      </c>
      <c r="AB244" s="1" t="s">
        <v>1054</v>
      </c>
      <c r="AC244" s="1" t="s">
        <v>1032</v>
      </c>
      <c r="AD244" s="1" t="s">
        <v>491</v>
      </c>
      <c r="AE244" s="1" t="s">
        <v>704</v>
      </c>
      <c r="AF244" s="1" t="s">
        <v>541</v>
      </c>
      <c r="AG244" s="1" t="s">
        <v>704</v>
      </c>
      <c r="AH244" s="4">
        <v>2799</v>
      </c>
      <c r="AI244" s="4">
        <v>2799</v>
      </c>
      <c r="AJ244" s="1"/>
      <c r="AK244" s="1"/>
      <c r="AL244" s="1"/>
      <c r="AM244" s="1" t="s">
        <v>889</v>
      </c>
      <c r="AN244" s="1" t="s">
        <v>276</v>
      </c>
      <c r="AO244" s="1"/>
      <c r="AP244" s="1" t="s">
        <v>22</v>
      </c>
      <c r="AQ244" s="1"/>
      <c r="AR244" s="1"/>
      <c r="AS244" s="1"/>
      <c r="AT244" s="1"/>
      <c r="AU244" s="1"/>
      <c r="AV244" s="1"/>
      <c r="AW244" s="1" t="s">
        <v>1021</v>
      </c>
      <c r="AX244" s="8">
        <v>45098.466605566391</v>
      </c>
      <c r="AY244" s="1" t="s">
        <v>168</v>
      </c>
      <c r="AZ244" s="4">
        <v>2799</v>
      </c>
      <c r="BA244" s="5">
        <v>45098</v>
      </c>
      <c r="BB244" s="5">
        <v>45129</v>
      </c>
      <c r="BC244" s="5">
        <v>45098</v>
      </c>
      <c r="BD244" s="5">
        <v>45147</v>
      </c>
      <c r="BE244" s="8">
        <v>45291</v>
      </c>
      <c r="BF244" s="1" t="s">
        <v>1042</v>
      </c>
      <c r="BG244" s="1"/>
      <c r="BH244" s="1"/>
      <c r="BI244" s="1" t="s">
        <v>45</v>
      </c>
    </row>
    <row r="245" spans="1:61" x14ac:dyDescent="0.25">
      <c r="A245" s="28">
        <v>243</v>
      </c>
      <c r="B245" s="1" t="str">
        <f>HYPERLINK("https://my.zakupivli.pro/remote/dispatcher/state_purchase_view/43469413", "UA-2023-06-21-018498-a")</f>
        <v>UA-2023-06-21-018498-a</v>
      </c>
      <c r="C245" s="1" t="s">
        <v>701</v>
      </c>
      <c r="D245" s="1" t="s">
        <v>1008</v>
      </c>
      <c r="E245" s="1" t="s">
        <v>1034</v>
      </c>
      <c r="F245" s="1" t="s">
        <v>219</v>
      </c>
      <c r="G245" s="1" t="s">
        <v>291</v>
      </c>
      <c r="H245" s="1" t="s">
        <v>596</v>
      </c>
      <c r="I245" s="1" t="s">
        <v>944</v>
      </c>
      <c r="J245" s="1" t="s">
        <v>973</v>
      </c>
      <c r="K245" s="1" t="s">
        <v>54</v>
      </c>
      <c r="L245" s="1" t="s">
        <v>714</v>
      </c>
      <c r="M245" s="1" t="s">
        <v>714</v>
      </c>
      <c r="N245" s="1" t="s">
        <v>46</v>
      </c>
      <c r="O245" s="1" t="s">
        <v>46</v>
      </c>
      <c r="P245" s="1" t="s">
        <v>46</v>
      </c>
      <c r="Q245" s="5">
        <v>45098</v>
      </c>
      <c r="R245" s="1"/>
      <c r="S245" s="1"/>
      <c r="T245" s="1"/>
      <c r="U245" s="1"/>
      <c r="V245" s="1" t="s">
        <v>1011</v>
      </c>
      <c r="W245" s="7">
        <v>1</v>
      </c>
      <c r="X245" s="4">
        <v>1240</v>
      </c>
      <c r="Y245" s="1" t="s">
        <v>701</v>
      </c>
      <c r="Z245" s="1">
        <v>1</v>
      </c>
      <c r="AA245" s="4">
        <v>1240</v>
      </c>
      <c r="AB245" s="1" t="s">
        <v>1054</v>
      </c>
      <c r="AC245" s="1" t="s">
        <v>1032</v>
      </c>
      <c r="AD245" s="1" t="s">
        <v>491</v>
      </c>
      <c r="AE245" s="1" t="s">
        <v>704</v>
      </c>
      <c r="AF245" s="1" t="s">
        <v>541</v>
      </c>
      <c r="AG245" s="1" t="s">
        <v>704</v>
      </c>
      <c r="AH245" s="4">
        <v>1240</v>
      </c>
      <c r="AI245" s="4">
        <v>1240</v>
      </c>
      <c r="AJ245" s="1"/>
      <c r="AK245" s="1"/>
      <c r="AL245" s="1"/>
      <c r="AM245" s="1" t="s">
        <v>889</v>
      </c>
      <c r="AN245" s="1" t="s">
        <v>276</v>
      </c>
      <c r="AO245" s="1"/>
      <c r="AP245" s="1" t="s">
        <v>22</v>
      </c>
      <c r="AQ245" s="1"/>
      <c r="AR245" s="1"/>
      <c r="AS245" s="1"/>
      <c r="AT245" s="1"/>
      <c r="AU245" s="1"/>
      <c r="AV245" s="1"/>
      <c r="AW245" s="1" t="s">
        <v>1021</v>
      </c>
      <c r="AX245" s="8">
        <v>45098.466606540234</v>
      </c>
      <c r="AY245" s="1" t="s">
        <v>169</v>
      </c>
      <c r="AZ245" s="4">
        <v>1240</v>
      </c>
      <c r="BA245" s="5">
        <v>45098</v>
      </c>
      <c r="BB245" s="5">
        <v>45129</v>
      </c>
      <c r="BC245" s="5">
        <v>45098</v>
      </c>
      <c r="BD245" s="5">
        <v>45147</v>
      </c>
      <c r="BE245" s="8">
        <v>45291</v>
      </c>
      <c r="BF245" s="1" t="s">
        <v>1042</v>
      </c>
      <c r="BG245" s="1"/>
      <c r="BH245" s="1"/>
      <c r="BI245" s="1" t="s">
        <v>45</v>
      </c>
    </row>
    <row r="246" spans="1:61" x14ac:dyDescent="0.25">
      <c r="A246" s="29">
        <v>244</v>
      </c>
      <c r="B246" s="1" t="str">
        <f>HYPERLINK("https://my.zakupivli.pro/remote/dispatcher/state_purchase_view/43469372", "UA-2023-06-21-018462-a")</f>
        <v>UA-2023-06-21-018462-a</v>
      </c>
      <c r="C246" s="1" t="s">
        <v>701</v>
      </c>
      <c r="D246" s="1" t="s">
        <v>864</v>
      </c>
      <c r="E246" s="1" t="s">
        <v>602</v>
      </c>
      <c r="F246" s="1" t="s">
        <v>219</v>
      </c>
      <c r="G246" s="1" t="s">
        <v>317</v>
      </c>
      <c r="H246" s="1" t="s">
        <v>596</v>
      </c>
      <c r="I246" s="1" t="s">
        <v>944</v>
      </c>
      <c r="J246" s="1" t="s">
        <v>973</v>
      </c>
      <c r="K246" s="1" t="s">
        <v>54</v>
      </c>
      <c r="L246" s="1" t="s">
        <v>714</v>
      </c>
      <c r="M246" s="1" t="s">
        <v>714</v>
      </c>
      <c r="N246" s="1" t="s">
        <v>46</v>
      </c>
      <c r="O246" s="1" t="s">
        <v>46</v>
      </c>
      <c r="P246" s="1" t="s">
        <v>46</v>
      </c>
      <c r="Q246" s="5">
        <v>45098</v>
      </c>
      <c r="R246" s="1"/>
      <c r="S246" s="1"/>
      <c r="T246" s="1"/>
      <c r="U246" s="1"/>
      <c r="V246" s="1" t="s">
        <v>1011</v>
      </c>
      <c r="W246" s="7">
        <v>1</v>
      </c>
      <c r="X246" s="4">
        <v>110</v>
      </c>
      <c r="Y246" s="1" t="s">
        <v>701</v>
      </c>
      <c r="Z246" s="1">
        <v>1</v>
      </c>
      <c r="AA246" s="4">
        <v>110</v>
      </c>
      <c r="AB246" s="1" t="s">
        <v>1054</v>
      </c>
      <c r="AC246" s="1" t="s">
        <v>1032</v>
      </c>
      <c r="AD246" s="1" t="s">
        <v>491</v>
      </c>
      <c r="AE246" s="1" t="s">
        <v>704</v>
      </c>
      <c r="AF246" s="1" t="s">
        <v>541</v>
      </c>
      <c r="AG246" s="1" t="s">
        <v>704</v>
      </c>
      <c r="AH246" s="4">
        <v>110</v>
      </c>
      <c r="AI246" s="4">
        <v>110</v>
      </c>
      <c r="AJ246" s="1"/>
      <c r="AK246" s="1"/>
      <c r="AL246" s="1"/>
      <c r="AM246" s="1" t="s">
        <v>889</v>
      </c>
      <c r="AN246" s="1" t="s">
        <v>276</v>
      </c>
      <c r="AO246" s="1"/>
      <c r="AP246" s="1" t="s">
        <v>22</v>
      </c>
      <c r="AQ246" s="1"/>
      <c r="AR246" s="1"/>
      <c r="AS246" s="1"/>
      <c r="AT246" s="1"/>
      <c r="AU246" s="1"/>
      <c r="AV246" s="1"/>
      <c r="AW246" s="1" t="s">
        <v>1021</v>
      </c>
      <c r="AX246" s="8">
        <v>45098.466608102208</v>
      </c>
      <c r="AY246" s="1" t="s">
        <v>171</v>
      </c>
      <c r="AZ246" s="4">
        <v>110</v>
      </c>
      <c r="BA246" s="5">
        <v>45098</v>
      </c>
      <c r="BB246" s="5">
        <v>45129</v>
      </c>
      <c r="BC246" s="5">
        <v>45098</v>
      </c>
      <c r="BD246" s="5">
        <v>45147</v>
      </c>
      <c r="BE246" s="8">
        <v>45291</v>
      </c>
      <c r="BF246" s="1" t="s">
        <v>1042</v>
      </c>
      <c r="BG246" s="1"/>
      <c r="BH246" s="1"/>
      <c r="BI246" s="1" t="s">
        <v>45</v>
      </c>
    </row>
    <row r="247" spans="1:61" x14ac:dyDescent="0.25">
      <c r="A247" s="28">
        <v>245</v>
      </c>
      <c r="B247" s="1" t="str">
        <f>HYPERLINK("https://my.zakupivli.pro/remote/dispatcher/state_purchase_view/43469355", "UA-2023-06-21-018445-a")</f>
        <v>UA-2023-06-21-018445-a</v>
      </c>
      <c r="C247" s="1" t="s">
        <v>701</v>
      </c>
      <c r="D247" s="1" t="s">
        <v>684</v>
      </c>
      <c r="E247" s="1" t="s">
        <v>507</v>
      </c>
      <c r="F247" s="1" t="s">
        <v>219</v>
      </c>
      <c r="G247" s="1" t="s">
        <v>128</v>
      </c>
      <c r="H247" s="1" t="s">
        <v>596</v>
      </c>
      <c r="I247" s="1" t="s">
        <v>944</v>
      </c>
      <c r="J247" s="1" t="s">
        <v>973</v>
      </c>
      <c r="K247" s="1" t="s">
        <v>54</v>
      </c>
      <c r="L247" s="1" t="s">
        <v>714</v>
      </c>
      <c r="M247" s="1" t="s">
        <v>714</v>
      </c>
      <c r="N247" s="1" t="s">
        <v>46</v>
      </c>
      <c r="O247" s="1" t="s">
        <v>46</v>
      </c>
      <c r="P247" s="1" t="s">
        <v>46</v>
      </c>
      <c r="Q247" s="5">
        <v>45098</v>
      </c>
      <c r="R247" s="1"/>
      <c r="S247" s="1"/>
      <c r="T247" s="1"/>
      <c r="U247" s="1"/>
      <c r="V247" s="1" t="s">
        <v>1011</v>
      </c>
      <c r="W247" s="7">
        <v>1</v>
      </c>
      <c r="X247" s="4">
        <v>159</v>
      </c>
      <c r="Y247" s="1" t="s">
        <v>701</v>
      </c>
      <c r="Z247" s="1">
        <v>4</v>
      </c>
      <c r="AA247" s="4">
        <v>39.75</v>
      </c>
      <c r="AB247" s="1" t="s">
        <v>1054</v>
      </c>
      <c r="AC247" s="1" t="s">
        <v>1032</v>
      </c>
      <c r="AD247" s="1" t="s">
        <v>491</v>
      </c>
      <c r="AE247" s="1" t="s">
        <v>704</v>
      </c>
      <c r="AF247" s="1" t="s">
        <v>541</v>
      </c>
      <c r="AG247" s="1" t="s">
        <v>704</v>
      </c>
      <c r="AH247" s="4">
        <v>159</v>
      </c>
      <c r="AI247" s="4">
        <v>39.75</v>
      </c>
      <c r="AJ247" s="1"/>
      <c r="AK247" s="1"/>
      <c r="AL247" s="1"/>
      <c r="AM247" s="1" t="s">
        <v>889</v>
      </c>
      <c r="AN247" s="1" t="s">
        <v>276</v>
      </c>
      <c r="AO247" s="1"/>
      <c r="AP247" s="1" t="s">
        <v>22</v>
      </c>
      <c r="AQ247" s="1"/>
      <c r="AR247" s="1"/>
      <c r="AS247" s="1"/>
      <c r="AT247" s="1"/>
      <c r="AU247" s="1"/>
      <c r="AV247" s="1"/>
      <c r="AW247" s="1" t="s">
        <v>1021</v>
      </c>
      <c r="AX247" s="8">
        <v>45098.466607673043</v>
      </c>
      <c r="AY247" s="1" t="s">
        <v>172</v>
      </c>
      <c r="AZ247" s="4">
        <v>159</v>
      </c>
      <c r="BA247" s="5">
        <v>45098</v>
      </c>
      <c r="BB247" s="5">
        <v>45129</v>
      </c>
      <c r="BC247" s="5">
        <v>45098</v>
      </c>
      <c r="BD247" s="5">
        <v>45147</v>
      </c>
      <c r="BE247" s="8">
        <v>45291</v>
      </c>
      <c r="BF247" s="1" t="s">
        <v>1042</v>
      </c>
      <c r="BG247" s="1"/>
      <c r="BH247" s="1"/>
      <c r="BI247" s="1" t="s">
        <v>45</v>
      </c>
    </row>
    <row r="248" spans="1:61" x14ac:dyDescent="0.25">
      <c r="A248" s="29">
        <v>246</v>
      </c>
      <c r="B248" s="1" t="str">
        <f>HYPERLINK("https://my.zakupivli.pro/remote/dispatcher/state_purchase_view/43469312", "UA-2023-06-21-018418-a")</f>
        <v>UA-2023-06-21-018418-a</v>
      </c>
      <c r="C248" s="1" t="s">
        <v>701</v>
      </c>
      <c r="D248" s="1" t="s">
        <v>530</v>
      </c>
      <c r="E248" s="1" t="s">
        <v>510</v>
      </c>
      <c r="F248" s="1" t="s">
        <v>219</v>
      </c>
      <c r="G248" s="1" t="s">
        <v>188</v>
      </c>
      <c r="H248" s="1" t="s">
        <v>596</v>
      </c>
      <c r="I248" s="1" t="s">
        <v>944</v>
      </c>
      <c r="J248" s="1" t="s">
        <v>973</v>
      </c>
      <c r="K248" s="1" t="s">
        <v>54</v>
      </c>
      <c r="L248" s="1" t="s">
        <v>714</v>
      </c>
      <c r="M248" s="1" t="s">
        <v>714</v>
      </c>
      <c r="N248" s="1" t="s">
        <v>46</v>
      </c>
      <c r="O248" s="1" t="s">
        <v>46</v>
      </c>
      <c r="P248" s="1" t="s">
        <v>46</v>
      </c>
      <c r="Q248" s="5">
        <v>45098</v>
      </c>
      <c r="R248" s="1"/>
      <c r="S248" s="1"/>
      <c r="T248" s="1"/>
      <c r="U248" s="1"/>
      <c r="V248" s="1" t="s">
        <v>1011</v>
      </c>
      <c r="W248" s="7">
        <v>1</v>
      </c>
      <c r="X248" s="4">
        <v>525</v>
      </c>
      <c r="Y248" s="1" t="s">
        <v>701</v>
      </c>
      <c r="Z248" s="1">
        <v>21</v>
      </c>
      <c r="AA248" s="4">
        <v>25</v>
      </c>
      <c r="AB248" s="1" t="s">
        <v>1054</v>
      </c>
      <c r="AC248" s="1" t="s">
        <v>1032</v>
      </c>
      <c r="AD248" s="1" t="s">
        <v>491</v>
      </c>
      <c r="AE248" s="1" t="s">
        <v>704</v>
      </c>
      <c r="AF248" s="1" t="s">
        <v>541</v>
      </c>
      <c r="AG248" s="1" t="s">
        <v>704</v>
      </c>
      <c r="AH248" s="4">
        <v>525</v>
      </c>
      <c r="AI248" s="4">
        <v>25</v>
      </c>
      <c r="AJ248" s="1"/>
      <c r="AK248" s="1"/>
      <c r="AL248" s="1"/>
      <c r="AM248" s="1" t="s">
        <v>889</v>
      </c>
      <c r="AN248" s="1" t="s">
        <v>276</v>
      </c>
      <c r="AO248" s="1"/>
      <c r="AP248" s="1" t="s">
        <v>22</v>
      </c>
      <c r="AQ248" s="1"/>
      <c r="AR248" s="1"/>
      <c r="AS248" s="1"/>
      <c r="AT248" s="1"/>
      <c r="AU248" s="1"/>
      <c r="AV248" s="1"/>
      <c r="AW248" s="1" t="s">
        <v>1021</v>
      </c>
      <c r="AX248" s="8">
        <v>45098.466609363393</v>
      </c>
      <c r="AY248" s="1" t="s">
        <v>175</v>
      </c>
      <c r="AZ248" s="4">
        <v>525</v>
      </c>
      <c r="BA248" s="5">
        <v>45098</v>
      </c>
      <c r="BB248" s="5">
        <v>45129</v>
      </c>
      <c r="BC248" s="5">
        <v>45098</v>
      </c>
      <c r="BD248" s="5">
        <v>45147</v>
      </c>
      <c r="BE248" s="8">
        <v>45291</v>
      </c>
      <c r="BF248" s="1" t="s">
        <v>1042</v>
      </c>
      <c r="BG248" s="1"/>
      <c r="BH248" s="1"/>
      <c r="BI248" s="1" t="s">
        <v>45</v>
      </c>
    </row>
    <row r="249" spans="1:61" x14ac:dyDescent="0.25">
      <c r="A249" s="28">
        <v>247</v>
      </c>
      <c r="B249" s="1" t="str">
        <f>HYPERLINK("https://my.zakupivli.pro/remote/dispatcher/state_purchase_view/43469284", "UA-2023-06-21-018395-a")</f>
        <v>UA-2023-06-21-018395-a</v>
      </c>
      <c r="C249" s="1" t="s">
        <v>701</v>
      </c>
      <c r="D249" s="1" t="s">
        <v>901</v>
      </c>
      <c r="E249" s="1" t="s">
        <v>502</v>
      </c>
      <c r="F249" s="1" t="s">
        <v>219</v>
      </c>
      <c r="G249" s="1" t="s">
        <v>208</v>
      </c>
      <c r="H249" s="1" t="s">
        <v>596</v>
      </c>
      <c r="I249" s="1" t="s">
        <v>944</v>
      </c>
      <c r="J249" s="1" t="s">
        <v>973</v>
      </c>
      <c r="K249" s="1" t="s">
        <v>54</v>
      </c>
      <c r="L249" s="1" t="s">
        <v>714</v>
      </c>
      <c r="M249" s="1" t="s">
        <v>714</v>
      </c>
      <c r="N249" s="1" t="s">
        <v>46</v>
      </c>
      <c r="O249" s="1" t="s">
        <v>46</v>
      </c>
      <c r="P249" s="1" t="s">
        <v>46</v>
      </c>
      <c r="Q249" s="5">
        <v>45098</v>
      </c>
      <c r="R249" s="1"/>
      <c r="S249" s="1"/>
      <c r="T249" s="1"/>
      <c r="U249" s="1"/>
      <c r="V249" s="1" t="s">
        <v>1011</v>
      </c>
      <c r="W249" s="7">
        <v>1</v>
      </c>
      <c r="X249" s="4">
        <v>130</v>
      </c>
      <c r="Y249" s="1" t="s">
        <v>701</v>
      </c>
      <c r="Z249" s="1">
        <v>5</v>
      </c>
      <c r="AA249" s="4">
        <v>26</v>
      </c>
      <c r="AB249" s="1" t="s">
        <v>1054</v>
      </c>
      <c r="AC249" s="1" t="s">
        <v>1032</v>
      </c>
      <c r="AD249" s="1" t="s">
        <v>491</v>
      </c>
      <c r="AE249" s="1" t="s">
        <v>704</v>
      </c>
      <c r="AF249" s="1" t="s">
        <v>541</v>
      </c>
      <c r="AG249" s="1" t="s">
        <v>704</v>
      </c>
      <c r="AH249" s="4">
        <v>130</v>
      </c>
      <c r="AI249" s="4">
        <v>26</v>
      </c>
      <c r="AJ249" s="1"/>
      <c r="AK249" s="1"/>
      <c r="AL249" s="1"/>
      <c r="AM249" s="1" t="s">
        <v>889</v>
      </c>
      <c r="AN249" s="1" t="s">
        <v>276</v>
      </c>
      <c r="AO249" s="1"/>
      <c r="AP249" s="1" t="s">
        <v>22</v>
      </c>
      <c r="AQ249" s="1"/>
      <c r="AR249" s="1"/>
      <c r="AS249" s="1"/>
      <c r="AT249" s="1"/>
      <c r="AU249" s="1"/>
      <c r="AV249" s="1"/>
      <c r="AW249" s="1" t="s">
        <v>1021</v>
      </c>
      <c r="AX249" s="8">
        <v>45098.46666171361</v>
      </c>
      <c r="AY249" s="1" t="s">
        <v>176</v>
      </c>
      <c r="AZ249" s="4">
        <v>130</v>
      </c>
      <c r="BA249" s="5">
        <v>45098</v>
      </c>
      <c r="BB249" s="5">
        <v>45129</v>
      </c>
      <c r="BC249" s="5">
        <v>45098</v>
      </c>
      <c r="BD249" s="5">
        <v>45147</v>
      </c>
      <c r="BE249" s="8">
        <v>45291</v>
      </c>
      <c r="BF249" s="1" t="s">
        <v>1042</v>
      </c>
      <c r="BG249" s="1"/>
      <c r="BH249" s="1"/>
      <c r="BI249" s="1" t="s">
        <v>45</v>
      </c>
    </row>
    <row r="250" spans="1:61" x14ac:dyDescent="0.25">
      <c r="A250" s="29">
        <v>248</v>
      </c>
      <c r="B250" s="1" t="str">
        <f>HYPERLINK("https://my.zakupivli.pro/remote/dispatcher/state_purchase_view/43469263", "UA-2023-06-21-018377-a")</f>
        <v>UA-2023-06-21-018377-a</v>
      </c>
      <c r="C250" s="1" t="s">
        <v>701</v>
      </c>
      <c r="D250" s="1" t="s">
        <v>658</v>
      </c>
      <c r="E250" s="1" t="s">
        <v>883</v>
      </c>
      <c r="F250" s="1" t="s">
        <v>219</v>
      </c>
      <c r="G250" s="1" t="s">
        <v>341</v>
      </c>
      <c r="H250" s="1" t="s">
        <v>596</v>
      </c>
      <c r="I250" s="1" t="s">
        <v>944</v>
      </c>
      <c r="J250" s="1" t="s">
        <v>973</v>
      </c>
      <c r="K250" s="1" t="s">
        <v>54</v>
      </c>
      <c r="L250" s="1" t="s">
        <v>714</v>
      </c>
      <c r="M250" s="1" t="s">
        <v>714</v>
      </c>
      <c r="N250" s="1" t="s">
        <v>46</v>
      </c>
      <c r="O250" s="1" t="s">
        <v>46</v>
      </c>
      <c r="P250" s="1" t="s">
        <v>46</v>
      </c>
      <c r="Q250" s="5">
        <v>45098</v>
      </c>
      <c r="R250" s="1"/>
      <c r="S250" s="1"/>
      <c r="T250" s="1"/>
      <c r="U250" s="1"/>
      <c r="V250" s="1" t="s">
        <v>1011</v>
      </c>
      <c r="W250" s="7">
        <v>1</v>
      </c>
      <c r="X250" s="4">
        <v>634</v>
      </c>
      <c r="Y250" s="1" t="s">
        <v>701</v>
      </c>
      <c r="Z250" s="1">
        <v>2</v>
      </c>
      <c r="AA250" s="4">
        <v>317</v>
      </c>
      <c r="AB250" s="1" t="s">
        <v>1054</v>
      </c>
      <c r="AC250" s="1" t="s">
        <v>1032</v>
      </c>
      <c r="AD250" s="1" t="s">
        <v>491</v>
      </c>
      <c r="AE250" s="1" t="s">
        <v>704</v>
      </c>
      <c r="AF250" s="1" t="s">
        <v>541</v>
      </c>
      <c r="AG250" s="1" t="s">
        <v>704</v>
      </c>
      <c r="AH250" s="4">
        <v>634</v>
      </c>
      <c r="AI250" s="4">
        <v>317</v>
      </c>
      <c r="AJ250" s="1"/>
      <c r="AK250" s="1"/>
      <c r="AL250" s="1"/>
      <c r="AM250" s="1" t="s">
        <v>889</v>
      </c>
      <c r="AN250" s="1" t="s">
        <v>276</v>
      </c>
      <c r="AO250" s="1"/>
      <c r="AP250" s="1" t="s">
        <v>22</v>
      </c>
      <c r="AQ250" s="1"/>
      <c r="AR250" s="1"/>
      <c r="AS250" s="1"/>
      <c r="AT250" s="1"/>
      <c r="AU250" s="1"/>
      <c r="AV250" s="1"/>
      <c r="AW250" s="1" t="s">
        <v>1021</v>
      </c>
      <c r="AX250" s="8">
        <v>45098.466641232531</v>
      </c>
      <c r="AY250" s="1" t="s">
        <v>177</v>
      </c>
      <c r="AZ250" s="4">
        <v>634</v>
      </c>
      <c r="BA250" s="5">
        <v>45098</v>
      </c>
      <c r="BB250" s="5">
        <v>45129</v>
      </c>
      <c r="BC250" s="5">
        <v>45098</v>
      </c>
      <c r="BD250" s="5">
        <v>45133</v>
      </c>
      <c r="BE250" s="8">
        <v>45291</v>
      </c>
      <c r="BF250" s="1" t="s">
        <v>1042</v>
      </c>
      <c r="BG250" s="1"/>
      <c r="BH250" s="1"/>
      <c r="BI250" s="1" t="s">
        <v>45</v>
      </c>
    </row>
    <row r="251" spans="1:61" x14ac:dyDescent="0.25">
      <c r="A251" s="28">
        <v>249</v>
      </c>
      <c r="B251" s="1" t="str">
        <f>HYPERLINK("https://my.zakupivli.pro/remote/dispatcher/state_purchase_view/43469242", "UA-2023-06-21-018357-a")</f>
        <v>UA-2023-06-21-018357-a</v>
      </c>
      <c r="C251" s="1" t="s">
        <v>701</v>
      </c>
      <c r="D251" s="1" t="s">
        <v>635</v>
      </c>
      <c r="E251" s="1" t="s">
        <v>606</v>
      </c>
      <c r="F251" s="1" t="s">
        <v>219</v>
      </c>
      <c r="G251" s="1" t="s">
        <v>383</v>
      </c>
      <c r="H251" s="1" t="s">
        <v>596</v>
      </c>
      <c r="I251" s="1" t="s">
        <v>944</v>
      </c>
      <c r="J251" s="1" t="s">
        <v>973</v>
      </c>
      <c r="K251" s="1" t="s">
        <v>54</v>
      </c>
      <c r="L251" s="1" t="s">
        <v>714</v>
      </c>
      <c r="M251" s="1" t="s">
        <v>714</v>
      </c>
      <c r="N251" s="1" t="s">
        <v>46</v>
      </c>
      <c r="O251" s="1" t="s">
        <v>46</v>
      </c>
      <c r="P251" s="1" t="s">
        <v>46</v>
      </c>
      <c r="Q251" s="5">
        <v>45098</v>
      </c>
      <c r="R251" s="1"/>
      <c r="S251" s="1"/>
      <c r="T251" s="1"/>
      <c r="U251" s="1"/>
      <c r="V251" s="1" t="s">
        <v>1011</v>
      </c>
      <c r="W251" s="7">
        <v>1</v>
      </c>
      <c r="X251" s="4">
        <v>10916</v>
      </c>
      <c r="Y251" s="1" t="s">
        <v>701</v>
      </c>
      <c r="Z251" s="1">
        <v>19</v>
      </c>
      <c r="AA251" s="4">
        <v>574.53</v>
      </c>
      <c r="AB251" s="1" t="s">
        <v>1054</v>
      </c>
      <c r="AC251" s="1" t="s">
        <v>1032</v>
      </c>
      <c r="AD251" s="1" t="s">
        <v>491</v>
      </c>
      <c r="AE251" s="1" t="s">
        <v>704</v>
      </c>
      <c r="AF251" s="1" t="s">
        <v>541</v>
      </c>
      <c r="AG251" s="1" t="s">
        <v>704</v>
      </c>
      <c r="AH251" s="4">
        <v>10916</v>
      </c>
      <c r="AI251" s="4">
        <v>574.52631578947364</v>
      </c>
      <c r="AJ251" s="1"/>
      <c r="AK251" s="1"/>
      <c r="AL251" s="1"/>
      <c r="AM251" s="1" t="s">
        <v>889</v>
      </c>
      <c r="AN251" s="1" t="s">
        <v>276</v>
      </c>
      <c r="AO251" s="1"/>
      <c r="AP251" s="1" t="s">
        <v>22</v>
      </c>
      <c r="AQ251" s="1"/>
      <c r="AR251" s="1"/>
      <c r="AS251" s="1"/>
      <c r="AT251" s="1"/>
      <c r="AU251" s="1"/>
      <c r="AV251" s="1"/>
      <c r="AW251" s="1" t="s">
        <v>1021</v>
      </c>
      <c r="AX251" s="8">
        <v>45098.466611081189</v>
      </c>
      <c r="AY251" s="1" t="s">
        <v>178</v>
      </c>
      <c r="AZ251" s="4">
        <v>10916</v>
      </c>
      <c r="BA251" s="5">
        <v>45098</v>
      </c>
      <c r="BB251" s="5">
        <v>45129</v>
      </c>
      <c r="BC251" s="5">
        <v>45098</v>
      </c>
      <c r="BD251" s="5">
        <v>45133</v>
      </c>
      <c r="BE251" s="8">
        <v>45291</v>
      </c>
      <c r="BF251" s="1" t="s">
        <v>1042</v>
      </c>
      <c r="BG251" s="1"/>
      <c r="BH251" s="1"/>
      <c r="BI251" s="1" t="s">
        <v>45</v>
      </c>
    </row>
    <row r="252" spans="1:61" x14ac:dyDescent="0.25">
      <c r="A252" s="29">
        <v>250</v>
      </c>
      <c r="B252" s="1" t="str">
        <f>HYPERLINK("https://my.zakupivli.pro/remote/dispatcher/state_purchase_view/43469179", "UA-2023-06-21-018316-a")</f>
        <v>UA-2023-06-21-018316-a</v>
      </c>
      <c r="C252" s="1" t="s">
        <v>701</v>
      </c>
      <c r="D252" s="1" t="s">
        <v>555</v>
      </c>
      <c r="E252" s="1" t="s">
        <v>808</v>
      </c>
      <c r="F252" s="1" t="s">
        <v>219</v>
      </c>
      <c r="G252" s="1" t="s">
        <v>396</v>
      </c>
      <c r="H252" s="1" t="s">
        <v>596</v>
      </c>
      <c r="I252" s="1" t="s">
        <v>944</v>
      </c>
      <c r="J252" s="1" t="s">
        <v>973</v>
      </c>
      <c r="K252" s="1" t="s">
        <v>54</v>
      </c>
      <c r="L252" s="1" t="s">
        <v>714</v>
      </c>
      <c r="M252" s="1" t="s">
        <v>714</v>
      </c>
      <c r="N252" s="1" t="s">
        <v>46</v>
      </c>
      <c r="O252" s="1" t="s">
        <v>46</v>
      </c>
      <c r="P252" s="1" t="s">
        <v>46</v>
      </c>
      <c r="Q252" s="5">
        <v>45098</v>
      </c>
      <c r="R252" s="1"/>
      <c r="S252" s="1"/>
      <c r="T252" s="1"/>
      <c r="U252" s="1"/>
      <c r="V252" s="1" t="s">
        <v>1011</v>
      </c>
      <c r="W252" s="7">
        <v>1</v>
      </c>
      <c r="X252" s="4">
        <v>53904</v>
      </c>
      <c r="Y252" s="1" t="s">
        <v>701</v>
      </c>
      <c r="Z252" s="1">
        <v>1</v>
      </c>
      <c r="AA252" s="4">
        <v>53904</v>
      </c>
      <c r="AB252" s="1" t="s">
        <v>1036</v>
      </c>
      <c r="AC252" s="1" t="s">
        <v>1032</v>
      </c>
      <c r="AD252" s="1" t="s">
        <v>491</v>
      </c>
      <c r="AE252" s="1" t="s">
        <v>944</v>
      </c>
      <c r="AF252" s="1" t="s">
        <v>541</v>
      </c>
      <c r="AG252" s="1" t="s">
        <v>704</v>
      </c>
      <c r="AH252" s="4">
        <v>53904</v>
      </c>
      <c r="AI252" s="4">
        <v>53904</v>
      </c>
      <c r="AJ252" s="1"/>
      <c r="AK252" s="1"/>
      <c r="AL252" s="1"/>
      <c r="AM252" s="1" t="s">
        <v>737</v>
      </c>
      <c r="AN252" s="1" t="s">
        <v>307</v>
      </c>
      <c r="AO252" s="1"/>
      <c r="AP252" s="1" t="s">
        <v>22</v>
      </c>
      <c r="AQ252" s="1"/>
      <c r="AR252" s="1"/>
      <c r="AS252" s="1"/>
      <c r="AT252" s="1"/>
      <c r="AU252" s="1"/>
      <c r="AV252" s="1"/>
      <c r="AW252" s="1" t="s">
        <v>1021</v>
      </c>
      <c r="AX252" s="8">
        <v>45098.557371579074</v>
      </c>
      <c r="AY252" s="1" t="s">
        <v>179</v>
      </c>
      <c r="AZ252" s="4">
        <v>53904</v>
      </c>
      <c r="BA252" s="1"/>
      <c r="BB252" s="5">
        <v>45291</v>
      </c>
      <c r="BC252" s="5">
        <v>45098</v>
      </c>
      <c r="BD252" s="5">
        <v>45133</v>
      </c>
      <c r="BE252" s="8">
        <v>45291</v>
      </c>
      <c r="BF252" s="1" t="s">
        <v>1042</v>
      </c>
      <c r="BG252" s="1"/>
      <c r="BH252" s="1"/>
      <c r="BI252" s="1" t="s">
        <v>45</v>
      </c>
    </row>
    <row r="253" spans="1:61" x14ac:dyDescent="0.25">
      <c r="A253" s="28">
        <v>251</v>
      </c>
      <c r="B253" s="1" t="str">
        <f>HYPERLINK("https://my.zakupivli.pro/remote/dispatcher/state_purchase_view/43469107", "UA-2023-06-21-018253-a")</f>
        <v>UA-2023-06-21-018253-a</v>
      </c>
      <c r="C253" s="1" t="s">
        <v>701</v>
      </c>
      <c r="D253" s="1" t="s">
        <v>607</v>
      </c>
      <c r="E253" s="1" t="s">
        <v>814</v>
      </c>
      <c r="F253" s="1" t="s">
        <v>219</v>
      </c>
      <c r="G253" s="1" t="s">
        <v>396</v>
      </c>
      <c r="H253" s="1" t="s">
        <v>596</v>
      </c>
      <c r="I253" s="1" t="s">
        <v>944</v>
      </c>
      <c r="J253" s="1" t="s">
        <v>973</v>
      </c>
      <c r="K253" s="1" t="s">
        <v>54</v>
      </c>
      <c r="L253" s="1" t="s">
        <v>714</v>
      </c>
      <c r="M253" s="1" t="s">
        <v>714</v>
      </c>
      <c r="N253" s="1" t="s">
        <v>46</v>
      </c>
      <c r="O253" s="1" t="s">
        <v>46</v>
      </c>
      <c r="P253" s="1" t="s">
        <v>46</v>
      </c>
      <c r="Q253" s="5">
        <v>45098</v>
      </c>
      <c r="R253" s="1"/>
      <c r="S253" s="1"/>
      <c r="T253" s="1"/>
      <c r="U253" s="1"/>
      <c r="V253" s="1" t="s">
        <v>1011</v>
      </c>
      <c r="W253" s="7">
        <v>1</v>
      </c>
      <c r="X253" s="4">
        <v>116503.2</v>
      </c>
      <c r="Y253" s="1" t="s">
        <v>701</v>
      </c>
      <c r="Z253" s="1">
        <v>1</v>
      </c>
      <c r="AA253" s="4">
        <v>116503.2</v>
      </c>
      <c r="AB253" s="1" t="s">
        <v>1036</v>
      </c>
      <c r="AC253" s="1" t="s">
        <v>1032</v>
      </c>
      <c r="AD253" s="1" t="s">
        <v>491</v>
      </c>
      <c r="AE253" s="1" t="s">
        <v>944</v>
      </c>
      <c r="AF253" s="1" t="s">
        <v>541</v>
      </c>
      <c r="AG253" s="1" t="s">
        <v>704</v>
      </c>
      <c r="AH253" s="4">
        <v>116503.2</v>
      </c>
      <c r="AI253" s="4">
        <v>116503.2</v>
      </c>
      <c r="AJ253" s="1"/>
      <c r="AK253" s="1"/>
      <c r="AL253" s="1"/>
      <c r="AM253" s="1" t="s">
        <v>737</v>
      </c>
      <c r="AN253" s="1" t="s">
        <v>307</v>
      </c>
      <c r="AO253" s="1"/>
      <c r="AP253" s="1" t="s">
        <v>22</v>
      </c>
      <c r="AQ253" s="1"/>
      <c r="AR253" s="1"/>
      <c r="AS253" s="1"/>
      <c r="AT253" s="1"/>
      <c r="AU253" s="1"/>
      <c r="AV253" s="1"/>
      <c r="AW253" s="1" t="s">
        <v>1021</v>
      </c>
      <c r="AX253" s="8">
        <v>45098.530950401582</v>
      </c>
      <c r="AY253" s="1" t="s">
        <v>180</v>
      </c>
      <c r="AZ253" s="4">
        <v>116503.2</v>
      </c>
      <c r="BA253" s="5">
        <v>45098</v>
      </c>
      <c r="BB253" s="5">
        <v>45291</v>
      </c>
      <c r="BC253" s="5">
        <v>45098</v>
      </c>
      <c r="BD253" s="5">
        <v>45133</v>
      </c>
      <c r="BE253" s="8">
        <v>45291</v>
      </c>
      <c r="BF253" s="1" t="s">
        <v>1042</v>
      </c>
      <c r="BG253" s="1"/>
      <c r="BH253" s="1"/>
      <c r="BI253" s="1" t="s">
        <v>45</v>
      </c>
    </row>
    <row r="254" spans="1:61" x14ac:dyDescent="0.25">
      <c r="A254" s="29">
        <v>252</v>
      </c>
      <c r="B254" s="1" t="str">
        <f>HYPERLINK("https://my.zakupivli.pro/remote/dispatcher/state_purchase_view/43469061", "UA-2023-06-21-018220-a")</f>
        <v>UA-2023-06-21-018220-a</v>
      </c>
      <c r="C254" s="1" t="s">
        <v>701</v>
      </c>
      <c r="D254" s="1" t="s">
        <v>959</v>
      </c>
      <c r="E254" s="1" t="s">
        <v>812</v>
      </c>
      <c r="F254" s="1" t="s">
        <v>219</v>
      </c>
      <c r="G254" s="1" t="s">
        <v>396</v>
      </c>
      <c r="H254" s="1" t="s">
        <v>596</v>
      </c>
      <c r="I254" s="1" t="s">
        <v>944</v>
      </c>
      <c r="J254" s="1" t="s">
        <v>973</v>
      </c>
      <c r="K254" s="1" t="s">
        <v>54</v>
      </c>
      <c r="L254" s="1" t="s">
        <v>714</v>
      </c>
      <c r="M254" s="1" t="s">
        <v>714</v>
      </c>
      <c r="N254" s="1" t="s">
        <v>46</v>
      </c>
      <c r="O254" s="1" t="s">
        <v>46</v>
      </c>
      <c r="P254" s="1" t="s">
        <v>46</v>
      </c>
      <c r="Q254" s="5">
        <v>45098</v>
      </c>
      <c r="R254" s="1"/>
      <c r="S254" s="1"/>
      <c r="T254" s="1"/>
      <c r="U254" s="1"/>
      <c r="V254" s="1" t="s">
        <v>1011</v>
      </c>
      <c r="W254" s="7">
        <v>1</v>
      </c>
      <c r="X254" s="4">
        <v>94928.4</v>
      </c>
      <c r="Y254" s="1" t="s">
        <v>701</v>
      </c>
      <c r="Z254" s="1">
        <v>1</v>
      </c>
      <c r="AA254" s="4">
        <v>94928.4</v>
      </c>
      <c r="AB254" s="1" t="s">
        <v>1036</v>
      </c>
      <c r="AC254" s="1" t="s">
        <v>1032</v>
      </c>
      <c r="AD254" s="1" t="s">
        <v>491</v>
      </c>
      <c r="AE254" s="1" t="s">
        <v>944</v>
      </c>
      <c r="AF254" s="1" t="s">
        <v>541</v>
      </c>
      <c r="AG254" s="1" t="s">
        <v>704</v>
      </c>
      <c r="AH254" s="4">
        <v>94928.4</v>
      </c>
      <c r="AI254" s="4">
        <v>94928.4</v>
      </c>
      <c r="AJ254" s="1"/>
      <c r="AK254" s="1"/>
      <c r="AL254" s="1"/>
      <c r="AM254" s="1" t="s">
        <v>737</v>
      </c>
      <c r="AN254" s="1" t="s">
        <v>307</v>
      </c>
      <c r="AO254" s="1"/>
      <c r="AP254" s="1" t="s">
        <v>22</v>
      </c>
      <c r="AQ254" s="1"/>
      <c r="AR254" s="1"/>
      <c r="AS254" s="1"/>
      <c r="AT254" s="1"/>
      <c r="AU254" s="1"/>
      <c r="AV254" s="1"/>
      <c r="AW254" s="1" t="s">
        <v>1021</v>
      </c>
      <c r="AX254" s="8">
        <v>45098.547385103644</v>
      </c>
      <c r="AY254" s="1" t="s">
        <v>181</v>
      </c>
      <c r="AZ254" s="4">
        <v>94928.4</v>
      </c>
      <c r="BA254" s="5">
        <v>45098</v>
      </c>
      <c r="BB254" s="5">
        <v>45291</v>
      </c>
      <c r="BC254" s="5">
        <v>45098</v>
      </c>
      <c r="BD254" s="5">
        <v>45133</v>
      </c>
      <c r="BE254" s="8">
        <v>45291</v>
      </c>
      <c r="BF254" s="1" t="s">
        <v>1042</v>
      </c>
      <c r="BG254" s="1"/>
      <c r="BH254" s="1"/>
      <c r="BI254" s="1" t="s">
        <v>45</v>
      </c>
    </row>
    <row r="255" spans="1:61" x14ac:dyDescent="0.25">
      <c r="A255" s="28">
        <v>253</v>
      </c>
      <c r="B255" s="1" t="str">
        <f>HYPERLINK("https://my.zakupivli.pro/remote/dispatcher/state_purchase_view/43469025", "UA-2023-06-21-018187-a")</f>
        <v>UA-2023-06-21-018187-a</v>
      </c>
      <c r="C255" s="1" t="s">
        <v>701</v>
      </c>
      <c r="D255" s="1" t="s">
        <v>626</v>
      </c>
      <c r="E255" s="1" t="s">
        <v>816</v>
      </c>
      <c r="F255" s="1" t="s">
        <v>219</v>
      </c>
      <c r="G255" s="1" t="s">
        <v>396</v>
      </c>
      <c r="H255" s="1" t="s">
        <v>596</v>
      </c>
      <c r="I255" s="1" t="s">
        <v>944</v>
      </c>
      <c r="J255" s="1" t="s">
        <v>973</v>
      </c>
      <c r="K255" s="1" t="s">
        <v>54</v>
      </c>
      <c r="L255" s="1" t="s">
        <v>714</v>
      </c>
      <c r="M255" s="1" t="s">
        <v>714</v>
      </c>
      <c r="N255" s="1" t="s">
        <v>46</v>
      </c>
      <c r="O255" s="1" t="s">
        <v>46</v>
      </c>
      <c r="P255" s="1" t="s">
        <v>46</v>
      </c>
      <c r="Q255" s="5">
        <v>45098</v>
      </c>
      <c r="R255" s="1"/>
      <c r="S255" s="1"/>
      <c r="T255" s="1"/>
      <c r="U255" s="1"/>
      <c r="V255" s="1" t="s">
        <v>1011</v>
      </c>
      <c r="W255" s="7">
        <v>1</v>
      </c>
      <c r="X255" s="4">
        <v>58047.6</v>
      </c>
      <c r="Y255" s="1" t="s">
        <v>701</v>
      </c>
      <c r="Z255" s="1">
        <v>1</v>
      </c>
      <c r="AA255" s="4">
        <v>58047.6</v>
      </c>
      <c r="AB255" s="1" t="s">
        <v>1036</v>
      </c>
      <c r="AC255" s="1" t="s">
        <v>1032</v>
      </c>
      <c r="AD255" s="1" t="s">
        <v>491</v>
      </c>
      <c r="AE255" s="1" t="s">
        <v>944</v>
      </c>
      <c r="AF255" s="1" t="s">
        <v>541</v>
      </c>
      <c r="AG255" s="1" t="s">
        <v>704</v>
      </c>
      <c r="AH255" s="4">
        <v>58047.6</v>
      </c>
      <c r="AI255" s="4">
        <v>58047.6</v>
      </c>
      <c r="AJ255" s="1"/>
      <c r="AK255" s="1"/>
      <c r="AL255" s="1"/>
      <c r="AM255" s="1" t="s">
        <v>737</v>
      </c>
      <c r="AN255" s="1" t="s">
        <v>307</v>
      </c>
      <c r="AO255" s="1"/>
      <c r="AP255" s="1" t="s">
        <v>22</v>
      </c>
      <c r="AQ255" s="1"/>
      <c r="AR255" s="1"/>
      <c r="AS255" s="1"/>
      <c r="AT255" s="1"/>
      <c r="AU255" s="1"/>
      <c r="AV255" s="1"/>
      <c r="AW255" s="1" t="s">
        <v>1021</v>
      </c>
      <c r="AX255" s="8">
        <v>45098.571356184766</v>
      </c>
      <c r="AY255" s="1" t="s">
        <v>182</v>
      </c>
      <c r="AZ255" s="4">
        <v>58047.6</v>
      </c>
      <c r="BA255" s="5">
        <v>45098</v>
      </c>
      <c r="BB255" s="5">
        <v>45291</v>
      </c>
      <c r="BC255" s="5">
        <v>45098</v>
      </c>
      <c r="BD255" s="5">
        <v>45133</v>
      </c>
      <c r="BE255" s="8">
        <v>45291</v>
      </c>
      <c r="BF255" s="1" t="s">
        <v>1042</v>
      </c>
      <c r="BG255" s="1"/>
      <c r="BH255" s="1"/>
      <c r="BI255" s="1" t="s">
        <v>45</v>
      </c>
    </row>
    <row r="256" spans="1:61" x14ac:dyDescent="0.25">
      <c r="A256" s="29">
        <v>254</v>
      </c>
      <c r="B256" s="1" t="str">
        <f>HYPERLINK("https://my.zakupivli.pro/remote/dispatcher/state_purchase_view/43468943", "UA-2023-06-21-018105-a")</f>
        <v>UA-2023-06-21-018105-a</v>
      </c>
      <c r="C256" s="1" t="s">
        <v>701</v>
      </c>
      <c r="D256" s="1" t="s">
        <v>686</v>
      </c>
      <c r="E256" s="1" t="s">
        <v>869</v>
      </c>
      <c r="F256" s="1" t="s">
        <v>219</v>
      </c>
      <c r="G256" s="1" t="s">
        <v>401</v>
      </c>
      <c r="H256" s="1" t="s">
        <v>596</v>
      </c>
      <c r="I256" s="1" t="s">
        <v>944</v>
      </c>
      <c r="J256" s="1" t="s">
        <v>973</v>
      </c>
      <c r="K256" s="1" t="s">
        <v>54</v>
      </c>
      <c r="L256" s="1" t="s">
        <v>714</v>
      </c>
      <c r="M256" s="1" t="s">
        <v>714</v>
      </c>
      <c r="N256" s="1" t="s">
        <v>46</v>
      </c>
      <c r="O256" s="1" t="s">
        <v>46</v>
      </c>
      <c r="P256" s="1" t="s">
        <v>46</v>
      </c>
      <c r="Q256" s="5">
        <v>45098</v>
      </c>
      <c r="R256" s="1"/>
      <c r="S256" s="1"/>
      <c r="T256" s="1"/>
      <c r="U256" s="1"/>
      <c r="V256" s="1" t="s">
        <v>1011</v>
      </c>
      <c r="W256" s="7">
        <v>1</v>
      </c>
      <c r="X256" s="4">
        <v>3000</v>
      </c>
      <c r="Y256" s="1" t="s">
        <v>701</v>
      </c>
      <c r="Z256" s="1">
        <v>1</v>
      </c>
      <c r="AA256" s="4">
        <v>3000</v>
      </c>
      <c r="AB256" s="1" t="s">
        <v>1036</v>
      </c>
      <c r="AC256" s="1" t="s">
        <v>1032</v>
      </c>
      <c r="AD256" s="1" t="s">
        <v>491</v>
      </c>
      <c r="AE256" s="1" t="s">
        <v>704</v>
      </c>
      <c r="AF256" s="1" t="s">
        <v>541</v>
      </c>
      <c r="AG256" s="1" t="s">
        <v>704</v>
      </c>
      <c r="AH256" s="4">
        <v>3000</v>
      </c>
      <c r="AI256" s="4">
        <v>3000</v>
      </c>
      <c r="AJ256" s="1"/>
      <c r="AK256" s="1"/>
      <c r="AL256" s="1"/>
      <c r="AM256" s="1" t="s">
        <v>936</v>
      </c>
      <c r="AN256" s="1" t="s">
        <v>257</v>
      </c>
      <c r="AO256" s="1"/>
      <c r="AP256" s="1" t="s">
        <v>22</v>
      </c>
      <c r="AQ256" s="1"/>
      <c r="AR256" s="1"/>
      <c r="AS256" s="1"/>
      <c r="AT256" s="1"/>
      <c r="AU256" s="1"/>
      <c r="AV256" s="1"/>
      <c r="AW256" s="1" t="s">
        <v>1021</v>
      </c>
      <c r="AX256" s="8">
        <v>45098.960968318584</v>
      </c>
      <c r="AY256" s="1" t="s">
        <v>200</v>
      </c>
      <c r="AZ256" s="4">
        <v>3000</v>
      </c>
      <c r="BA256" s="5">
        <v>45098</v>
      </c>
      <c r="BB256" s="5">
        <v>45291</v>
      </c>
      <c r="BC256" s="5">
        <v>45098</v>
      </c>
      <c r="BD256" s="5">
        <v>45133</v>
      </c>
      <c r="BE256" s="8">
        <v>45291</v>
      </c>
      <c r="BF256" s="1" t="s">
        <v>1042</v>
      </c>
      <c r="BG256" s="1"/>
      <c r="BH256" s="1"/>
      <c r="BI256" s="1" t="s">
        <v>45</v>
      </c>
    </row>
    <row r="257" spans="1:61" x14ac:dyDescent="0.25">
      <c r="A257" s="28">
        <v>255</v>
      </c>
      <c r="B257" s="1" t="str">
        <f>HYPERLINK("https://my.zakupivli.pro/remote/dispatcher/state_purchase_view/43468904", "UA-2023-06-21-018077-a")</f>
        <v>UA-2023-06-21-018077-a</v>
      </c>
      <c r="C257" s="1" t="s">
        <v>701</v>
      </c>
      <c r="D257" s="1" t="s">
        <v>526</v>
      </c>
      <c r="E257" s="1" t="s">
        <v>818</v>
      </c>
      <c r="F257" s="1" t="s">
        <v>219</v>
      </c>
      <c r="G257" s="1" t="s">
        <v>396</v>
      </c>
      <c r="H257" s="1" t="s">
        <v>596</v>
      </c>
      <c r="I257" s="1" t="s">
        <v>944</v>
      </c>
      <c r="J257" s="1" t="s">
        <v>973</v>
      </c>
      <c r="K257" s="1" t="s">
        <v>54</v>
      </c>
      <c r="L257" s="1" t="s">
        <v>714</v>
      </c>
      <c r="M257" s="1" t="s">
        <v>714</v>
      </c>
      <c r="N257" s="1" t="s">
        <v>46</v>
      </c>
      <c r="O257" s="1" t="s">
        <v>46</v>
      </c>
      <c r="P257" s="1" t="s">
        <v>46</v>
      </c>
      <c r="Q257" s="5">
        <v>45098</v>
      </c>
      <c r="R257" s="1"/>
      <c r="S257" s="1"/>
      <c r="T257" s="1"/>
      <c r="U257" s="1"/>
      <c r="V257" s="1" t="s">
        <v>1011</v>
      </c>
      <c r="W257" s="7">
        <v>1</v>
      </c>
      <c r="X257" s="4">
        <v>115833.60000000001</v>
      </c>
      <c r="Y257" s="1" t="s">
        <v>701</v>
      </c>
      <c r="Z257" s="1">
        <v>1</v>
      </c>
      <c r="AA257" s="4">
        <v>115833.60000000001</v>
      </c>
      <c r="AB257" s="1" t="s">
        <v>1036</v>
      </c>
      <c r="AC257" s="1" t="s">
        <v>1032</v>
      </c>
      <c r="AD257" s="1" t="s">
        <v>491</v>
      </c>
      <c r="AE257" s="1" t="s">
        <v>944</v>
      </c>
      <c r="AF257" s="1" t="s">
        <v>541</v>
      </c>
      <c r="AG257" s="1" t="s">
        <v>704</v>
      </c>
      <c r="AH257" s="4">
        <v>115833.60000000001</v>
      </c>
      <c r="AI257" s="4">
        <v>115833.60000000001</v>
      </c>
      <c r="AJ257" s="1"/>
      <c r="AK257" s="1"/>
      <c r="AL257" s="1"/>
      <c r="AM257" s="1" t="s">
        <v>737</v>
      </c>
      <c r="AN257" s="1" t="s">
        <v>307</v>
      </c>
      <c r="AO257" s="1"/>
      <c r="AP257" s="1" t="s">
        <v>22</v>
      </c>
      <c r="AQ257" s="1"/>
      <c r="AR257" s="1"/>
      <c r="AS257" s="1"/>
      <c r="AT257" s="1"/>
      <c r="AU257" s="1"/>
      <c r="AV257" s="1"/>
      <c r="AW257" s="1" t="s">
        <v>1021</v>
      </c>
      <c r="AX257" s="8">
        <v>45098.561466696177</v>
      </c>
      <c r="AY257" s="1" t="s">
        <v>185</v>
      </c>
      <c r="AZ257" s="4">
        <v>115833.60000000001</v>
      </c>
      <c r="BA257" s="5">
        <v>45098</v>
      </c>
      <c r="BB257" s="5">
        <v>45291</v>
      </c>
      <c r="BC257" s="5">
        <v>45098</v>
      </c>
      <c r="BD257" s="5">
        <v>45127</v>
      </c>
      <c r="BE257" s="8">
        <v>45291</v>
      </c>
      <c r="BF257" s="1" t="s">
        <v>1042</v>
      </c>
      <c r="BG257" s="1"/>
      <c r="BH257" s="1"/>
      <c r="BI257" s="1" t="s">
        <v>45</v>
      </c>
    </row>
    <row r="258" spans="1:61" x14ac:dyDescent="0.25">
      <c r="A258" s="29">
        <v>256</v>
      </c>
      <c r="B258" s="1" t="str">
        <f>HYPERLINK("https://my.zakupivli.pro/remote/dispatcher/state_purchase_view/43468883", "UA-2023-06-21-018058-a")</f>
        <v>UA-2023-06-21-018058-a</v>
      </c>
      <c r="C258" s="1" t="s">
        <v>701</v>
      </c>
      <c r="D258" s="1" t="s">
        <v>878</v>
      </c>
      <c r="E258" s="1" t="s">
        <v>810</v>
      </c>
      <c r="F258" s="1" t="s">
        <v>219</v>
      </c>
      <c r="G258" s="1" t="s">
        <v>396</v>
      </c>
      <c r="H258" s="1" t="s">
        <v>596</v>
      </c>
      <c r="I258" s="1" t="s">
        <v>944</v>
      </c>
      <c r="J258" s="1" t="s">
        <v>973</v>
      </c>
      <c r="K258" s="1" t="s">
        <v>54</v>
      </c>
      <c r="L258" s="1" t="s">
        <v>714</v>
      </c>
      <c r="M258" s="1" t="s">
        <v>714</v>
      </c>
      <c r="N258" s="1" t="s">
        <v>46</v>
      </c>
      <c r="O258" s="1" t="s">
        <v>46</v>
      </c>
      <c r="P258" s="1" t="s">
        <v>46</v>
      </c>
      <c r="Q258" s="5">
        <v>45098</v>
      </c>
      <c r="R258" s="1"/>
      <c r="S258" s="1"/>
      <c r="T258" s="1"/>
      <c r="U258" s="1"/>
      <c r="V258" s="1" t="s">
        <v>1011</v>
      </c>
      <c r="W258" s="7">
        <v>1</v>
      </c>
      <c r="X258" s="4">
        <v>189998.4</v>
      </c>
      <c r="Y258" s="1" t="s">
        <v>701</v>
      </c>
      <c r="Z258" s="1">
        <v>1</v>
      </c>
      <c r="AA258" s="4">
        <v>189998.4</v>
      </c>
      <c r="AB258" s="1" t="s">
        <v>1036</v>
      </c>
      <c r="AC258" s="1" t="s">
        <v>1032</v>
      </c>
      <c r="AD258" s="1" t="s">
        <v>491</v>
      </c>
      <c r="AE258" s="1" t="s">
        <v>944</v>
      </c>
      <c r="AF258" s="1" t="s">
        <v>541</v>
      </c>
      <c r="AG258" s="1" t="s">
        <v>704</v>
      </c>
      <c r="AH258" s="4">
        <v>189998.4</v>
      </c>
      <c r="AI258" s="4">
        <v>189998.4</v>
      </c>
      <c r="AJ258" s="1"/>
      <c r="AK258" s="1"/>
      <c r="AL258" s="1"/>
      <c r="AM258" s="1" t="s">
        <v>737</v>
      </c>
      <c r="AN258" s="1" t="s">
        <v>307</v>
      </c>
      <c r="AO258" s="1"/>
      <c r="AP258" s="1" t="s">
        <v>29</v>
      </c>
      <c r="AQ258" s="1"/>
      <c r="AR258" s="1"/>
      <c r="AS258" s="1"/>
      <c r="AT258" s="1"/>
      <c r="AU258" s="1"/>
      <c r="AV258" s="1"/>
      <c r="AW258" s="1" t="s">
        <v>1021</v>
      </c>
      <c r="AX258" s="8">
        <v>45098.598440779308</v>
      </c>
      <c r="AY258" s="1" t="s">
        <v>186</v>
      </c>
      <c r="AZ258" s="4">
        <v>189998.4</v>
      </c>
      <c r="BA258" s="5">
        <v>45098</v>
      </c>
      <c r="BB258" s="5">
        <v>45291</v>
      </c>
      <c r="BC258" s="5">
        <v>45098</v>
      </c>
      <c r="BD258" s="5">
        <v>45125</v>
      </c>
      <c r="BE258" s="8">
        <v>45291</v>
      </c>
      <c r="BF258" s="1" t="s">
        <v>1042</v>
      </c>
      <c r="BG258" s="1"/>
      <c r="BH258" s="1"/>
      <c r="BI258" s="1" t="s">
        <v>45</v>
      </c>
    </row>
    <row r="259" spans="1:61" x14ac:dyDescent="0.25">
      <c r="A259" s="28">
        <v>257</v>
      </c>
      <c r="B259" s="1" t="str">
        <f>HYPERLINK("https://my.zakupivli.pro/remote/dispatcher/state_purchase_view/43468861", "UA-2023-06-21-018043-a")</f>
        <v>UA-2023-06-21-018043-a</v>
      </c>
      <c r="C259" s="1" t="s">
        <v>701</v>
      </c>
      <c r="D259" s="1" t="s">
        <v>981</v>
      </c>
      <c r="E259" s="1" t="s">
        <v>839</v>
      </c>
      <c r="F259" s="1" t="s">
        <v>219</v>
      </c>
      <c r="G259" s="1" t="s">
        <v>396</v>
      </c>
      <c r="H259" s="1" t="s">
        <v>596</v>
      </c>
      <c r="I259" s="1" t="s">
        <v>944</v>
      </c>
      <c r="J259" s="1" t="s">
        <v>973</v>
      </c>
      <c r="K259" s="1" t="s">
        <v>54</v>
      </c>
      <c r="L259" s="1" t="s">
        <v>714</v>
      </c>
      <c r="M259" s="1" t="s">
        <v>714</v>
      </c>
      <c r="N259" s="1" t="s">
        <v>46</v>
      </c>
      <c r="O259" s="1" t="s">
        <v>46</v>
      </c>
      <c r="P259" s="1" t="s">
        <v>46</v>
      </c>
      <c r="Q259" s="5">
        <v>45098</v>
      </c>
      <c r="R259" s="1"/>
      <c r="S259" s="1"/>
      <c r="T259" s="1"/>
      <c r="U259" s="1"/>
      <c r="V259" s="1" t="s">
        <v>1011</v>
      </c>
      <c r="W259" s="7">
        <v>1</v>
      </c>
      <c r="X259" s="4">
        <v>80090</v>
      </c>
      <c r="Y259" s="1" t="s">
        <v>701</v>
      </c>
      <c r="Z259" s="1">
        <v>1</v>
      </c>
      <c r="AA259" s="4">
        <v>80090</v>
      </c>
      <c r="AB259" s="1" t="s">
        <v>1036</v>
      </c>
      <c r="AC259" s="1" t="s">
        <v>1032</v>
      </c>
      <c r="AD259" s="1" t="s">
        <v>491</v>
      </c>
      <c r="AE259" s="1" t="s">
        <v>704</v>
      </c>
      <c r="AF259" s="1" t="s">
        <v>541</v>
      </c>
      <c r="AG259" s="1" t="s">
        <v>704</v>
      </c>
      <c r="AH259" s="4">
        <v>80090</v>
      </c>
      <c r="AI259" s="4">
        <v>80090</v>
      </c>
      <c r="AJ259" s="1"/>
      <c r="AK259" s="1"/>
      <c r="AL259" s="1"/>
      <c r="AM259" s="1" t="s">
        <v>499</v>
      </c>
      <c r="AN259" s="1" t="s">
        <v>283</v>
      </c>
      <c r="AO259" s="1"/>
      <c r="AP259" s="1" t="s">
        <v>22</v>
      </c>
      <c r="AQ259" s="1"/>
      <c r="AR259" s="1"/>
      <c r="AS259" s="1"/>
      <c r="AT259" s="1"/>
      <c r="AU259" s="1"/>
      <c r="AV259" s="1"/>
      <c r="AW259" s="1" t="s">
        <v>1021</v>
      </c>
      <c r="AX259" s="8">
        <v>45098.621427805985</v>
      </c>
      <c r="AY259" s="1" t="s">
        <v>189</v>
      </c>
      <c r="AZ259" s="4">
        <v>80090</v>
      </c>
      <c r="BA259" s="5">
        <v>45098</v>
      </c>
      <c r="BB259" s="5">
        <v>45291</v>
      </c>
      <c r="BC259" s="5">
        <v>45098</v>
      </c>
      <c r="BD259" s="5">
        <v>45125</v>
      </c>
      <c r="BE259" s="8">
        <v>45291</v>
      </c>
      <c r="BF259" s="1" t="s">
        <v>1042</v>
      </c>
      <c r="BG259" s="1"/>
      <c r="BH259" s="1"/>
      <c r="BI259" s="1" t="s">
        <v>45</v>
      </c>
    </row>
    <row r="260" spans="1:61" x14ac:dyDescent="0.25">
      <c r="A260" s="29">
        <v>258</v>
      </c>
      <c r="B260" s="1" t="str">
        <f>HYPERLINK("https://my.zakupivli.pro/remote/dispatcher/state_purchase_view/43463423", "UA-2023-06-21-014821-a")</f>
        <v>UA-2023-06-21-014821-a</v>
      </c>
      <c r="C260" s="1" t="s">
        <v>701</v>
      </c>
      <c r="D260" s="1" t="s">
        <v>838</v>
      </c>
      <c r="E260" s="1" t="s">
        <v>843</v>
      </c>
      <c r="F260" s="1" t="s">
        <v>219</v>
      </c>
      <c r="G260" s="1" t="s">
        <v>396</v>
      </c>
      <c r="H260" s="1" t="s">
        <v>596</v>
      </c>
      <c r="I260" s="1" t="s">
        <v>944</v>
      </c>
      <c r="J260" s="1" t="s">
        <v>973</v>
      </c>
      <c r="K260" s="1" t="s">
        <v>54</v>
      </c>
      <c r="L260" s="1" t="s">
        <v>714</v>
      </c>
      <c r="M260" s="1" t="s">
        <v>714</v>
      </c>
      <c r="N260" s="1" t="s">
        <v>46</v>
      </c>
      <c r="O260" s="1" t="s">
        <v>46</v>
      </c>
      <c r="P260" s="1" t="s">
        <v>46</v>
      </c>
      <c r="Q260" s="5">
        <v>45098</v>
      </c>
      <c r="R260" s="1"/>
      <c r="S260" s="1"/>
      <c r="T260" s="1"/>
      <c r="U260" s="1"/>
      <c r="V260" s="1" t="s">
        <v>1011</v>
      </c>
      <c r="W260" s="7">
        <v>1</v>
      </c>
      <c r="X260" s="4">
        <v>196298</v>
      </c>
      <c r="Y260" s="1" t="s">
        <v>701</v>
      </c>
      <c r="Z260" s="1">
        <v>1</v>
      </c>
      <c r="AA260" s="4">
        <v>196298</v>
      </c>
      <c r="AB260" s="1" t="s">
        <v>1036</v>
      </c>
      <c r="AC260" s="1" t="s">
        <v>1032</v>
      </c>
      <c r="AD260" s="1" t="s">
        <v>491</v>
      </c>
      <c r="AE260" s="1" t="s">
        <v>704</v>
      </c>
      <c r="AF260" s="1" t="s">
        <v>541</v>
      </c>
      <c r="AG260" s="1" t="s">
        <v>704</v>
      </c>
      <c r="AH260" s="4">
        <v>196298</v>
      </c>
      <c r="AI260" s="4">
        <v>196298</v>
      </c>
      <c r="AJ260" s="1"/>
      <c r="AK260" s="1"/>
      <c r="AL260" s="1"/>
      <c r="AM260" s="1" t="s">
        <v>499</v>
      </c>
      <c r="AN260" s="1" t="s">
        <v>283</v>
      </c>
      <c r="AO260" s="1"/>
      <c r="AP260" s="1" t="s">
        <v>22</v>
      </c>
      <c r="AQ260" s="1"/>
      <c r="AR260" s="1"/>
      <c r="AS260" s="1"/>
      <c r="AT260" s="1"/>
      <c r="AU260" s="1"/>
      <c r="AV260" s="1"/>
      <c r="AW260" s="1" t="s">
        <v>1021</v>
      </c>
      <c r="AX260" s="8">
        <v>45098.646285267525</v>
      </c>
      <c r="AY260" s="1" t="s">
        <v>190</v>
      </c>
      <c r="AZ260" s="4">
        <v>196298</v>
      </c>
      <c r="BA260" s="5">
        <v>45098</v>
      </c>
      <c r="BB260" s="5">
        <v>45291</v>
      </c>
      <c r="BC260" s="5">
        <v>45098</v>
      </c>
      <c r="BD260" s="5">
        <v>45125</v>
      </c>
      <c r="BE260" s="8">
        <v>45291</v>
      </c>
      <c r="BF260" s="1" t="s">
        <v>1042</v>
      </c>
      <c r="BG260" s="1"/>
      <c r="BH260" s="1"/>
      <c r="BI260" s="1" t="s">
        <v>45</v>
      </c>
    </row>
    <row r="261" spans="1:61" x14ac:dyDescent="0.25">
      <c r="A261" s="28">
        <v>259</v>
      </c>
      <c r="B261" s="1" t="str">
        <f>HYPERLINK("https://my.zakupivli.pro/remote/dispatcher/state_purchase_view/43460564", "UA-2023-06-21-013229-a")</f>
        <v>UA-2023-06-21-013229-a</v>
      </c>
      <c r="C261" s="1" t="s">
        <v>701</v>
      </c>
      <c r="D261" s="1" t="s">
        <v>842</v>
      </c>
      <c r="E261" s="1" t="s">
        <v>841</v>
      </c>
      <c r="F261" s="1" t="s">
        <v>219</v>
      </c>
      <c r="G261" s="1" t="s">
        <v>396</v>
      </c>
      <c r="H261" s="1" t="s">
        <v>596</v>
      </c>
      <c r="I261" s="1" t="s">
        <v>944</v>
      </c>
      <c r="J261" s="1" t="s">
        <v>973</v>
      </c>
      <c r="K261" s="1" t="s">
        <v>54</v>
      </c>
      <c r="L261" s="1" t="s">
        <v>714</v>
      </c>
      <c r="M261" s="1" t="s">
        <v>714</v>
      </c>
      <c r="N261" s="1" t="s">
        <v>46</v>
      </c>
      <c r="O261" s="1" t="s">
        <v>46</v>
      </c>
      <c r="P261" s="1" t="s">
        <v>46</v>
      </c>
      <c r="Q261" s="5">
        <v>45098</v>
      </c>
      <c r="R261" s="1"/>
      <c r="S261" s="1"/>
      <c r="T261" s="1"/>
      <c r="U261" s="1"/>
      <c r="V261" s="1" t="s">
        <v>1011</v>
      </c>
      <c r="W261" s="7">
        <v>1</v>
      </c>
      <c r="X261" s="4">
        <v>165200</v>
      </c>
      <c r="Y261" s="1" t="s">
        <v>701</v>
      </c>
      <c r="Z261" s="1">
        <v>1</v>
      </c>
      <c r="AA261" s="4">
        <v>165200</v>
      </c>
      <c r="AB261" s="1" t="s">
        <v>1036</v>
      </c>
      <c r="AC261" s="1" t="s">
        <v>1032</v>
      </c>
      <c r="AD261" s="1" t="s">
        <v>491</v>
      </c>
      <c r="AE261" s="1" t="s">
        <v>704</v>
      </c>
      <c r="AF261" s="1" t="s">
        <v>541</v>
      </c>
      <c r="AG261" s="1" t="s">
        <v>704</v>
      </c>
      <c r="AH261" s="4">
        <v>165200</v>
      </c>
      <c r="AI261" s="4">
        <v>165200</v>
      </c>
      <c r="AJ261" s="1"/>
      <c r="AK261" s="1"/>
      <c r="AL261" s="1"/>
      <c r="AM261" s="1" t="s">
        <v>499</v>
      </c>
      <c r="AN261" s="1" t="s">
        <v>283</v>
      </c>
      <c r="AO261" s="1"/>
      <c r="AP261" s="1" t="s">
        <v>22</v>
      </c>
      <c r="AQ261" s="1"/>
      <c r="AR261" s="1"/>
      <c r="AS261" s="1"/>
      <c r="AT261" s="1"/>
      <c r="AU261" s="1"/>
      <c r="AV261" s="1"/>
      <c r="AW261" s="1" t="s">
        <v>1021</v>
      </c>
      <c r="AX261" s="8">
        <v>45098.669822685159</v>
      </c>
      <c r="AY261" s="1" t="s">
        <v>191</v>
      </c>
      <c r="AZ261" s="4">
        <v>165200</v>
      </c>
      <c r="BA261" s="5">
        <v>45098</v>
      </c>
      <c r="BB261" s="5">
        <v>45291</v>
      </c>
      <c r="BC261" s="5">
        <v>45098</v>
      </c>
      <c r="BD261" s="5">
        <v>45125</v>
      </c>
      <c r="BE261" s="8">
        <v>45291</v>
      </c>
      <c r="BF261" s="1" t="s">
        <v>1042</v>
      </c>
      <c r="BG261" s="1"/>
      <c r="BH261" s="1"/>
      <c r="BI261" s="1" t="s">
        <v>45</v>
      </c>
    </row>
    <row r="262" spans="1:61" x14ac:dyDescent="0.25">
      <c r="A262" s="29">
        <v>260</v>
      </c>
      <c r="B262" s="1" t="str">
        <f>HYPERLINK("https://my.zakupivli.pro/remote/dispatcher/state_purchase_view/43459182", "UA-2023-06-21-012534-a")</f>
        <v>UA-2023-06-21-012534-a</v>
      </c>
      <c r="C262" s="1" t="s">
        <v>701</v>
      </c>
      <c r="D262" s="1" t="s">
        <v>844</v>
      </c>
      <c r="E262" s="1" t="s">
        <v>837</v>
      </c>
      <c r="F262" s="1" t="s">
        <v>219</v>
      </c>
      <c r="G262" s="1" t="s">
        <v>396</v>
      </c>
      <c r="H262" s="1" t="s">
        <v>596</v>
      </c>
      <c r="I262" s="1" t="s">
        <v>944</v>
      </c>
      <c r="J262" s="1" t="s">
        <v>973</v>
      </c>
      <c r="K262" s="1" t="s">
        <v>54</v>
      </c>
      <c r="L262" s="1" t="s">
        <v>714</v>
      </c>
      <c r="M262" s="1" t="s">
        <v>714</v>
      </c>
      <c r="N262" s="1" t="s">
        <v>46</v>
      </c>
      <c r="O262" s="1" t="s">
        <v>46</v>
      </c>
      <c r="P262" s="1" t="s">
        <v>46</v>
      </c>
      <c r="Q262" s="5">
        <v>45098</v>
      </c>
      <c r="R262" s="1"/>
      <c r="S262" s="1"/>
      <c r="T262" s="1"/>
      <c r="U262" s="1"/>
      <c r="V262" s="1" t="s">
        <v>1011</v>
      </c>
      <c r="W262" s="7">
        <v>1</v>
      </c>
      <c r="X262" s="4">
        <v>138587</v>
      </c>
      <c r="Y262" s="1" t="s">
        <v>701</v>
      </c>
      <c r="Z262" s="1">
        <v>1</v>
      </c>
      <c r="AA262" s="4">
        <v>138587</v>
      </c>
      <c r="AB262" s="1" t="s">
        <v>1036</v>
      </c>
      <c r="AC262" s="1" t="s">
        <v>1032</v>
      </c>
      <c r="AD262" s="1" t="s">
        <v>491</v>
      </c>
      <c r="AE262" s="1" t="s">
        <v>704</v>
      </c>
      <c r="AF262" s="1" t="s">
        <v>541</v>
      </c>
      <c r="AG262" s="1" t="s">
        <v>704</v>
      </c>
      <c r="AH262" s="4">
        <v>138587</v>
      </c>
      <c r="AI262" s="4">
        <v>138587</v>
      </c>
      <c r="AJ262" s="1"/>
      <c r="AK262" s="1"/>
      <c r="AL262" s="1"/>
      <c r="AM262" s="1" t="s">
        <v>499</v>
      </c>
      <c r="AN262" s="1" t="s">
        <v>283</v>
      </c>
      <c r="AO262" s="1"/>
      <c r="AP262" s="1" t="s">
        <v>22</v>
      </c>
      <c r="AQ262" s="1"/>
      <c r="AR262" s="1"/>
      <c r="AS262" s="1"/>
      <c r="AT262" s="1"/>
      <c r="AU262" s="1"/>
      <c r="AV262" s="1"/>
      <c r="AW262" s="1" t="s">
        <v>1021</v>
      </c>
      <c r="AX262" s="8">
        <v>45098.683338382973</v>
      </c>
      <c r="AY262" s="1" t="s">
        <v>192</v>
      </c>
      <c r="AZ262" s="4">
        <v>138587</v>
      </c>
      <c r="BA262" s="5">
        <v>45098</v>
      </c>
      <c r="BB262" s="5">
        <v>45291</v>
      </c>
      <c r="BC262" s="5">
        <v>45098</v>
      </c>
      <c r="BD262" s="5">
        <v>45125</v>
      </c>
      <c r="BE262" s="8">
        <v>45291</v>
      </c>
      <c r="BF262" s="1" t="s">
        <v>1042</v>
      </c>
      <c r="BG262" s="1"/>
      <c r="BH262" s="1"/>
      <c r="BI262" s="1" t="s">
        <v>45</v>
      </c>
    </row>
    <row r="263" spans="1:61" x14ac:dyDescent="0.25">
      <c r="A263" s="28">
        <v>261</v>
      </c>
      <c r="B263" s="1" t="str">
        <f>HYPERLINK("https://my.zakupivli.pro/remote/dispatcher/state_purchase_view/43456621", "UA-2023-06-21-011167-a")</f>
        <v>UA-2023-06-21-011167-a</v>
      </c>
      <c r="C263" s="1" t="s">
        <v>701</v>
      </c>
      <c r="D263" s="1" t="s">
        <v>840</v>
      </c>
      <c r="E263" s="1" t="s">
        <v>980</v>
      </c>
      <c r="F263" s="1" t="s">
        <v>219</v>
      </c>
      <c r="G263" s="1" t="s">
        <v>390</v>
      </c>
      <c r="H263" s="1" t="s">
        <v>596</v>
      </c>
      <c r="I263" s="1" t="s">
        <v>944</v>
      </c>
      <c r="J263" s="1" t="s">
        <v>973</v>
      </c>
      <c r="K263" s="1" t="s">
        <v>54</v>
      </c>
      <c r="L263" s="1" t="s">
        <v>714</v>
      </c>
      <c r="M263" s="1" t="s">
        <v>714</v>
      </c>
      <c r="N263" s="1" t="s">
        <v>46</v>
      </c>
      <c r="O263" s="1" t="s">
        <v>46</v>
      </c>
      <c r="P263" s="1" t="s">
        <v>46</v>
      </c>
      <c r="Q263" s="5">
        <v>45098</v>
      </c>
      <c r="R263" s="1"/>
      <c r="S263" s="1"/>
      <c r="T263" s="1"/>
      <c r="U263" s="1"/>
      <c r="V263" s="1" t="s">
        <v>1011</v>
      </c>
      <c r="W263" s="7">
        <v>1</v>
      </c>
      <c r="X263" s="4">
        <v>78973</v>
      </c>
      <c r="Y263" s="1" t="s">
        <v>701</v>
      </c>
      <c r="Z263" s="1">
        <v>414</v>
      </c>
      <c r="AA263" s="4">
        <v>190.76</v>
      </c>
      <c r="AB263" s="1" t="s">
        <v>1013</v>
      </c>
      <c r="AC263" s="1" t="s">
        <v>1032</v>
      </c>
      <c r="AD263" s="1" t="s">
        <v>491</v>
      </c>
      <c r="AE263" s="1" t="s">
        <v>704</v>
      </c>
      <c r="AF263" s="1" t="s">
        <v>541</v>
      </c>
      <c r="AG263" s="1" t="s">
        <v>704</v>
      </c>
      <c r="AH263" s="4">
        <v>78973</v>
      </c>
      <c r="AI263" s="4">
        <v>190.75603864734299</v>
      </c>
      <c r="AJ263" s="1"/>
      <c r="AK263" s="1"/>
      <c r="AL263" s="1"/>
      <c r="AM263" s="1" t="s">
        <v>619</v>
      </c>
      <c r="AN263" s="1" t="s">
        <v>212</v>
      </c>
      <c r="AO263" s="1"/>
      <c r="AP263" s="1" t="s">
        <v>22</v>
      </c>
      <c r="AQ263" s="1"/>
      <c r="AR263" s="1"/>
      <c r="AS263" s="1"/>
      <c r="AT263" s="1"/>
      <c r="AU263" s="1"/>
      <c r="AV263" s="1"/>
      <c r="AW263" s="1" t="s">
        <v>1021</v>
      </c>
      <c r="AX263" s="8">
        <v>45099.401033676033</v>
      </c>
      <c r="AY263" s="1" t="s">
        <v>195</v>
      </c>
      <c r="AZ263" s="4">
        <v>78973</v>
      </c>
      <c r="BA263" s="5">
        <v>45098</v>
      </c>
      <c r="BB263" s="5">
        <v>45129</v>
      </c>
      <c r="BC263" s="5">
        <v>45098</v>
      </c>
      <c r="BD263" s="5">
        <v>45125</v>
      </c>
      <c r="BE263" s="8">
        <v>45291</v>
      </c>
      <c r="BF263" s="1" t="s">
        <v>1042</v>
      </c>
      <c r="BG263" s="1"/>
      <c r="BH263" s="1"/>
      <c r="BI263" s="1" t="s">
        <v>45</v>
      </c>
    </row>
    <row r="264" spans="1:61" x14ac:dyDescent="0.25">
      <c r="A264" s="29">
        <v>262</v>
      </c>
      <c r="B264" s="1" t="str">
        <f>HYPERLINK("https://my.zakupivli.pro/remote/dispatcher/state_purchase_view/43453936", "UA-2023-06-21-009830-a")</f>
        <v>UA-2023-06-21-009830-a</v>
      </c>
      <c r="C264" s="1" t="s">
        <v>701</v>
      </c>
      <c r="D264" s="1" t="s">
        <v>811</v>
      </c>
      <c r="E264" s="1" t="s">
        <v>525</v>
      </c>
      <c r="F264" s="1" t="s">
        <v>219</v>
      </c>
      <c r="G264" s="1" t="s">
        <v>393</v>
      </c>
      <c r="H264" s="1" t="s">
        <v>596</v>
      </c>
      <c r="I264" s="1" t="s">
        <v>944</v>
      </c>
      <c r="J264" s="1" t="s">
        <v>973</v>
      </c>
      <c r="K264" s="1" t="s">
        <v>54</v>
      </c>
      <c r="L264" s="1" t="s">
        <v>714</v>
      </c>
      <c r="M264" s="1" t="s">
        <v>714</v>
      </c>
      <c r="N264" s="1" t="s">
        <v>46</v>
      </c>
      <c r="O264" s="1" t="s">
        <v>46</v>
      </c>
      <c r="P264" s="1" t="s">
        <v>46</v>
      </c>
      <c r="Q264" s="5">
        <v>45098</v>
      </c>
      <c r="R264" s="1"/>
      <c r="S264" s="1"/>
      <c r="T264" s="1"/>
      <c r="U264" s="1"/>
      <c r="V264" s="1" t="s">
        <v>1011</v>
      </c>
      <c r="W264" s="7">
        <v>1</v>
      </c>
      <c r="X264" s="4">
        <v>3060</v>
      </c>
      <c r="Y264" s="1" t="s">
        <v>701</v>
      </c>
      <c r="Z264" s="1">
        <v>68</v>
      </c>
      <c r="AA264" s="4">
        <v>45</v>
      </c>
      <c r="AB264" s="1" t="s">
        <v>1049</v>
      </c>
      <c r="AC264" s="1" t="s">
        <v>1032</v>
      </c>
      <c r="AD264" s="1" t="s">
        <v>491</v>
      </c>
      <c r="AE264" s="1" t="s">
        <v>704</v>
      </c>
      <c r="AF264" s="1" t="s">
        <v>541</v>
      </c>
      <c r="AG264" s="1" t="s">
        <v>704</v>
      </c>
      <c r="AH264" s="4">
        <v>3060</v>
      </c>
      <c r="AI264" s="4">
        <v>45</v>
      </c>
      <c r="AJ264" s="1"/>
      <c r="AK264" s="1"/>
      <c r="AL264" s="1"/>
      <c r="AM264" s="1" t="s">
        <v>619</v>
      </c>
      <c r="AN264" s="1" t="s">
        <v>212</v>
      </c>
      <c r="AO264" s="1"/>
      <c r="AP264" s="1" t="s">
        <v>22</v>
      </c>
      <c r="AQ264" s="1"/>
      <c r="AR264" s="1"/>
      <c r="AS264" s="1"/>
      <c r="AT264" s="1"/>
      <c r="AU264" s="1"/>
      <c r="AV264" s="1"/>
      <c r="AW264" s="1" t="s">
        <v>1021</v>
      </c>
      <c r="AX264" s="8">
        <v>45098.87017106462</v>
      </c>
      <c r="AY264" s="1" t="s">
        <v>196</v>
      </c>
      <c r="AZ264" s="4">
        <v>3060</v>
      </c>
      <c r="BA264" s="5">
        <v>45098</v>
      </c>
      <c r="BB264" s="5">
        <v>45129</v>
      </c>
      <c r="BC264" s="5">
        <v>45098</v>
      </c>
      <c r="BD264" s="5">
        <v>45125</v>
      </c>
      <c r="BE264" s="8">
        <v>45291</v>
      </c>
      <c r="BF264" s="1" t="s">
        <v>1042</v>
      </c>
      <c r="BG264" s="1"/>
      <c r="BH264" s="1"/>
      <c r="BI264" s="1" t="s">
        <v>45</v>
      </c>
    </row>
    <row r="265" spans="1:61" x14ac:dyDescent="0.25">
      <c r="A265" s="28">
        <v>263</v>
      </c>
      <c r="B265" s="1" t="str">
        <f>HYPERLINK("https://my.zakupivli.pro/remote/dispatcher/state_purchase_view/43452307", "UA-2023-06-21-009012-a")</f>
        <v>UA-2023-06-21-009012-a</v>
      </c>
      <c r="C265" s="1" t="s">
        <v>701</v>
      </c>
      <c r="D265" s="1" t="s">
        <v>817</v>
      </c>
      <c r="E265" s="1" t="s">
        <v>875</v>
      </c>
      <c r="F265" s="1" t="s">
        <v>219</v>
      </c>
      <c r="G265" s="1" t="s">
        <v>291</v>
      </c>
      <c r="H265" s="1" t="s">
        <v>596</v>
      </c>
      <c r="I265" s="1" t="s">
        <v>944</v>
      </c>
      <c r="J265" s="1" t="s">
        <v>973</v>
      </c>
      <c r="K265" s="1" t="s">
        <v>54</v>
      </c>
      <c r="L265" s="1" t="s">
        <v>714</v>
      </c>
      <c r="M265" s="1" t="s">
        <v>714</v>
      </c>
      <c r="N265" s="1" t="s">
        <v>46</v>
      </c>
      <c r="O265" s="1" t="s">
        <v>46</v>
      </c>
      <c r="P265" s="1" t="s">
        <v>46</v>
      </c>
      <c r="Q265" s="5">
        <v>45098</v>
      </c>
      <c r="R265" s="1"/>
      <c r="S265" s="1"/>
      <c r="T265" s="1"/>
      <c r="U265" s="1"/>
      <c r="V265" s="1" t="s">
        <v>1011</v>
      </c>
      <c r="W265" s="7">
        <v>1</v>
      </c>
      <c r="X265" s="4">
        <v>970</v>
      </c>
      <c r="Y265" s="1" t="s">
        <v>701</v>
      </c>
      <c r="Z265" s="1">
        <v>10</v>
      </c>
      <c r="AA265" s="4">
        <v>97</v>
      </c>
      <c r="AB265" s="1" t="s">
        <v>1054</v>
      </c>
      <c r="AC265" s="1" t="s">
        <v>1032</v>
      </c>
      <c r="AD265" s="1" t="s">
        <v>491</v>
      </c>
      <c r="AE265" s="1" t="s">
        <v>704</v>
      </c>
      <c r="AF265" s="1" t="s">
        <v>541</v>
      </c>
      <c r="AG265" s="1" t="s">
        <v>704</v>
      </c>
      <c r="AH265" s="4">
        <v>970</v>
      </c>
      <c r="AI265" s="4">
        <v>97</v>
      </c>
      <c r="AJ265" s="1"/>
      <c r="AK265" s="1"/>
      <c r="AL265" s="1"/>
      <c r="AM265" s="1" t="s">
        <v>613</v>
      </c>
      <c r="AN265" s="1" t="s">
        <v>252</v>
      </c>
      <c r="AO265" s="1"/>
      <c r="AP265" s="1" t="s">
        <v>22</v>
      </c>
      <c r="AQ265" s="1"/>
      <c r="AR265" s="1"/>
      <c r="AS265" s="1"/>
      <c r="AT265" s="1"/>
      <c r="AU265" s="1"/>
      <c r="AV265" s="1"/>
      <c r="AW265" s="1" t="s">
        <v>1021</v>
      </c>
      <c r="AX265" s="8">
        <v>45098.8711368402</v>
      </c>
      <c r="AY265" s="1" t="s">
        <v>197</v>
      </c>
      <c r="AZ265" s="4">
        <v>970</v>
      </c>
      <c r="BA265" s="5">
        <v>45098</v>
      </c>
      <c r="BB265" s="5">
        <v>45129</v>
      </c>
      <c r="BC265" s="5">
        <v>45098</v>
      </c>
      <c r="BD265" s="5">
        <v>45125</v>
      </c>
      <c r="BE265" s="8">
        <v>45291</v>
      </c>
      <c r="BF265" s="1" t="s">
        <v>1042</v>
      </c>
      <c r="BG265" s="1"/>
      <c r="BH265" s="1"/>
      <c r="BI265" s="1" t="s">
        <v>45</v>
      </c>
    </row>
    <row r="266" spans="1:61" x14ac:dyDescent="0.25">
      <c r="A266" s="29">
        <v>264</v>
      </c>
      <c r="B266" s="1" t="str">
        <f>HYPERLINK("https://my.zakupivli.pro/remote/dispatcher/state_purchase_view/43451314", "UA-2023-06-21-008546-a")</f>
        <v>UA-2023-06-21-008546-a</v>
      </c>
      <c r="C266" s="1" t="s">
        <v>701</v>
      </c>
      <c r="D266" s="1" t="s">
        <v>819</v>
      </c>
      <c r="E266" s="1" t="s">
        <v>863</v>
      </c>
      <c r="F266" s="1" t="s">
        <v>219</v>
      </c>
      <c r="G266" s="1" t="s">
        <v>388</v>
      </c>
      <c r="H266" s="1" t="s">
        <v>596</v>
      </c>
      <c r="I266" s="1" t="s">
        <v>944</v>
      </c>
      <c r="J266" s="1" t="s">
        <v>973</v>
      </c>
      <c r="K266" s="1" t="s">
        <v>54</v>
      </c>
      <c r="L266" s="1" t="s">
        <v>714</v>
      </c>
      <c r="M266" s="1" t="s">
        <v>714</v>
      </c>
      <c r="N266" s="1" t="s">
        <v>46</v>
      </c>
      <c r="O266" s="1" t="s">
        <v>46</v>
      </c>
      <c r="P266" s="1" t="s">
        <v>46</v>
      </c>
      <c r="Q266" s="5">
        <v>45098</v>
      </c>
      <c r="R266" s="1"/>
      <c r="S266" s="1"/>
      <c r="T266" s="1"/>
      <c r="U266" s="1"/>
      <c r="V266" s="1" t="s">
        <v>1011</v>
      </c>
      <c r="W266" s="7">
        <v>1</v>
      </c>
      <c r="X266" s="4">
        <v>5625</v>
      </c>
      <c r="Y266" s="1" t="s">
        <v>701</v>
      </c>
      <c r="Z266" s="1">
        <v>1</v>
      </c>
      <c r="AA266" s="4">
        <v>5625</v>
      </c>
      <c r="AB266" s="1" t="s">
        <v>1054</v>
      </c>
      <c r="AC266" s="1" t="s">
        <v>1032</v>
      </c>
      <c r="AD266" s="1" t="s">
        <v>491</v>
      </c>
      <c r="AE266" s="1" t="s">
        <v>704</v>
      </c>
      <c r="AF266" s="1" t="s">
        <v>541</v>
      </c>
      <c r="AG266" s="1" t="s">
        <v>704</v>
      </c>
      <c r="AH266" s="4">
        <v>5625</v>
      </c>
      <c r="AI266" s="4">
        <v>5625</v>
      </c>
      <c r="AJ266" s="1"/>
      <c r="AK266" s="1"/>
      <c r="AL266" s="1"/>
      <c r="AM266" s="1" t="s">
        <v>892</v>
      </c>
      <c r="AN266" s="1" t="s">
        <v>266</v>
      </c>
      <c r="AO266" s="1"/>
      <c r="AP266" s="1" t="s">
        <v>22</v>
      </c>
      <c r="AQ266" s="1"/>
      <c r="AR266" s="1"/>
      <c r="AS266" s="1"/>
      <c r="AT266" s="1"/>
      <c r="AU266" s="1"/>
      <c r="AV266" s="1"/>
      <c r="AW266" s="1" t="s">
        <v>1021</v>
      </c>
      <c r="AX266" s="8">
        <v>45098.947434587346</v>
      </c>
      <c r="AY266" s="1" t="s">
        <v>198</v>
      </c>
      <c r="AZ266" s="4">
        <v>5625</v>
      </c>
      <c r="BA266" s="5">
        <v>45098</v>
      </c>
      <c r="BB266" s="5">
        <v>45129</v>
      </c>
      <c r="BC266" s="5">
        <v>45098</v>
      </c>
      <c r="BD266" s="5">
        <v>45125</v>
      </c>
      <c r="BE266" s="8">
        <v>45291</v>
      </c>
      <c r="BF266" s="1" t="s">
        <v>1042</v>
      </c>
      <c r="BG266" s="1"/>
      <c r="BH266" s="1"/>
      <c r="BI266" s="1" t="s">
        <v>45</v>
      </c>
    </row>
    <row r="267" spans="1:61" x14ac:dyDescent="0.25">
      <c r="A267" s="28">
        <v>265</v>
      </c>
      <c r="B267" s="1" t="str">
        <f>HYPERLINK("https://my.zakupivli.pro/remote/dispatcher/state_purchase_view/43450593", "UA-2023-06-21-008142-a")</f>
        <v>UA-2023-06-21-008142-a</v>
      </c>
      <c r="C267" s="1" t="s">
        <v>701</v>
      </c>
      <c r="D267" s="1" t="s">
        <v>813</v>
      </c>
      <c r="E267" s="1" t="s">
        <v>685</v>
      </c>
      <c r="F267" s="1" t="s">
        <v>219</v>
      </c>
      <c r="G267" s="1" t="s">
        <v>199</v>
      </c>
      <c r="H267" s="1" t="s">
        <v>596</v>
      </c>
      <c r="I267" s="1" t="s">
        <v>944</v>
      </c>
      <c r="J267" s="1" t="s">
        <v>973</v>
      </c>
      <c r="K267" s="1" t="s">
        <v>54</v>
      </c>
      <c r="L267" s="1" t="s">
        <v>714</v>
      </c>
      <c r="M267" s="1" t="s">
        <v>714</v>
      </c>
      <c r="N267" s="1" t="s">
        <v>46</v>
      </c>
      <c r="O267" s="1" t="s">
        <v>46</v>
      </c>
      <c r="P267" s="1" t="s">
        <v>46</v>
      </c>
      <c r="Q267" s="5">
        <v>45098</v>
      </c>
      <c r="R267" s="1"/>
      <c r="S267" s="1"/>
      <c r="T267" s="1"/>
      <c r="U267" s="1"/>
      <c r="V267" s="1" t="s">
        <v>1011</v>
      </c>
      <c r="W267" s="7">
        <v>1</v>
      </c>
      <c r="X267" s="4">
        <v>4800</v>
      </c>
      <c r="Y267" s="1" t="s">
        <v>701</v>
      </c>
      <c r="Z267" s="1">
        <v>400</v>
      </c>
      <c r="AA267" s="4">
        <v>12</v>
      </c>
      <c r="AB267" s="1" t="s">
        <v>1054</v>
      </c>
      <c r="AC267" s="1" t="s">
        <v>1032</v>
      </c>
      <c r="AD267" s="1" t="s">
        <v>491</v>
      </c>
      <c r="AE267" s="1" t="s">
        <v>704</v>
      </c>
      <c r="AF267" s="1" t="s">
        <v>541</v>
      </c>
      <c r="AG267" s="1" t="s">
        <v>704</v>
      </c>
      <c r="AH267" s="4">
        <v>4800</v>
      </c>
      <c r="AI267" s="4">
        <v>12</v>
      </c>
      <c r="AJ267" s="1"/>
      <c r="AK267" s="1"/>
      <c r="AL267" s="1"/>
      <c r="AM267" s="1" t="s">
        <v>619</v>
      </c>
      <c r="AN267" s="1" t="s">
        <v>212</v>
      </c>
      <c r="AO267" s="1"/>
      <c r="AP267" s="1" t="s">
        <v>22</v>
      </c>
      <c r="AQ267" s="1"/>
      <c r="AR267" s="1"/>
      <c r="AS267" s="1"/>
      <c r="AT267" s="1"/>
      <c r="AU267" s="1"/>
      <c r="AV267" s="1"/>
      <c r="AW267" s="1" t="s">
        <v>1021</v>
      </c>
      <c r="AX267" s="8">
        <v>45098.876709679236</v>
      </c>
      <c r="AY267" s="1" t="s">
        <v>198</v>
      </c>
      <c r="AZ267" s="4">
        <v>4800</v>
      </c>
      <c r="BA267" s="5">
        <v>45098</v>
      </c>
      <c r="BB267" s="5">
        <v>45129</v>
      </c>
      <c r="BC267" s="5">
        <v>45098</v>
      </c>
      <c r="BD267" s="5">
        <v>45121</v>
      </c>
      <c r="BE267" s="8">
        <v>45291</v>
      </c>
      <c r="BF267" s="1" t="s">
        <v>1042</v>
      </c>
      <c r="BG267" s="1"/>
      <c r="BH267" s="1"/>
      <c r="BI267" s="1" t="s">
        <v>45</v>
      </c>
    </row>
    <row r="268" spans="1:61" x14ac:dyDescent="0.25">
      <c r="A268" s="29">
        <v>266</v>
      </c>
      <c r="B268" s="1" t="str">
        <f>HYPERLINK("https://my.zakupivli.pro/remote/dispatcher/state_purchase_view/43449057", "UA-2023-06-21-007367-a")</f>
        <v>UA-2023-06-21-007367-a</v>
      </c>
      <c r="C268" s="1" t="s">
        <v>701</v>
      </c>
      <c r="D268" s="1" t="s">
        <v>815</v>
      </c>
      <c r="E268" s="1" t="s">
        <v>1022</v>
      </c>
      <c r="F268" s="1" t="s">
        <v>219</v>
      </c>
      <c r="G268" s="1" t="s">
        <v>255</v>
      </c>
      <c r="H268" s="1" t="s">
        <v>596</v>
      </c>
      <c r="I268" s="1" t="s">
        <v>944</v>
      </c>
      <c r="J268" s="1" t="s">
        <v>973</v>
      </c>
      <c r="K268" s="1" t="s">
        <v>54</v>
      </c>
      <c r="L268" s="1" t="s">
        <v>714</v>
      </c>
      <c r="M268" s="1" t="s">
        <v>714</v>
      </c>
      <c r="N268" s="1" t="s">
        <v>46</v>
      </c>
      <c r="O268" s="1" t="s">
        <v>46</v>
      </c>
      <c r="P268" s="1" t="s">
        <v>46</v>
      </c>
      <c r="Q268" s="5">
        <v>45098</v>
      </c>
      <c r="R268" s="1"/>
      <c r="S268" s="1"/>
      <c r="T268" s="1"/>
      <c r="U268" s="1"/>
      <c r="V268" s="1" t="s">
        <v>1011</v>
      </c>
      <c r="W268" s="7">
        <v>1</v>
      </c>
      <c r="X268" s="4">
        <v>575</v>
      </c>
      <c r="Y268" s="1" t="s">
        <v>701</v>
      </c>
      <c r="Z268" s="1" t="s">
        <v>1026</v>
      </c>
      <c r="AA268" s="1" t="s">
        <v>1026</v>
      </c>
      <c r="AB268" s="1" t="s">
        <v>1026</v>
      </c>
      <c r="AC268" s="1" t="s">
        <v>1032</v>
      </c>
      <c r="AD268" s="1" t="s">
        <v>491</v>
      </c>
      <c r="AE268" s="1" t="s">
        <v>704</v>
      </c>
      <c r="AF268" s="1" t="s">
        <v>541</v>
      </c>
      <c r="AG268" s="1" t="s">
        <v>704</v>
      </c>
      <c r="AH268" s="4">
        <v>575</v>
      </c>
      <c r="AI268" s="1" t="s">
        <v>1026</v>
      </c>
      <c r="AJ268" s="1"/>
      <c r="AK268" s="1"/>
      <c r="AL268" s="1"/>
      <c r="AM268" s="1" t="s">
        <v>619</v>
      </c>
      <c r="AN268" s="1" t="s">
        <v>212</v>
      </c>
      <c r="AO268" s="1"/>
      <c r="AP268" s="1" t="s">
        <v>22</v>
      </c>
      <c r="AQ268" s="1"/>
      <c r="AR268" s="1"/>
      <c r="AS268" s="1"/>
      <c r="AT268" s="1"/>
      <c r="AU268" s="1"/>
      <c r="AV268" s="1"/>
      <c r="AW268" s="1" t="s">
        <v>1021</v>
      </c>
      <c r="AX268" s="8">
        <v>45098.89083977983</v>
      </c>
      <c r="AY268" s="1" t="s">
        <v>202</v>
      </c>
      <c r="AZ268" s="4">
        <v>575</v>
      </c>
      <c r="BA268" s="5">
        <v>45098</v>
      </c>
      <c r="BB268" s="5">
        <v>45129</v>
      </c>
      <c r="BC268" s="5">
        <v>45098</v>
      </c>
      <c r="BD268" s="5">
        <v>45121</v>
      </c>
      <c r="BE268" s="8">
        <v>45291</v>
      </c>
      <c r="BF268" s="1" t="s">
        <v>1042</v>
      </c>
      <c r="BG268" s="1"/>
      <c r="BH268" s="1"/>
      <c r="BI268" s="1" t="s">
        <v>45</v>
      </c>
    </row>
    <row r="269" spans="1:61" x14ac:dyDescent="0.25">
      <c r="A269" s="28">
        <v>267</v>
      </c>
      <c r="B269" s="1" t="str">
        <f>HYPERLINK("https://my.zakupivli.pro/remote/dispatcher/state_purchase_view/43446971", "UA-2023-06-21-006279-a")</f>
        <v>UA-2023-06-21-006279-a</v>
      </c>
      <c r="C269" s="1" t="s">
        <v>701</v>
      </c>
      <c r="D269" s="1" t="s">
        <v>809</v>
      </c>
      <c r="E269" s="1" t="s">
        <v>958</v>
      </c>
      <c r="F269" s="1" t="s">
        <v>219</v>
      </c>
      <c r="G269" s="1" t="s">
        <v>340</v>
      </c>
      <c r="H269" s="1" t="s">
        <v>596</v>
      </c>
      <c r="I269" s="1" t="s">
        <v>944</v>
      </c>
      <c r="J269" s="1" t="s">
        <v>973</v>
      </c>
      <c r="K269" s="1" t="s">
        <v>54</v>
      </c>
      <c r="L269" s="1" t="s">
        <v>714</v>
      </c>
      <c r="M269" s="1" t="s">
        <v>714</v>
      </c>
      <c r="N269" s="1" t="s">
        <v>46</v>
      </c>
      <c r="O269" s="1" t="s">
        <v>46</v>
      </c>
      <c r="P269" s="1" t="s">
        <v>46</v>
      </c>
      <c r="Q269" s="5">
        <v>45098</v>
      </c>
      <c r="R269" s="1"/>
      <c r="S269" s="1"/>
      <c r="T269" s="1"/>
      <c r="U269" s="1"/>
      <c r="V269" s="1" t="s">
        <v>1011</v>
      </c>
      <c r="W269" s="7">
        <v>1</v>
      </c>
      <c r="X269" s="4">
        <v>23090</v>
      </c>
      <c r="Y269" s="1" t="s">
        <v>701</v>
      </c>
      <c r="Z269" s="1">
        <v>146</v>
      </c>
      <c r="AA269" s="4">
        <v>158.15</v>
      </c>
      <c r="AB269" s="1" t="s">
        <v>1054</v>
      </c>
      <c r="AC269" s="1" t="s">
        <v>1032</v>
      </c>
      <c r="AD269" s="1" t="s">
        <v>491</v>
      </c>
      <c r="AE269" s="1" t="s">
        <v>704</v>
      </c>
      <c r="AF269" s="1" t="s">
        <v>541</v>
      </c>
      <c r="AG269" s="1" t="s">
        <v>704</v>
      </c>
      <c r="AH269" s="4">
        <v>23090</v>
      </c>
      <c r="AI269" s="4">
        <v>158.15068493150685</v>
      </c>
      <c r="AJ269" s="1"/>
      <c r="AK269" s="1"/>
      <c r="AL269" s="1"/>
      <c r="AM269" s="1" t="s">
        <v>619</v>
      </c>
      <c r="AN269" s="1" t="s">
        <v>212</v>
      </c>
      <c r="AO269" s="1"/>
      <c r="AP269" s="1" t="s">
        <v>22</v>
      </c>
      <c r="AQ269" s="1"/>
      <c r="AR269" s="1"/>
      <c r="AS269" s="1"/>
      <c r="AT269" s="1"/>
      <c r="AU269" s="1"/>
      <c r="AV269" s="1"/>
      <c r="AW269" s="1" t="s">
        <v>1021</v>
      </c>
      <c r="AX269" s="8">
        <v>45099.421448076144</v>
      </c>
      <c r="AY269" s="1" t="s">
        <v>203</v>
      </c>
      <c r="AZ269" s="4">
        <v>23090</v>
      </c>
      <c r="BA269" s="5">
        <v>45098</v>
      </c>
      <c r="BB269" s="5">
        <v>45129</v>
      </c>
      <c r="BC269" s="5">
        <v>45098</v>
      </c>
      <c r="BD269" s="5">
        <v>45121</v>
      </c>
      <c r="BE269" s="8">
        <v>45291</v>
      </c>
      <c r="BF269" s="1" t="s">
        <v>1042</v>
      </c>
      <c r="BG269" s="1"/>
      <c r="BH269" s="1"/>
      <c r="BI269" s="1" t="s">
        <v>45</v>
      </c>
    </row>
    <row r="270" spans="1:61" x14ac:dyDescent="0.25">
      <c r="A270" s="29">
        <v>268</v>
      </c>
      <c r="B270" s="1" t="str">
        <f>HYPERLINK("https://my.zakupivli.pro/remote/dispatcher/state_purchase_view/43443681", "UA-2023-06-21-004625-a")</f>
        <v>UA-2023-06-21-004625-a</v>
      </c>
      <c r="C270" s="1" t="s">
        <v>701</v>
      </c>
      <c r="D270" s="1" t="s">
        <v>608</v>
      </c>
      <c r="E270" s="1" t="s">
        <v>523</v>
      </c>
      <c r="F270" s="1" t="s">
        <v>219</v>
      </c>
      <c r="G270" s="1" t="s">
        <v>383</v>
      </c>
      <c r="H270" s="1" t="s">
        <v>596</v>
      </c>
      <c r="I270" s="1" t="s">
        <v>944</v>
      </c>
      <c r="J270" s="1" t="s">
        <v>973</v>
      </c>
      <c r="K270" s="1" t="s">
        <v>54</v>
      </c>
      <c r="L270" s="1" t="s">
        <v>714</v>
      </c>
      <c r="M270" s="1" t="s">
        <v>714</v>
      </c>
      <c r="N270" s="1" t="s">
        <v>46</v>
      </c>
      <c r="O270" s="1" t="s">
        <v>46</v>
      </c>
      <c r="P270" s="1" t="s">
        <v>46</v>
      </c>
      <c r="Q270" s="5">
        <v>45098</v>
      </c>
      <c r="R270" s="1"/>
      <c r="S270" s="1"/>
      <c r="T270" s="1"/>
      <c r="U270" s="1"/>
      <c r="V270" s="1" t="s">
        <v>1011</v>
      </c>
      <c r="W270" s="7">
        <v>1</v>
      </c>
      <c r="X270" s="4">
        <v>20398</v>
      </c>
      <c r="Y270" s="1" t="s">
        <v>701</v>
      </c>
      <c r="Z270" s="1" t="s">
        <v>1026</v>
      </c>
      <c r="AA270" s="1" t="s">
        <v>1026</v>
      </c>
      <c r="AB270" s="1" t="s">
        <v>1026</v>
      </c>
      <c r="AC270" s="1" t="s">
        <v>1032</v>
      </c>
      <c r="AD270" s="1" t="s">
        <v>491</v>
      </c>
      <c r="AE270" s="1" t="s">
        <v>704</v>
      </c>
      <c r="AF270" s="1" t="s">
        <v>541</v>
      </c>
      <c r="AG270" s="1" t="s">
        <v>704</v>
      </c>
      <c r="AH270" s="4">
        <v>20398</v>
      </c>
      <c r="AI270" s="1" t="s">
        <v>1026</v>
      </c>
      <c r="AJ270" s="1"/>
      <c r="AK270" s="1"/>
      <c r="AL270" s="1"/>
      <c r="AM270" s="1" t="s">
        <v>619</v>
      </c>
      <c r="AN270" s="1" t="s">
        <v>212</v>
      </c>
      <c r="AO270" s="1"/>
      <c r="AP270" s="1" t="s">
        <v>22</v>
      </c>
      <c r="AQ270" s="1"/>
      <c r="AR270" s="1"/>
      <c r="AS270" s="1"/>
      <c r="AT270" s="1"/>
      <c r="AU270" s="1"/>
      <c r="AV270" s="1"/>
      <c r="AW270" s="1" t="s">
        <v>1021</v>
      </c>
      <c r="AX270" s="8">
        <v>45099.481587159018</v>
      </c>
      <c r="AY270" s="1" t="s">
        <v>204</v>
      </c>
      <c r="AZ270" s="4">
        <v>20398</v>
      </c>
      <c r="BA270" s="5">
        <v>45098</v>
      </c>
      <c r="BB270" s="5">
        <v>45129</v>
      </c>
      <c r="BC270" s="5">
        <v>45098</v>
      </c>
      <c r="BD270" s="5">
        <v>45121</v>
      </c>
      <c r="BE270" s="8">
        <v>45291</v>
      </c>
      <c r="BF270" s="1" t="s">
        <v>1042</v>
      </c>
      <c r="BG270" s="1"/>
      <c r="BH270" s="1"/>
      <c r="BI270" s="1" t="s">
        <v>45</v>
      </c>
    </row>
    <row r="271" spans="1:61" x14ac:dyDescent="0.25">
      <c r="A271" s="28">
        <v>269</v>
      </c>
      <c r="B271" s="1" t="str">
        <f>HYPERLINK("https://my.zakupivli.pro/remote/dispatcher/state_purchase_view/43441960", "UA-2023-06-21-003791-a")</f>
        <v>UA-2023-06-21-003791-a</v>
      </c>
      <c r="C271" s="1" t="s">
        <v>701</v>
      </c>
      <c r="D271" s="1" t="s">
        <v>884</v>
      </c>
      <c r="E271" s="1" t="s">
        <v>554</v>
      </c>
      <c r="F271" s="1" t="s">
        <v>219</v>
      </c>
      <c r="G271" s="1" t="s">
        <v>392</v>
      </c>
      <c r="H271" s="1" t="s">
        <v>596</v>
      </c>
      <c r="I271" s="1" t="s">
        <v>944</v>
      </c>
      <c r="J271" s="1" t="s">
        <v>973</v>
      </c>
      <c r="K271" s="1" t="s">
        <v>54</v>
      </c>
      <c r="L271" s="1" t="s">
        <v>714</v>
      </c>
      <c r="M271" s="1" t="s">
        <v>714</v>
      </c>
      <c r="N271" s="1" t="s">
        <v>46</v>
      </c>
      <c r="O271" s="1" t="s">
        <v>46</v>
      </c>
      <c r="P271" s="1" t="s">
        <v>46</v>
      </c>
      <c r="Q271" s="5">
        <v>45098</v>
      </c>
      <c r="R271" s="1"/>
      <c r="S271" s="1"/>
      <c r="T271" s="1"/>
      <c r="U271" s="1"/>
      <c r="V271" s="1" t="s">
        <v>1011</v>
      </c>
      <c r="W271" s="7">
        <v>1</v>
      </c>
      <c r="X271" s="4">
        <v>7780</v>
      </c>
      <c r="Y271" s="1" t="s">
        <v>701</v>
      </c>
      <c r="Z271" s="1">
        <v>50</v>
      </c>
      <c r="AA271" s="4">
        <v>155.6</v>
      </c>
      <c r="AB271" s="1" t="s">
        <v>1033</v>
      </c>
      <c r="AC271" s="1" t="s">
        <v>1032</v>
      </c>
      <c r="AD271" s="1" t="s">
        <v>491</v>
      </c>
      <c r="AE271" s="1" t="s">
        <v>704</v>
      </c>
      <c r="AF271" s="1" t="s">
        <v>541</v>
      </c>
      <c r="AG271" s="1" t="s">
        <v>704</v>
      </c>
      <c r="AH271" s="4">
        <v>7780</v>
      </c>
      <c r="AI271" s="4">
        <v>155.6</v>
      </c>
      <c r="AJ271" s="1"/>
      <c r="AK271" s="1"/>
      <c r="AL271" s="1"/>
      <c r="AM271" s="1" t="s">
        <v>619</v>
      </c>
      <c r="AN271" s="1" t="s">
        <v>212</v>
      </c>
      <c r="AO271" s="1"/>
      <c r="AP271" s="1" t="s">
        <v>22</v>
      </c>
      <c r="AQ271" s="1"/>
      <c r="AR271" s="1"/>
      <c r="AS271" s="1"/>
      <c r="AT271" s="1"/>
      <c r="AU271" s="1"/>
      <c r="AV271" s="1"/>
      <c r="AW271" s="1" t="s">
        <v>1021</v>
      </c>
      <c r="AX271" s="8">
        <v>45099.432925608555</v>
      </c>
      <c r="AY271" s="1" t="s">
        <v>205</v>
      </c>
      <c r="AZ271" s="4">
        <v>7780</v>
      </c>
      <c r="BA271" s="5">
        <v>45098</v>
      </c>
      <c r="BB271" s="5">
        <v>45129</v>
      </c>
      <c r="BC271" s="5">
        <v>45098</v>
      </c>
      <c r="BD271" s="5">
        <v>45121</v>
      </c>
      <c r="BE271" s="8">
        <v>45291</v>
      </c>
      <c r="BF271" s="1" t="s">
        <v>1042</v>
      </c>
      <c r="BG271" s="1"/>
      <c r="BH271" s="1"/>
      <c r="BI271" s="1" t="s">
        <v>45</v>
      </c>
    </row>
    <row r="272" spans="1:61" x14ac:dyDescent="0.25">
      <c r="A272" s="29">
        <v>270</v>
      </c>
      <c r="B272" s="1" t="str">
        <f>HYPERLINK("https://my.zakupivli.pro/remote/dispatcher/state_purchase_view/43441489", "UA-2023-06-21-003587-a")</f>
        <v>UA-2023-06-21-003587-a</v>
      </c>
      <c r="C272" s="1" t="s">
        <v>701</v>
      </c>
      <c r="D272" s="1" t="s">
        <v>503</v>
      </c>
      <c r="E272" s="1" t="s">
        <v>1051</v>
      </c>
      <c r="F272" s="1" t="s">
        <v>219</v>
      </c>
      <c r="G272" s="1" t="s">
        <v>374</v>
      </c>
      <c r="H272" s="1" t="s">
        <v>596</v>
      </c>
      <c r="I272" s="1" t="s">
        <v>944</v>
      </c>
      <c r="J272" s="1" t="s">
        <v>973</v>
      </c>
      <c r="K272" s="1" t="s">
        <v>54</v>
      </c>
      <c r="L272" s="1" t="s">
        <v>714</v>
      </c>
      <c r="M272" s="1" t="s">
        <v>714</v>
      </c>
      <c r="N272" s="1" t="s">
        <v>46</v>
      </c>
      <c r="O272" s="1" t="s">
        <v>46</v>
      </c>
      <c r="P272" s="1" t="s">
        <v>46</v>
      </c>
      <c r="Q272" s="5">
        <v>45098</v>
      </c>
      <c r="R272" s="1"/>
      <c r="S272" s="1"/>
      <c r="T272" s="1"/>
      <c r="U272" s="1"/>
      <c r="V272" s="1" t="s">
        <v>1011</v>
      </c>
      <c r="W272" s="7">
        <v>1</v>
      </c>
      <c r="X272" s="4">
        <v>7730</v>
      </c>
      <c r="Y272" s="1" t="s">
        <v>701</v>
      </c>
      <c r="Z272" s="1" t="s">
        <v>1026</v>
      </c>
      <c r="AA272" s="1" t="s">
        <v>1026</v>
      </c>
      <c r="AB272" s="1" t="s">
        <v>1026</v>
      </c>
      <c r="AC272" s="1" t="s">
        <v>1032</v>
      </c>
      <c r="AD272" s="1" t="s">
        <v>491</v>
      </c>
      <c r="AE272" s="1" t="s">
        <v>704</v>
      </c>
      <c r="AF272" s="1" t="s">
        <v>541</v>
      </c>
      <c r="AG272" s="1" t="s">
        <v>704</v>
      </c>
      <c r="AH272" s="4">
        <v>7730</v>
      </c>
      <c r="AI272" s="1" t="s">
        <v>1026</v>
      </c>
      <c r="AJ272" s="1"/>
      <c r="AK272" s="1"/>
      <c r="AL272" s="1"/>
      <c r="AM272" s="1" t="s">
        <v>619</v>
      </c>
      <c r="AN272" s="1" t="s">
        <v>212</v>
      </c>
      <c r="AO272" s="1"/>
      <c r="AP272" s="1" t="s">
        <v>22</v>
      </c>
      <c r="AQ272" s="1"/>
      <c r="AR272" s="1"/>
      <c r="AS272" s="1"/>
      <c r="AT272" s="1"/>
      <c r="AU272" s="1"/>
      <c r="AV272" s="1"/>
      <c r="AW272" s="1" t="s">
        <v>1021</v>
      </c>
      <c r="AX272" s="8">
        <v>45098.926561748289</v>
      </c>
      <c r="AY272" s="1" t="s">
        <v>206</v>
      </c>
      <c r="AZ272" s="4">
        <v>7730</v>
      </c>
      <c r="BA272" s="5">
        <v>45098</v>
      </c>
      <c r="BB272" s="5">
        <v>45129</v>
      </c>
      <c r="BC272" s="5">
        <v>45098</v>
      </c>
      <c r="BD272" s="5">
        <v>45121</v>
      </c>
      <c r="BE272" s="8">
        <v>45291</v>
      </c>
      <c r="BF272" s="1" t="s">
        <v>1042</v>
      </c>
      <c r="BG272" s="1"/>
      <c r="BH272" s="1"/>
      <c r="BI272" s="1" t="s">
        <v>45</v>
      </c>
    </row>
    <row r="273" spans="1:61" x14ac:dyDescent="0.25">
      <c r="A273" s="28">
        <v>271</v>
      </c>
      <c r="B273" s="1" t="str">
        <f>HYPERLINK("https://my.zakupivli.pro/remote/dispatcher/state_purchase_view/43441330", "UA-2023-06-21-003496-a")</f>
        <v>UA-2023-06-21-003496-a</v>
      </c>
      <c r="C273" s="1" t="s">
        <v>701</v>
      </c>
      <c r="D273" s="1" t="s">
        <v>511</v>
      </c>
      <c r="E273" s="1" t="s">
        <v>657</v>
      </c>
      <c r="F273" s="1" t="s">
        <v>219</v>
      </c>
      <c r="G273" s="1" t="s">
        <v>391</v>
      </c>
      <c r="H273" s="1" t="s">
        <v>596</v>
      </c>
      <c r="I273" s="1" t="s">
        <v>944</v>
      </c>
      <c r="J273" s="1" t="s">
        <v>973</v>
      </c>
      <c r="K273" s="1" t="s">
        <v>54</v>
      </c>
      <c r="L273" s="1" t="s">
        <v>714</v>
      </c>
      <c r="M273" s="1" t="s">
        <v>714</v>
      </c>
      <c r="N273" s="1" t="s">
        <v>46</v>
      </c>
      <c r="O273" s="1" t="s">
        <v>46</v>
      </c>
      <c r="P273" s="1" t="s">
        <v>46</v>
      </c>
      <c r="Q273" s="5">
        <v>45098</v>
      </c>
      <c r="R273" s="1"/>
      <c r="S273" s="1"/>
      <c r="T273" s="1"/>
      <c r="U273" s="1"/>
      <c r="V273" s="1" t="s">
        <v>1011</v>
      </c>
      <c r="W273" s="7">
        <v>1</v>
      </c>
      <c r="X273" s="4">
        <v>3950</v>
      </c>
      <c r="Y273" s="1" t="s">
        <v>701</v>
      </c>
      <c r="Z273" s="1">
        <v>10</v>
      </c>
      <c r="AA273" s="4">
        <v>395</v>
      </c>
      <c r="AB273" s="1" t="s">
        <v>1013</v>
      </c>
      <c r="AC273" s="1" t="s">
        <v>1032</v>
      </c>
      <c r="AD273" s="1" t="s">
        <v>491</v>
      </c>
      <c r="AE273" s="1" t="s">
        <v>704</v>
      </c>
      <c r="AF273" s="1" t="s">
        <v>541</v>
      </c>
      <c r="AG273" s="1" t="s">
        <v>704</v>
      </c>
      <c r="AH273" s="4">
        <v>3950</v>
      </c>
      <c r="AI273" s="4">
        <v>395</v>
      </c>
      <c r="AJ273" s="1"/>
      <c r="AK273" s="1"/>
      <c r="AL273" s="1"/>
      <c r="AM273" s="1" t="s">
        <v>619</v>
      </c>
      <c r="AN273" s="1" t="s">
        <v>212</v>
      </c>
      <c r="AO273" s="1"/>
      <c r="AP273" s="1" t="s">
        <v>22</v>
      </c>
      <c r="AQ273" s="1"/>
      <c r="AR273" s="1"/>
      <c r="AS273" s="1"/>
      <c r="AT273" s="1"/>
      <c r="AU273" s="1"/>
      <c r="AV273" s="1"/>
      <c r="AW273" s="1" t="s">
        <v>1021</v>
      </c>
      <c r="AX273" s="8">
        <v>45098.930268632161</v>
      </c>
      <c r="AY273" s="1" t="s">
        <v>207</v>
      </c>
      <c r="AZ273" s="4">
        <v>3950</v>
      </c>
      <c r="BA273" s="5">
        <v>45098</v>
      </c>
      <c r="BB273" s="5">
        <v>45129</v>
      </c>
      <c r="BC273" s="5">
        <v>45098</v>
      </c>
      <c r="BD273" s="5">
        <v>45121</v>
      </c>
      <c r="BE273" s="8">
        <v>45291</v>
      </c>
      <c r="BF273" s="1" t="s">
        <v>1042</v>
      </c>
      <c r="BG273" s="1"/>
      <c r="BH273" s="1"/>
      <c r="BI273" s="1" t="s">
        <v>45</v>
      </c>
    </row>
    <row r="274" spans="1:61" x14ac:dyDescent="0.25">
      <c r="A274" s="29">
        <v>272</v>
      </c>
      <c r="B274" s="1" t="str">
        <f>HYPERLINK("https://my.zakupivli.pro/remote/dispatcher/state_purchase_view/43440968", "UA-2023-06-21-003322-a")</f>
        <v>UA-2023-06-21-003322-a</v>
      </c>
      <c r="C274" s="1" t="s">
        <v>701</v>
      </c>
      <c r="D274" s="1" t="s">
        <v>508</v>
      </c>
      <c r="E274" s="1" t="s">
        <v>899</v>
      </c>
      <c r="F274" s="1" t="s">
        <v>219</v>
      </c>
      <c r="G274" s="1" t="s">
        <v>297</v>
      </c>
      <c r="H274" s="1" t="s">
        <v>596</v>
      </c>
      <c r="I274" s="1" t="s">
        <v>944</v>
      </c>
      <c r="J274" s="1" t="s">
        <v>973</v>
      </c>
      <c r="K274" s="1" t="s">
        <v>54</v>
      </c>
      <c r="L274" s="1" t="s">
        <v>714</v>
      </c>
      <c r="M274" s="1" t="s">
        <v>714</v>
      </c>
      <c r="N274" s="1" t="s">
        <v>46</v>
      </c>
      <c r="O274" s="1" t="s">
        <v>46</v>
      </c>
      <c r="P274" s="1" t="s">
        <v>46</v>
      </c>
      <c r="Q274" s="5">
        <v>45098</v>
      </c>
      <c r="R274" s="1"/>
      <c r="S274" s="1"/>
      <c r="T274" s="1"/>
      <c r="U274" s="1"/>
      <c r="V274" s="1" t="s">
        <v>1011</v>
      </c>
      <c r="W274" s="7">
        <v>1</v>
      </c>
      <c r="X274" s="4">
        <v>7606</v>
      </c>
      <c r="Y274" s="1" t="s">
        <v>701</v>
      </c>
      <c r="Z274" s="1">
        <v>19</v>
      </c>
      <c r="AA274" s="4">
        <v>400.32</v>
      </c>
      <c r="AB274" s="1" t="s">
        <v>1054</v>
      </c>
      <c r="AC274" s="1" t="s">
        <v>1032</v>
      </c>
      <c r="AD274" s="1" t="s">
        <v>491</v>
      </c>
      <c r="AE274" s="1" t="s">
        <v>704</v>
      </c>
      <c r="AF274" s="1" t="s">
        <v>541</v>
      </c>
      <c r="AG274" s="1" t="s">
        <v>704</v>
      </c>
      <c r="AH274" s="4">
        <v>7606</v>
      </c>
      <c r="AI274" s="4">
        <v>400.31578947368422</v>
      </c>
      <c r="AJ274" s="1"/>
      <c r="AK274" s="1"/>
      <c r="AL274" s="1"/>
      <c r="AM274" s="1" t="s">
        <v>613</v>
      </c>
      <c r="AN274" s="1" t="s">
        <v>252</v>
      </c>
      <c r="AO274" s="1"/>
      <c r="AP274" s="1" t="s">
        <v>22</v>
      </c>
      <c r="AQ274" s="1"/>
      <c r="AR274" s="1"/>
      <c r="AS274" s="1"/>
      <c r="AT274" s="1"/>
      <c r="AU274" s="1"/>
      <c r="AV274" s="1"/>
      <c r="AW274" s="1" t="s">
        <v>1021</v>
      </c>
      <c r="AX274" s="8">
        <v>45098.93477352905</v>
      </c>
      <c r="AY274" s="1" t="s">
        <v>209</v>
      </c>
      <c r="AZ274" s="4">
        <v>7606</v>
      </c>
      <c r="BA274" s="5">
        <v>45098</v>
      </c>
      <c r="BB274" s="5">
        <v>45129</v>
      </c>
      <c r="BC274" s="5">
        <v>45098</v>
      </c>
      <c r="BD274" s="5">
        <v>45121</v>
      </c>
      <c r="BE274" s="8">
        <v>45291</v>
      </c>
      <c r="BF274" s="1" t="s">
        <v>1042</v>
      </c>
      <c r="BG274" s="1"/>
      <c r="BH274" s="1"/>
      <c r="BI274" s="1" t="s">
        <v>45</v>
      </c>
    </row>
    <row r="275" spans="1:61" x14ac:dyDescent="0.25">
      <c r="A275" s="28">
        <v>273</v>
      </c>
      <c r="B275" s="1" t="str">
        <f>HYPERLINK("https://my.zakupivli.pro/remote/dispatcher/state_purchase_view/43440478", "UA-2023-06-21-003081-a")</f>
        <v>UA-2023-06-21-003081-a</v>
      </c>
      <c r="C275" s="1" t="s">
        <v>701</v>
      </c>
      <c r="D275" s="1" t="s">
        <v>603</v>
      </c>
      <c r="E275" s="1" t="s">
        <v>529</v>
      </c>
      <c r="F275" s="1" t="s">
        <v>219</v>
      </c>
      <c r="G275" s="1" t="s">
        <v>289</v>
      </c>
      <c r="H275" s="1" t="s">
        <v>596</v>
      </c>
      <c r="I275" s="1" t="s">
        <v>944</v>
      </c>
      <c r="J275" s="1" t="s">
        <v>973</v>
      </c>
      <c r="K275" s="1" t="s">
        <v>54</v>
      </c>
      <c r="L275" s="1" t="s">
        <v>714</v>
      </c>
      <c r="M275" s="1" t="s">
        <v>714</v>
      </c>
      <c r="N275" s="1" t="s">
        <v>46</v>
      </c>
      <c r="O275" s="1" t="s">
        <v>46</v>
      </c>
      <c r="P275" s="1" t="s">
        <v>46</v>
      </c>
      <c r="Q275" s="5">
        <v>45098</v>
      </c>
      <c r="R275" s="1"/>
      <c r="S275" s="1"/>
      <c r="T275" s="1"/>
      <c r="U275" s="1"/>
      <c r="V275" s="1" t="s">
        <v>1011</v>
      </c>
      <c r="W275" s="7">
        <v>1</v>
      </c>
      <c r="X275" s="4">
        <v>2026</v>
      </c>
      <c r="Y275" s="1" t="s">
        <v>701</v>
      </c>
      <c r="Z275" s="1">
        <v>27</v>
      </c>
      <c r="AA275" s="4">
        <v>75.040000000000006</v>
      </c>
      <c r="AB275" s="1" t="s">
        <v>1054</v>
      </c>
      <c r="AC275" s="1" t="s">
        <v>1032</v>
      </c>
      <c r="AD275" s="1" t="s">
        <v>491</v>
      </c>
      <c r="AE275" s="1" t="s">
        <v>704</v>
      </c>
      <c r="AF275" s="1" t="s">
        <v>541</v>
      </c>
      <c r="AG275" s="1" t="s">
        <v>704</v>
      </c>
      <c r="AH275" s="4">
        <v>2026</v>
      </c>
      <c r="AI275" s="4">
        <v>75.037037037037038</v>
      </c>
      <c r="AJ275" s="1"/>
      <c r="AK275" s="1"/>
      <c r="AL275" s="1"/>
      <c r="AM275" s="1" t="s">
        <v>613</v>
      </c>
      <c r="AN275" s="1" t="s">
        <v>252</v>
      </c>
      <c r="AO275" s="1"/>
      <c r="AP275" s="1" t="s">
        <v>22</v>
      </c>
      <c r="AQ275" s="1"/>
      <c r="AR275" s="1"/>
      <c r="AS275" s="1"/>
      <c r="AT275" s="1"/>
      <c r="AU275" s="1"/>
      <c r="AV275" s="1"/>
      <c r="AW275" s="1" t="s">
        <v>1021</v>
      </c>
      <c r="AX275" s="8">
        <v>45098.938289131329</v>
      </c>
      <c r="AY275" s="1" t="s">
        <v>210</v>
      </c>
      <c r="AZ275" s="4">
        <v>2026</v>
      </c>
      <c r="BA275" s="5">
        <v>45098</v>
      </c>
      <c r="BB275" s="5">
        <v>45129</v>
      </c>
      <c r="BC275" s="5">
        <v>45098</v>
      </c>
      <c r="BD275" s="5">
        <v>45121</v>
      </c>
      <c r="BE275" s="8">
        <v>45291</v>
      </c>
      <c r="BF275" s="1" t="s">
        <v>1042</v>
      </c>
      <c r="BG275" s="1"/>
      <c r="BH275" s="1"/>
      <c r="BI275" s="1" t="s">
        <v>45</v>
      </c>
    </row>
    <row r="276" spans="1:61" x14ac:dyDescent="0.25">
      <c r="A276" s="29">
        <v>274</v>
      </c>
      <c r="B276" s="1" t="str">
        <f>HYPERLINK("https://my.zakupivli.pro/remote/dispatcher/state_purchase_view/43439911", "UA-2023-06-21-002837-a")</f>
        <v>UA-2023-06-21-002837-a</v>
      </c>
      <c r="C276" s="1" t="s">
        <v>701</v>
      </c>
      <c r="D276" s="1" t="s">
        <v>591</v>
      </c>
      <c r="E276" s="1" t="s">
        <v>682</v>
      </c>
      <c r="F276" s="1" t="s">
        <v>219</v>
      </c>
      <c r="G276" s="1" t="s">
        <v>376</v>
      </c>
      <c r="H276" s="1" t="s">
        <v>596</v>
      </c>
      <c r="I276" s="1" t="s">
        <v>944</v>
      </c>
      <c r="J276" s="1" t="s">
        <v>973</v>
      </c>
      <c r="K276" s="1" t="s">
        <v>54</v>
      </c>
      <c r="L276" s="1" t="s">
        <v>714</v>
      </c>
      <c r="M276" s="1" t="s">
        <v>714</v>
      </c>
      <c r="N276" s="1" t="s">
        <v>46</v>
      </c>
      <c r="O276" s="1" t="s">
        <v>46</v>
      </c>
      <c r="P276" s="1" t="s">
        <v>46</v>
      </c>
      <c r="Q276" s="5">
        <v>45098</v>
      </c>
      <c r="R276" s="1"/>
      <c r="S276" s="1"/>
      <c r="T276" s="1"/>
      <c r="U276" s="1"/>
      <c r="V276" s="1" t="s">
        <v>1011</v>
      </c>
      <c r="W276" s="7">
        <v>1</v>
      </c>
      <c r="X276" s="4">
        <v>832.8</v>
      </c>
      <c r="Y276" s="1" t="s">
        <v>701</v>
      </c>
      <c r="Z276" s="1">
        <v>7.2</v>
      </c>
      <c r="AA276" s="4">
        <v>115.67</v>
      </c>
      <c r="AB276" s="1" t="s">
        <v>1033</v>
      </c>
      <c r="AC276" s="1" t="s">
        <v>1032</v>
      </c>
      <c r="AD276" s="1" t="s">
        <v>491</v>
      </c>
      <c r="AE276" s="1" t="s">
        <v>704</v>
      </c>
      <c r="AF276" s="1" t="s">
        <v>541</v>
      </c>
      <c r="AG276" s="1" t="s">
        <v>704</v>
      </c>
      <c r="AH276" s="4">
        <v>832.8</v>
      </c>
      <c r="AI276" s="4">
        <v>118.97142857142856</v>
      </c>
      <c r="AJ276" s="1"/>
      <c r="AK276" s="1"/>
      <c r="AL276" s="1"/>
      <c r="AM276" s="1" t="s">
        <v>892</v>
      </c>
      <c r="AN276" s="1" t="s">
        <v>266</v>
      </c>
      <c r="AO276" s="1"/>
      <c r="AP276" s="1" t="s">
        <v>22</v>
      </c>
      <c r="AQ276" s="1"/>
      <c r="AR276" s="1"/>
      <c r="AS276" s="1"/>
      <c r="AT276" s="1"/>
      <c r="AU276" s="1"/>
      <c r="AV276" s="1"/>
      <c r="AW276" s="1" t="s">
        <v>1021</v>
      </c>
      <c r="AX276" s="8">
        <v>45099.363515176999</v>
      </c>
      <c r="AY276" s="1" t="s">
        <v>211</v>
      </c>
      <c r="AZ276" s="4">
        <v>832.8</v>
      </c>
      <c r="BA276" s="5">
        <v>45098</v>
      </c>
      <c r="BB276" s="5">
        <v>45129</v>
      </c>
      <c r="BC276" s="5">
        <v>45098</v>
      </c>
      <c r="BD276" s="5">
        <v>45121</v>
      </c>
      <c r="BE276" s="8">
        <v>45291</v>
      </c>
      <c r="BF276" s="1" t="s">
        <v>1042</v>
      </c>
      <c r="BG276" s="1"/>
      <c r="BH276" s="1"/>
      <c r="BI276" s="1" t="s">
        <v>45</v>
      </c>
    </row>
    <row r="277" spans="1:61" x14ac:dyDescent="0.25">
      <c r="A277" s="28">
        <v>275</v>
      </c>
      <c r="B277" s="1" t="str">
        <f>HYPERLINK("https://my.zakupivli.pro/remote/dispatcher/state_purchase_view/43439532", "UA-2023-06-21-002611-a")</f>
        <v>UA-2023-06-21-002611-a</v>
      </c>
      <c r="C277" s="1" t="s">
        <v>701</v>
      </c>
      <c r="D277" s="1" t="s">
        <v>650</v>
      </c>
      <c r="E277" s="1" t="s">
        <v>1007</v>
      </c>
      <c r="F277" s="1" t="s">
        <v>219</v>
      </c>
      <c r="G277" s="1" t="s">
        <v>385</v>
      </c>
      <c r="H277" s="1" t="s">
        <v>596</v>
      </c>
      <c r="I277" s="1" t="s">
        <v>944</v>
      </c>
      <c r="J277" s="1" t="s">
        <v>973</v>
      </c>
      <c r="K277" s="1" t="s">
        <v>54</v>
      </c>
      <c r="L277" s="1" t="s">
        <v>714</v>
      </c>
      <c r="M277" s="1" t="s">
        <v>714</v>
      </c>
      <c r="N277" s="1" t="s">
        <v>46</v>
      </c>
      <c r="O277" s="1" t="s">
        <v>46</v>
      </c>
      <c r="P277" s="1" t="s">
        <v>46</v>
      </c>
      <c r="Q277" s="5">
        <v>45098</v>
      </c>
      <c r="R277" s="1"/>
      <c r="S277" s="1"/>
      <c r="T277" s="1"/>
      <c r="U277" s="1"/>
      <c r="V277" s="1" t="s">
        <v>1011</v>
      </c>
      <c r="W277" s="7">
        <v>1</v>
      </c>
      <c r="X277" s="4">
        <v>60</v>
      </c>
      <c r="Y277" s="1" t="s">
        <v>701</v>
      </c>
      <c r="Z277" s="1">
        <v>4</v>
      </c>
      <c r="AA277" s="4">
        <v>15</v>
      </c>
      <c r="AB277" s="1" t="s">
        <v>1054</v>
      </c>
      <c r="AC277" s="1" t="s">
        <v>1032</v>
      </c>
      <c r="AD277" s="1" t="s">
        <v>491</v>
      </c>
      <c r="AE277" s="1" t="s">
        <v>704</v>
      </c>
      <c r="AF277" s="1" t="s">
        <v>541</v>
      </c>
      <c r="AG277" s="1" t="s">
        <v>704</v>
      </c>
      <c r="AH277" s="4">
        <v>60</v>
      </c>
      <c r="AI277" s="4">
        <v>15</v>
      </c>
      <c r="AJ277" s="1"/>
      <c r="AK277" s="1"/>
      <c r="AL277" s="1"/>
      <c r="AM277" s="1" t="s">
        <v>892</v>
      </c>
      <c r="AN277" s="1" t="s">
        <v>266</v>
      </c>
      <c r="AO277" s="1"/>
      <c r="AP277" s="1" t="s">
        <v>22</v>
      </c>
      <c r="AQ277" s="1"/>
      <c r="AR277" s="1"/>
      <c r="AS277" s="1"/>
      <c r="AT277" s="1"/>
      <c r="AU277" s="1"/>
      <c r="AV277" s="1"/>
      <c r="AW277" s="1" t="s">
        <v>1021</v>
      </c>
      <c r="AX277" s="8">
        <v>45098.954791317417</v>
      </c>
      <c r="AY277" s="1" t="s">
        <v>216</v>
      </c>
      <c r="AZ277" s="4">
        <v>60</v>
      </c>
      <c r="BA277" s="5">
        <v>45098</v>
      </c>
      <c r="BB277" s="5">
        <v>45129</v>
      </c>
      <c r="BC277" s="5">
        <v>45098</v>
      </c>
      <c r="BD277" s="5">
        <v>45121</v>
      </c>
      <c r="BE277" s="8">
        <v>45291</v>
      </c>
      <c r="BF277" s="1" t="s">
        <v>1042</v>
      </c>
      <c r="BG277" s="1"/>
      <c r="BH277" s="1"/>
      <c r="BI277" s="1" t="s">
        <v>45</v>
      </c>
    </row>
    <row r="278" spans="1:61" x14ac:dyDescent="0.25">
      <c r="A278" s="29">
        <v>276</v>
      </c>
      <c r="B278" s="1" t="str">
        <f>HYPERLINK("https://my.zakupivli.pro/remote/dispatcher/state_purchase_view/43439002", "UA-2023-06-21-002326-a")</f>
        <v>UA-2023-06-21-002326-a</v>
      </c>
      <c r="C278" s="1" t="s">
        <v>701</v>
      </c>
      <c r="D278" s="1" t="s">
        <v>533</v>
      </c>
      <c r="E278" s="1" t="s">
        <v>631</v>
      </c>
      <c r="F278" s="1" t="s">
        <v>219</v>
      </c>
      <c r="G278" s="1" t="s">
        <v>375</v>
      </c>
      <c r="H278" s="1" t="s">
        <v>596</v>
      </c>
      <c r="I278" s="1" t="s">
        <v>944</v>
      </c>
      <c r="J278" s="1" t="s">
        <v>973</v>
      </c>
      <c r="K278" s="1" t="s">
        <v>54</v>
      </c>
      <c r="L278" s="1" t="s">
        <v>714</v>
      </c>
      <c r="M278" s="1" t="s">
        <v>714</v>
      </c>
      <c r="N278" s="1" t="s">
        <v>46</v>
      </c>
      <c r="O278" s="1" t="s">
        <v>46</v>
      </c>
      <c r="P278" s="1" t="s">
        <v>46</v>
      </c>
      <c r="Q278" s="5">
        <v>45098</v>
      </c>
      <c r="R278" s="1"/>
      <c r="S278" s="1"/>
      <c r="T278" s="1"/>
      <c r="U278" s="1"/>
      <c r="V278" s="1" t="s">
        <v>1011</v>
      </c>
      <c r="W278" s="7">
        <v>1</v>
      </c>
      <c r="X278" s="4">
        <v>231</v>
      </c>
      <c r="Y278" s="1" t="s">
        <v>701</v>
      </c>
      <c r="Z278" s="1">
        <v>1</v>
      </c>
      <c r="AA278" s="4">
        <v>231</v>
      </c>
      <c r="AB278" s="1" t="s">
        <v>1054</v>
      </c>
      <c r="AC278" s="1" t="s">
        <v>1032</v>
      </c>
      <c r="AD278" s="1" t="s">
        <v>491</v>
      </c>
      <c r="AE278" s="1" t="s">
        <v>704</v>
      </c>
      <c r="AF278" s="1" t="s">
        <v>541</v>
      </c>
      <c r="AG278" s="1" t="s">
        <v>704</v>
      </c>
      <c r="AH278" s="4">
        <v>231</v>
      </c>
      <c r="AI278" s="4">
        <v>231</v>
      </c>
      <c r="AJ278" s="1"/>
      <c r="AK278" s="1"/>
      <c r="AL278" s="1"/>
      <c r="AM278" s="1" t="s">
        <v>892</v>
      </c>
      <c r="AN278" s="1" t="s">
        <v>266</v>
      </c>
      <c r="AO278" s="1"/>
      <c r="AP278" s="1" t="s">
        <v>22</v>
      </c>
      <c r="AQ278" s="1"/>
      <c r="AR278" s="1"/>
      <c r="AS278" s="1"/>
      <c r="AT278" s="1"/>
      <c r="AU278" s="1"/>
      <c r="AV278" s="1"/>
      <c r="AW278" s="1" t="s">
        <v>1021</v>
      </c>
      <c r="AX278" s="8">
        <v>45098.956883059545</v>
      </c>
      <c r="AY278" s="1" t="s">
        <v>217</v>
      </c>
      <c r="AZ278" s="4">
        <v>231</v>
      </c>
      <c r="BA278" s="5">
        <v>45098</v>
      </c>
      <c r="BB278" s="5">
        <v>45129</v>
      </c>
      <c r="BC278" s="5">
        <v>45098</v>
      </c>
      <c r="BD278" s="5">
        <v>45121</v>
      </c>
      <c r="BE278" s="8">
        <v>45291</v>
      </c>
      <c r="BF278" s="1" t="s">
        <v>1042</v>
      </c>
      <c r="BG278" s="1"/>
      <c r="BH278" s="1"/>
      <c r="BI278" s="1" t="s">
        <v>45</v>
      </c>
    </row>
    <row r="279" spans="1:61" x14ac:dyDescent="0.25">
      <c r="A279" s="28">
        <v>277</v>
      </c>
      <c r="B279" s="1" t="str">
        <f>HYPERLINK("https://my.zakupivli.pro/remote/dispatcher/state_purchase_view/43437380", "UA-2023-06-21-001578-a")</f>
        <v>UA-2023-06-21-001578-a</v>
      </c>
      <c r="C279" s="1" t="s">
        <v>701</v>
      </c>
      <c r="D279" s="1" t="s">
        <v>656</v>
      </c>
      <c r="E279" s="1" t="s">
        <v>783</v>
      </c>
      <c r="F279" s="1" t="s">
        <v>219</v>
      </c>
      <c r="G279" s="1" t="s">
        <v>439</v>
      </c>
      <c r="H279" s="1" t="s">
        <v>596</v>
      </c>
      <c r="I279" s="1" t="s">
        <v>944</v>
      </c>
      <c r="J279" s="1" t="s">
        <v>973</v>
      </c>
      <c r="K279" s="1" t="s">
        <v>54</v>
      </c>
      <c r="L279" s="1" t="s">
        <v>714</v>
      </c>
      <c r="M279" s="1" t="s">
        <v>714</v>
      </c>
      <c r="N279" s="1" t="s">
        <v>46</v>
      </c>
      <c r="O279" s="1" t="s">
        <v>46</v>
      </c>
      <c r="P279" s="1" t="s">
        <v>46</v>
      </c>
      <c r="Q279" s="5">
        <v>45098</v>
      </c>
      <c r="R279" s="1"/>
      <c r="S279" s="1"/>
      <c r="T279" s="1"/>
      <c r="U279" s="1"/>
      <c r="V279" s="1" t="s">
        <v>1011</v>
      </c>
      <c r="W279" s="7">
        <v>1</v>
      </c>
      <c r="X279" s="4">
        <v>28000</v>
      </c>
      <c r="Y279" s="1" t="s">
        <v>701</v>
      </c>
      <c r="Z279" s="1">
        <v>1</v>
      </c>
      <c r="AA279" s="4">
        <v>28000</v>
      </c>
      <c r="AB279" s="1" t="s">
        <v>1036</v>
      </c>
      <c r="AC279" s="1" t="s">
        <v>1032</v>
      </c>
      <c r="AD279" s="1" t="s">
        <v>491</v>
      </c>
      <c r="AE279" s="1" t="s">
        <v>704</v>
      </c>
      <c r="AF279" s="1" t="s">
        <v>541</v>
      </c>
      <c r="AG279" s="1" t="s">
        <v>704</v>
      </c>
      <c r="AH279" s="4">
        <v>28000</v>
      </c>
      <c r="AI279" s="4">
        <v>28000</v>
      </c>
      <c r="AJ279" s="1"/>
      <c r="AK279" s="1"/>
      <c r="AL279" s="1"/>
      <c r="AM279" s="1" t="s">
        <v>939</v>
      </c>
      <c r="AN279" s="1" t="s">
        <v>389</v>
      </c>
      <c r="AO279" s="1"/>
      <c r="AP279" s="1" t="s">
        <v>22</v>
      </c>
      <c r="AQ279" s="1"/>
      <c r="AR279" s="1"/>
      <c r="AS279" s="1"/>
      <c r="AT279" s="1"/>
      <c r="AU279" s="1"/>
      <c r="AV279" s="1"/>
      <c r="AW279" s="1" t="s">
        <v>1021</v>
      </c>
      <c r="AX279" s="8">
        <v>45098.968343992441</v>
      </c>
      <c r="AY279" s="1" t="s">
        <v>263</v>
      </c>
      <c r="AZ279" s="4">
        <v>28000</v>
      </c>
      <c r="BA279" s="5">
        <v>45098</v>
      </c>
      <c r="BB279" s="5">
        <v>45107</v>
      </c>
      <c r="BC279" s="5">
        <v>45098</v>
      </c>
      <c r="BD279" s="5">
        <v>45121</v>
      </c>
      <c r="BE279" s="8">
        <v>45291</v>
      </c>
      <c r="BF279" s="1" t="s">
        <v>1042</v>
      </c>
      <c r="BG279" s="1"/>
      <c r="BH279" s="1"/>
      <c r="BI279" s="1" t="s">
        <v>45</v>
      </c>
    </row>
    <row r="280" spans="1:61" x14ac:dyDescent="0.25">
      <c r="A280" s="29">
        <v>278</v>
      </c>
      <c r="B280" s="1" t="str">
        <f>HYPERLINK("https://my.zakupivli.pro/remote/dispatcher/state_purchase_view/43437222", "UA-2023-06-21-001467-a")</f>
        <v>UA-2023-06-21-001467-a</v>
      </c>
      <c r="C280" s="1" t="s">
        <v>701</v>
      </c>
      <c r="D280" s="1" t="s">
        <v>858</v>
      </c>
      <c r="E280" s="1" t="s">
        <v>851</v>
      </c>
      <c r="F280" s="1" t="s">
        <v>219</v>
      </c>
      <c r="G280" s="1" t="s">
        <v>361</v>
      </c>
      <c r="H280" s="1" t="s">
        <v>596</v>
      </c>
      <c r="I280" s="1" t="s">
        <v>944</v>
      </c>
      <c r="J280" s="1" t="s">
        <v>973</v>
      </c>
      <c r="K280" s="1" t="s">
        <v>54</v>
      </c>
      <c r="L280" s="1" t="s">
        <v>714</v>
      </c>
      <c r="M280" s="1" t="s">
        <v>714</v>
      </c>
      <c r="N280" s="1" t="s">
        <v>46</v>
      </c>
      <c r="O280" s="1" t="s">
        <v>46</v>
      </c>
      <c r="P280" s="1" t="s">
        <v>46</v>
      </c>
      <c r="Q280" s="5">
        <v>45100</v>
      </c>
      <c r="R280" s="1"/>
      <c r="S280" s="1"/>
      <c r="T280" s="1"/>
      <c r="U280" s="1"/>
      <c r="V280" s="1" t="s">
        <v>1011</v>
      </c>
      <c r="W280" s="7">
        <v>1</v>
      </c>
      <c r="X280" s="4">
        <v>59800</v>
      </c>
      <c r="Y280" s="1" t="s">
        <v>701</v>
      </c>
      <c r="Z280" s="1">
        <v>4</v>
      </c>
      <c r="AA280" s="4">
        <v>14950</v>
      </c>
      <c r="AB280" s="1" t="s">
        <v>1054</v>
      </c>
      <c r="AC280" s="1" t="s">
        <v>1032</v>
      </c>
      <c r="AD280" s="1" t="s">
        <v>491</v>
      </c>
      <c r="AE280" s="1" t="s">
        <v>704</v>
      </c>
      <c r="AF280" s="1" t="s">
        <v>541</v>
      </c>
      <c r="AG280" s="1" t="s">
        <v>704</v>
      </c>
      <c r="AH280" s="4">
        <v>59800</v>
      </c>
      <c r="AI280" s="4">
        <v>14950</v>
      </c>
      <c r="AJ280" s="1"/>
      <c r="AK280" s="1"/>
      <c r="AL280" s="1"/>
      <c r="AM280" s="1" t="s">
        <v>665</v>
      </c>
      <c r="AN280" s="1" t="s">
        <v>286</v>
      </c>
      <c r="AO280" s="1"/>
      <c r="AP280" s="1" t="s">
        <v>22</v>
      </c>
      <c r="AQ280" s="1"/>
      <c r="AR280" s="1"/>
      <c r="AS280" s="1"/>
      <c r="AT280" s="1"/>
      <c r="AU280" s="1"/>
      <c r="AV280" s="1"/>
      <c r="AW280" s="1" t="s">
        <v>1021</v>
      </c>
      <c r="AX280" s="8">
        <v>45100.929821276346</v>
      </c>
      <c r="AY280" s="1" t="s">
        <v>218</v>
      </c>
      <c r="AZ280" s="4">
        <v>59800</v>
      </c>
      <c r="BA280" s="5">
        <v>45100</v>
      </c>
      <c r="BB280" s="5">
        <v>45130</v>
      </c>
      <c r="BC280" s="5">
        <v>45100</v>
      </c>
      <c r="BD280" s="5">
        <v>45121</v>
      </c>
      <c r="BE280" s="8">
        <v>45291</v>
      </c>
      <c r="BF280" s="1" t="s">
        <v>1042</v>
      </c>
      <c r="BG280" s="1"/>
      <c r="BH280" s="1"/>
      <c r="BI280" s="1" t="s">
        <v>45</v>
      </c>
    </row>
    <row r="281" spans="1:61" x14ac:dyDescent="0.25">
      <c r="A281" s="28">
        <v>279</v>
      </c>
      <c r="B281" s="1" t="str">
        <f>HYPERLINK("https://my.zakupivli.pro/remote/dispatcher/state_purchase_view/43533038", "UA-2023-06-23-012900-a")</f>
        <v>UA-2023-06-23-012900-a</v>
      </c>
      <c r="C281" s="1" t="s">
        <v>701</v>
      </c>
      <c r="D281" s="1" t="s">
        <v>968</v>
      </c>
      <c r="E281" s="1" t="s">
        <v>593</v>
      </c>
      <c r="F281" s="1" t="s">
        <v>219</v>
      </c>
      <c r="G281" s="1" t="s">
        <v>374</v>
      </c>
      <c r="H281" s="1" t="s">
        <v>596</v>
      </c>
      <c r="I281" s="1" t="s">
        <v>944</v>
      </c>
      <c r="J281" s="1" t="s">
        <v>973</v>
      </c>
      <c r="K281" s="1" t="s">
        <v>54</v>
      </c>
      <c r="L281" s="1" t="s">
        <v>714</v>
      </c>
      <c r="M281" s="1" t="s">
        <v>714</v>
      </c>
      <c r="N281" s="1" t="s">
        <v>46</v>
      </c>
      <c r="O281" s="1" t="s">
        <v>46</v>
      </c>
      <c r="P281" s="1" t="s">
        <v>46</v>
      </c>
      <c r="Q281" s="5">
        <v>45100</v>
      </c>
      <c r="R281" s="1"/>
      <c r="S281" s="1"/>
      <c r="T281" s="1"/>
      <c r="U281" s="1"/>
      <c r="V281" s="1" t="s">
        <v>1011</v>
      </c>
      <c r="W281" s="7">
        <v>1</v>
      </c>
      <c r="X281" s="4">
        <v>14950</v>
      </c>
      <c r="Y281" s="1" t="s">
        <v>701</v>
      </c>
      <c r="Z281" s="1">
        <v>1</v>
      </c>
      <c r="AA281" s="4">
        <v>14950</v>
      </c>
      <c r="AB281" s="1" t="s">
        <v>1054</v>
      </c>
      <c r="AC281" s="1" t="s">
        <v>1032</v>
      </c>
      <c r="AD281" s="1" t="s">
        <v>491</v>
      </c>
      <c r="AE281" s="1" t="s">
        <v>704</v>
      </c>
      <c r="AF281" s="1" t="s">
        <v>541</v>
      </c>
      <c r="AG281" s="1" t="s">
        <v>704</v>
      </c>
      <c r="AH281" s="4">
        <v>14950</v>
      </c>
      <c r="AI281" s="4">
        <v>14950</v>
      </c>
      <c r="AJ281" s="1"/>
      <c r="AK281" s="1"/>
      <c r="AL281" s="1"/>
      <c r="AM281" s="1" t="s">
        <v>665</v>
      </c>
      <c r="AN281" s="1" t="s">
        <v>286</v>
      </c>
      <c r="AO281" s="1"/>
      <c r="AP281" s="1" t="s">
        <v>22</v>
      </c>
      <c r="AQ281" s="1"/>
      <c r="AR281" s="1"/>
      <c r="AS281" s="1"/>
      <c r="AT281" s="1"/>
      <c r="AU281" s="1"/>
      <c r="AV281" s="1"/>
      <c r="AW281" s="1" t="s">
        <v>1021</v>
      </c>
      <c r="AX281" s="8">
        <v>45100.929822804086</v>
      </c>
      <c r="AY281" s="1" t="s">
        <v>221</v>
      </c>
      <c r="AZ281" s="4">
        <v>14950</v>
      </c>
      <c r="BA281" s="5">
        <v>45100</v>
      </c>
      <c r="BB281" s="5">
        <v>45130</v>
      </c>
      <c r="BC281" s="5">
        <v>45100</v>
      </c>
      <c r="BD281" s="5">
        <v>45121</v>
      </c>
      <c r="BE281" s="8">
        <v>45291</v>
      </c>
      <c r="BF281" s="1" t="s">
        <v>1042</v>
      </c>
      <c r="BG281" s="1"/>
      <c r="BH281" s="1"/>
      <c r="BI281" s="1" t="s">
        <v>45</v>
      </c>
    </row>
    <row r="282" spans="1:61" x14ac:dyDescent="0.25">
      <c r="A282" s="29">
        <v>280</v>
      </c>
      <c r="B282" s="1" t="str">
        <f>HYPERLINK("https://my.zakupivli.pro/remote/dispatcher/state_purchase_view/43533026", "UA-2023-06-23-012889-a")</f>
        <v>UA-2023-06-23-012889-a</v>
      </c>
      <c r="C282" s="1" t="s">
        <v>701</v>
      </c>
      <c r="D282" s="1" t="s">
        <v>521</v>
      </c>
      <c r="E282" s="1" t="s">
        <v>1003</v>
      </c>
      <c r="F282" s="1" t="s">
        <v>219</v>
      </c>
      <c r="G282" s="1" t="s">
        <v>128</v>
      </c>
      <c r="H282" s="1" t="s">
        <v>596</v>
      </c>
      <c r="I282" s="1" t="s">
        <v>944</v>
      </c>
      <c r="J282" s="1" t="s">
        <v>973</v>
      </c>
      <c r="K282" s="1" t="s">
        <v>54</v>
      </c>
      <c r="L282" s="1" t="s">
        <v>714</v>
      </c>
      <c r="M282" s="1" t="s">
        <v>714</v>
      </c>
      <c r="N282" s="1" t="s">
        <v>46</v>
      </c>
      <c r="O282" s="1" t="s">
        <v>46</v>
      </c>
      <c r="P282" s="1" t="s">
        <v>46</v>
      </c>
      <c r="Q282" s="5">
        <v>45100</v>
      </c>
      <c r="R282" s="1"/>
      <c r="S282" s="1"/>
      <c r="T282" s="1"/>
      <c r="U282" s="1"/>
      <c r="V282" s="1" t="s">
        <v>1011</v>
      </c>
      <c r="W282" s="7">
        <v>1</v>
      </c>
      <c r="X282" s="4">
        <v>66</v>
      </c>
      <c r="Y282" s="1" t="s">
        <v>701</v>
      </c>
      <c r="Z282" s="1">
        <v>2</v>
      </c>
      <c r="AA282" s="4">
        <v>33</v>
      </c>
      <c r="AB282" s="1" t="s">
        <v>1054</v>
      </c>
      <c r="AC282" s="1" t="s">
        <v>1032</v>
      </c>
      <c r="AD282" s="1" t="s">
        <v>491</v>
      </c>
      <c r="AE282" s="1" t="s">
        <v>704</v>
      </c>
      <c r="AF282" s="1" t="s">
        <v>541</v>
      </c>
      <c r="AG282" s="1" t="s">
        <v>704</v>
      </c>
      <c r="AH282" s="4">
        <v>66</v>
      </c>
      <c r="AI282" s="4">
        <v>33</v>
      </c>
      <c r="AJ282" s="1"/>
      <c r="AK282" s="1"/>
      <c r="AL282" s="1"/>
      <c r="AM282" s="1" t="s">
        <v>666</v>
      </c>
      <c r="AN282" s="1" t="s">
        <v>174</v>
      </c>
      <c r="AO282" s="1"/>
      <c r="AP282" s="1" t="s">
        <v>22</v>
      </c>
      <c r="AQ282" s="1"/>
      <c r="AR282" s="1"/>
      <c r="AS282" s="1"/>
      <c r="AT282" s="1"/>
      <c r="AU282" s="1"/>
      <c r="AV282" s="1"/>
      <c r="AW282" s="1" t="s">
        <v>1021</v>
      </c>
      <c r="AX282" s="8">
        <v>45100.930069052592</v>
      </c>
      <c r="AY282" s="1" t="s">
        <v>222</v>
      </c>
      <c r="AZ282" s="4">
        <v>66</v>
      </c>
      <c r="BA282" s="5">
        <v>45100</v>
      </c>
      <c r="BB282" s="5">
        <v>45130</v>
      </c>
      <c r="BC282" s="5">
        <v>45100</v>
      </c>
      <c r="BD282" s="5">
        <v>45121</v>
      </c>
      <c r="BE282" s="8">
        <v>45291</v>
      </c>
      <c r="BF282" s="1" t="s">
        <v>1042</v>
      </c>
      <c r="BG282" s="1"/>
      <c r="BH282" s="1"/>
      <c r="BI282" s="1" t="s">
        <v>45</v>
      </c>
    </row>
    <row r="283" spans="1:61" x14ac:dyDescent="0.25">
      <c r="A283" s="28">
        <v>281</v>
      </c>
      <c r="B283" s="1" t="str">
        <f>HYPERLINK("https://my.zakupivli.pro/remote/dispatcher/state_purchase_view/43533006", "UA-2023-06-23-012875-a")</f>
        <v>UA-2023-06-23-012875-a</v>
      </c>
      <c r="C283" s="1" t="s">
        <v>701</v>
      </c>
      <c r="D283" s="1" t="s">
        <v>1004</v>
      </c>
      <c r="E283" s="1" t="s">
        <v>520</v>
      </c>
      <c r="F283" s="1" t="s">
        <v>219</v>
      </c>
      <c r="G283" s="1" t="s">
        <v>378</v>
      </c>
      <c r="H283" s="1" t="s">
        <v>596</v>
      </c>
      <c r="I283" s="1" t="s">
        <v>944</v>
      </c>
      <c r="J283" s="1" t="s">
        <v>973</v>
      </c>
      <c r="K283" s="1" t="s">
        <v>54</v>
      </c>
      <c r="L283" s="1" t="s">
        <v>714</v>
      </c>
      <c r="M283" s="1" t="s">
        <v>714</v>
      </c>
      <c r="N283" s="1" t="s">
        <v>46</v>
      </c>
      <c r="O283" s="1" t="s">
        <v>46</v>
      </c>
      <c r="P283" s="1" t="s">
        <v>46</v>
      </c>
      <c r="Q283" s="5">
        <v>45100</v>
      </c>
      <c r="R283" s="1"/>
      <c r="S283" s="1"/>
      <c r="T283" s="1"/>
      <c r="U283" s="1"/>
      <c r="V283" s="1" t="s">
        <v>1011</v>
      </c>
      <c r="W283" s="7">
        <v>1</v>
      </c>
      <c r="X283" s="4">
        <v>840</v>
      </c>
      <c r="Y283" s="1" t="s">
        <v>701</v>
      </c>
      <c r="Z283" s="1">
        <v>4</v>
      </c>
      <c r="AA283" s="4">
        <v>210</v>
      </c>
      <c r="AB283" s="1" t="s">
        <v>1054</v>
      </c>
      <c r="AC283" s="1" t="s">
        <v>1032</v>
      </c>
      <c r="AD283" s="1" t="s">
        <v>491</v>
      </c>
      <c r="AE283" s="1" t="s">
        <v>704</v>
      </c>
      <c r="AF283" s="1" t="s">
        <v>541</v>
      </c>
      <c r="AG283" s="1" t="s">
        <v>704</v>
      </c>
      <c r="AH283" s="4">
        <v>840</v>
      </c>
      <c r="AI283" s="4">
        <v>210</v>
      </c>
      <c r="AJ283" s="1"/>
      <c r="AK283" s="1"/>
      <c r="AL283" s="1"/>
      <c r="AM283" s="1" t="s">
        <v>666</v>
      </c>
      <c r="AN283" s="1" t="s">
        <v>174</v>
      </c>
      <c r="AO283" s="1"/>
      <c r="AP283" s="1" t="s">
        <v>22</v>
      </c>
      <c r="AQ283" s="1"/>
      <c r="AR283" s="1"/>
      <c r="AS283" s="1"/>
      <c r="AT283" s="1"/>
      <c r="AU283" s="1"/>
      <c r="AV283" s="1"/>
      <c r="AW283" s="1" t="s">
        <v>1021</v>
      </c>
      <c r="AX283" s="8">
        <v>45100.929824553787</v>
      </c>
      <c r="AY283" s="1" t="s">
        <v>223</v>
      </c>
      <c r="AZ283" s="4">
        <v>840</v>
      </c>
      <c r="BA283" s="5">
        <v>45100</v>
      </c>
      <c r="BB283" s="5">
        <v>45130</v>
      </c>
      <c r="BC283" s="5">
        <v>45100</v>
      </c>
      <c r="BD283" s="5">
        <v>45100</v>
      </c>
      <c r="BE283" s="8">
        <v>45291</v>
      </c>
      <c r="BF283" s="1" t="s">
        <v>1042</v>
      </c>
      <c r="BG283" s="1"/>
      <c r="BH283" s="1"/>
      <c r="BI283" s="1" t="s">
        <v>45</v>
      </c>
    </row>
    <row r="284" spans="1:61" x14ac:dyDescent="0.25">
      <c r="A284" s="29">
        <v>282</v>
      </c>
      <c r="B284" s="1" t="str">
        <f>HYPERLINK("https://my.zakupivli.pro/remote/dispatcher/state_purchase_view/43528687", "UA-2023-06-23-010681-a")</f>
        <v>UA-2023-06-23-010681-a</v>
      </c>
      <c r="C284" s="1" t="s">
        <v>701</v>
      </c>
      <c r="D284" s="1" t="s">
        <v>594</v>
      </c>
      <c r="E284" s="1" t="s">
        <v>967</v>
      </c>
      <c r="F284" s="1" t="s">
        <v>219</v>
      </c>
      <c r="G284" s="1" t="s">
        <v>385</v>
      </c>
      <c r="H284" s="1" t="s">
        <v>596</v>
      </c>
      <c r="I284" s="1" t="s">
        <v>944</v>
      </c>
      <c r="J284" s="1" t="s">
        <v>973</v>
      </c>
      <c r="K284" s="1" t="s">
        <v>54</v>
      </c>
      <c r="L284" s="1" t="s">
        <v>714</v>
      </c>
      <c r="M284" s="1" t="s">
        <v>714</v>
      </c>
      <c r="N284" s="1" t="s">
        <v>46</v>
      </c>
      <c r="O284" s="1" t="s">
        <v>46</v>
      </c>
      <c r="P284" s="1" t="s">
        <v>46</v>
      </c>
      <c r="Q284" s="5">
        <v>45100</v>
      </c>
      <c r="R284" s="1"/>
      <c r="S284" s="1"/>
      <c r="T284" s="1"/>
      <c r="U284" s="1"/>
      <c r="V284" s="1" t="s">
        <v>1011</v>
      </c>
      <c r="W284" s="7">
        <v>1</v>
      </c>
      <c r="X284" s="4">
        <v>172</v>
      </c>
      <c r="Y284" s="1" t="s">
        <v>701</v>
      </c>
      <c r="Z284" s="1">
        <v>40</v>
      </c>
      <c r="AA284" s="4">
        <v>4.3</v>
      </c>
      <c r="AB284" s="1" t="s">
        <v>1054</v>
      </c>
      <c r="AC284" s="1" t="s">
        <v>1032</v>
      </c>
      <c r="AD284" s="1" t="s">
        <v>491</v>
      </c>
      <c r="AE284" s="1" t="s">
        <v>704</v>
      </c>
      <c r="AF284" s="1" t="s">
        <v>541</v>
      </c>
      <c r="AG284" s="1" t="s">
        <v>704</v>
      </c>
      <c r="AH284" s="4">
        <v>172</v>
      </c>
      <c r="AI284" s="4">
        <v>4.3</v>
      </c>
      <c r="AJ284" s="1"/>
      <c r="AK284" s="1"/>
      <c r="AL284" s="1"/>
      <c r="AM284" s="1" t="s">
        <v>666</v>
      </c>
      <c r="AN284" s="1" t="s">
        <v>174</v>
      </c>
      <c r="AO284" s="1"/>
      <c r="AP284" s="1" t="s">
        <v>22</v>
      </c>
      <c r="AQ284" s="1"/>
      <c r="AR284" s="1"/>
      <c r="AS284" s="1"/>
      <c r="AT284" s="1"/>
      <c r="AU284" s="1"/>
      <c r="AV284" s="1"/>
      <c r="AW284" s="1" t="s">
        <v>1021</v>
      </c>
      <c r="AX284" s="8">
        <v>45100.929822894082</v>
      </c>
      <c r="AY284" s="1" t="s">
        <v>225</v>
      </c>
      <c r="AZ284" s="4">
        <v>172</v>
      </c>
      <c r="BA284" s="5">
        <v>45100</v>
      </c>
      <c r="BB284" s="5">
        <v>45130</v>
      </c>
      <c r="BC284" s="5">
        <v>45100</v>
      </c>
      <c r="BD284" s="5">
        <v>45100</v>
      </c>
      <c r="BE284" s="8">
        <v>45291</v>
      </c>
      <c r="BF284" s="1" t="s">
        <v>1042</v>
      </c>
      <c r="BG284" s="1"/>
      <c r="BH284" s="1"/>
      <c r="BI284" s="1" t="s">
        <v>45</v>
      </c>
    </row>
    <row r="285" spans="1:61" x14ac:dyDescent="0.25">
      <c r="A285" s="38"/>
      <c r="B285" s="39" t="str">
        <f>HYPERLINK("https://my.zakupivli.pro/remote/dispatcher/state_purchase_view/43528308", "UA-2023-06-23-010549-a")</f>
        <v>UA-2023-06-23-010549-a</v>
      </c>
      <c r="C285" s="39" t="s">
        <v>701</v>
      </c>
      <c r="D285" s="39" t="s">
        <v>852</v>
      </c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5">
        <v>45100</v>
      </c>
      <c r="BE285" s="8">
        <v>45291</v>
      </c>
      <c r="BF285" s="1" t="s">
        <v>1042</v>
      </c>
      <c r="BG285" s="1"/>
      <c r="BH285" s="1"/>
      <c r="BI285" s="1" t="s">
        <v>45</v>
      </c>
    </row>
  </sheetData>
  <autoFilter ref="A2:BI285" xr:uid="{00000000-0009-0000-0000-000000000000}"/>
  <sortState ref="E280:BC285">
    <sortCondition ref="AY280:AY285"/>
  </sortState>
  <mergeCells count="1">
    <mergeCell ref="A1:BC1"/>
  </mergeCells>
  <hyperlinks>
    <hyperlink ref="B281" r:id="rId1" display="https://my.zakupivli.pro/remote/dispatcher/state_purchase_view/43533038" xr:uid="{00000000-0004-0000-0000-000019010000}"/>
    <hyperlink ref="B282" r:id="rId2" display="https://my.zakupivli.pro/remote/dispatcher/state_purchase_view/43533026" xr:uid="{00000000-0004-0000-0000-00001A010000}"/>
    <hyperlink ref="B283" r:id="rId3" display="https://my.zakupivli.pro/remote/dispatcher/state_purchase_view/43533006" xr:uid="{00000000-0004-0000-0000-00001B010000}"/>
    <hyperlink ref="B284" r:id="rId4" display="https://my.zakupivli.pro/remote/dispatcher/state_purchase_view/43528687" xr:uid="{00000000-0004-0000-0000-00001C010000}"/>
    <hyperlink ref="B285" r:id="rId5" display="https://my.zakupivli.pro/remote/dispatcher/state_purchase_view/43528308" xr:uid="{00000000-0004-0000-0000-00001D010000}"/>
    <hyperlink ref="B240" r:id="rId6" display="https://my.zakupivli.pro/remote/dispatcher/state_purchase_view/43486197" xr:uid="{00000000-0004-0000-0000-00001E010000}"/>
    <hyperlink ref="B241" r:id="rId7" display="https://my.zakupivli.pro/remote/dispatcher/state_purchase_view/43485330" xr:uid="{00000000-0004-0000-0000-00001F010000}"/>
    <hyperlink ref="B242" r:id="rId8" display="https://my.zakupivli.pro/remote/dispatcher/state_purchase_view/43469540" xr:uid="{00000000-0004-0000-0000-000020010000}"/>
    <hyperlink ref="B243" r:id="rId9" display="https://my.zakupivli.pro/remote/dispatcher/state_purchase_view/43469498" xr:uid="{00000000-0004-0000-0000-000021010000}"/>
    <hyperlink ref="B244" r:id="rId10" display="https://my.zakupivli.pro/remote/dispatcher/state_purchase_view/43469458" xr:uid="{00000000-0004-0000-0000-000022010000}"/>
    <hyperlink ref="B245" r:id="rId11" display="https://my.zakupivli.pro/remote/dispatcher/state_purchase_view/43469413" xr:uid="{00000000-0004-0000-0000-000023010000}"/>
    <hyperlink ref="B246" r:id="rId12" display="https://my.zakupivli.pro/remote/dispatcher/state_purchase_view/43469372" xr:uid="{00000000-0004-0000-0000-000024010000}"/>
    <hyperlink ref="B247" r:id="rId13" display="https://my.zakupivli.pro/remote/dispatcher/state_purchase_view/43469355" xr:uid="{00000000-0004-0000-0000-000025010000}"/>
    <hyperlink ref="B248" r:id="rId14" display="https://my.zakupivli.pro/remote/dispatcher/state_purchase_view/43469312" xr:uid="{00000000-0004-0000-0000-000026010000}"/>
    <hyperlink ref="B249" r:id="rId15" display="https://my.zakupivli.pro/remote/dispatcher/state_purchase_view/43469284" xr:uid="{00000000-0004-0000-0000-000027010000}"/>
    <hyperlink ref="B250" r:id="rId16" display="https://my.zakupivli.pro/remote/dispatcher/state_purchase_view/43469263" xr:uid="{00000000-0004-0000-0000-000028010000}"/>
    <hyperlink ref="B251" r:id="rId17" display="https://my.zakupivli.pro/remote/dispatcher/state_purchase_view/43469242" xr:uid="{00000000-0004-0000-0000-000029010000}"/>
    <hyperlink ref="B252" r:id="rId18" display="https://my.zakupivli.pro/remote/dispatcher/state_purchase_view/43469179" xr:uid="{00000000-0004-0000-0000-00002A010000}"/>
    <hyperlink ref="B253" r:id="rId19" display="https://my.zakupivli.pro/remote/dispatcher/state_purchase_view/43469107" xr:uid="{00000000-0004-0000-0000-00002B010000}"/>
    <hyperlink ref="B254" r:id="rId20" display="https://my.zakupivli.pro/remote/dispatcher/state_purchase_view/43469061" xr:uid="{00000000-0004-0000-0000-00002C010000}"/>
    <hyperlink ref="B255" r:id="rId21" display="https://my.zakupivli.pro/remote/dispatcher/state_purchase_view/43469025" xr:uid="{00000000-0004-0000-0000-00002D010000}"/>
    <hyperlink ref="B256" r:id="rId22" display="https://my.zakupivli.pro/remote/dispatcher/state_purchase_view/43468943" xr:uid="{00000000-0004-0000-0000-00002E010000}"/>
    <hyperlink ref="B257" r:id="rId23" display="https://my.zakupivli.pro/remote/dispatcher/state_purchase_view/43468904" xr:uid="{00000000-0004-0000-0000-00002F010000}"/>
    <hyperlink ref="B258" r:id="rId24" display="https://my.zakupivli.pro/remote/dispatcher/state_purchase_view/43468883" xr:uid="{00000000-0004-0000-0000-000030010000}"/>
    <hyperlink ref="B259" r:id="rId25" display="https://my.zakupivli.pro/remote/dispatcher/state_purchase_view/43468861" xr:uid="{00000000-0004-0000-0000-000031010000}"/>
    <hyperlink ref="B260" r:id="rId26" display="https://my.zakupivli.pro/remote/dispatcher/state_purchase_view/43463423" xr:uid="{00000000-0004-0000-0000-000032010000}"/>
    <hyperlink ref="B261" r:id="rId27" display="https://my.zakupivli.pro/remote/dispatcher/state_purchase_view/43460564" xr:uid="{00000000-0004-0000-0000-000033010000}"/>
    <hyperlink ref="B262" r:id="rId28" display="https://my.zakupivli.pro/remote/dispatcher/state_purchase_view/43459182" xr:uid="{00000000-0004-0000-0000-000034010000}"/>
    <hyperlink ref="B263" r:id="rId29" display="https://my.zakupivli.pro/remote/dispatcher/state_purchase_view/43456621" xr:uid="{00000000-0004-0000-0000-000035010000}"/>
    <hyperlink ref="B264" r:id="rId30" display="https://my.zakupivli.pro/remote/dispatcher/state_purchase_view/43453936" xr:uid="{00000000-0004-0000-0000-000036010000}"/>
    <hyperlink ref="B265" r:id="rId31" display="https://my.zakupivli.pro/remote/dispatcher/state_purchase_view/43452307" xr:uid="{00000000-0004-0000-0000-000037010000}"/>
    <hyperlink ref="B266" r:id="rId32" display="https://my.zakupivli.pro/remote/dispatcher/state_purchase_view/43451314" xr:uid="{00000000-0004-0000-0000-000038010000}"/>
    <hyperlink ref="B267" r:id="rId33" display="https://my.zakupivli.pro/remote/dispatcher/state_purchase_view/43450593" xr:uid="{00000000-0004-0000-0000-000039010000}"/>
    <hyperlink ref="B268" r:id="rId34" display="https://my.zakupivli.pro/remote/dispatcher/state_purchase_view/43449057" xr:uid="{00000000-0004-0000-0000-00003A010000}"/>
    <hyperlink ref="B269" r:id="rId35" display="https://my.zakupivli.pro/remote/dispatcher/state_purchase_view/43446971" xr:uid="{00000000-0004-0000-0000-00003B010000}"/>
    <hyperlink ref="B270" r:id="rId36" display="https://my.zakupivli.pro/remote/dispatcher/state_purchase_view/43443681" xr:uid="{00000000-0004-0000-0000-00003C010000}"/>
    <hyperlink ref="B271" r:id="rId37" display="https://my.zakupivli.pro/remote/dispatcher/state_purchase_view/43441960" xr:uid="{00000000-0004-0000-0000-00003D010000}"/>
    <hyperlink ref="B272" r:id="rId38" display="https://my.zakupivli.pro/remote/dispatcher/state_purchase_view/43441489" xr:uid="{00000000-0004-0000-0000-00003E010000}"/>
    <hyperlink ref="B273" r:id="rId39" display="https://my.zakupivli.pro/remote/dispatcher/state_purchase_view/43441330" xr:uid="{00000000-0004-0000-0000-00003F010000}"/>
    <hyperlink ref="B274" r:id="rId40" display="https://my.zakupivli.pro/remote/dispatcher/state_purchase_view/43440968" xr:uid="{00000000-0004-0000-0000-000040010000}"/>
    <hyperlink ref="B275" r:id="rId41" display="https://my.zakupivli.pro/remote/dispatcher/state_purchase_view/43440478" xr:uid="{00000000-0004-0000-0000-000041010000}"/>
    <hyperlink ref="B276" r:id="rId42" display="https://my.zakupivli.pro/remote/dispatcher/state_purchase_view/43439911" xr:uid="{00000000-0004-0000-0000-000042010000}"/>
    <hyperlink ref="B277" r:id="rId43" display="https://my.zakupivli.pro/remote/dispatcher/state_purchase_view/43439532" xr:uid="{00000000-0004-0000-0000-000043010000}"/>
    <hyperlink ref="B278" r:id="rId44" display="https://my.zakupivli.pro/remote/dispatcher/state_purchase_view/43439002" xr:uid="{00000000-0004-0000-0000-000044010000}"/>
    <hyperlink ref="B279" r:id="rId45" display="https://my.zakupivli.pro/remote/dispatcher/state_purchase_view/43437380" xr:uid="{00000000-0004-0000-0000-000045010000}"/>
    <hyperlink ref="B280" r:id="rId46" display="https://my.zakupivli.pro/remote/dispatcher/state_purchase_view/43437222" xr:uid="{00000000-0004-0000-0000-000046010000}"/>
    <hyperlink ref="B236" r:id="rId47" display="https://my.zakupivli.pro/remote/dispatcher/state_purchase_view/43160142" xr:uid="{00000000-0004-0000-0000-000048010000}"/>
    <hyperlink ref="B237" r:id="rId48" display="https://my.zakupivli.pro/remote/dispatcher/state_purchase_view/43155677" xr:uid="{00000000-0004-0000-0000-000049010000}"/>
    <hyperlink ref="B213" r:id="rId49" display="https://my.zakupivli.pro/remote/dispatcher/state_purchase_view/43117613" xr:uid="{00000000-0004-0000-0000-00004A010000}"/>
    <hyperlink ref="B214" r:id="rId50" display="https://my.zakupivli.pro/remote/dispatcher/state_purchase_view/43116871" xr:uid="{00000000-0004-0000-0000-00004B010000}"/>
    <hyperlink ref="B215" r:id="rId51" display="https://my.zakupivli.pro/remote/dispatcher/state_purchase_view/43115595" xr:uid="{00000000-0004-0000-0000-00004C010000}"/>
    <hyperlink ref="B216" r:id="rId52" display="https://my.zakupivli.pro/remote/dispatcher/state_purchase_view/43127973" xr:uid="{00000000-0004-0000-0000-00004D010000}"/>
    <hyperlink ref="B217" r:id="rId53" display="https://my.zakupivli.pro/remote/dispatcher/state_purchase_view/43134575" xr:uid="{00000000-0004-0000-0000-00004E010000}"/>
    <hyperlink ref="B218" r:id="rId54" display="https://my.zakupivli.pro/remote/dispatcher/state_purchase_view/43135585" xr:uid="{00000000-0004-0000-0000-00004F010000}"/>
    <hyperlink ref="B219" r:id="rId55" display="https://my.zakupivli.pro/remote/dispatcher/state_purchase_view/43121854" xr:uid="{00000000-0004-0000-0000-000050010000}"/>
    <hyperlink ref="B220" r:id="rId56" display="https://my.zakupivli.pro/remote/dispatcher/state_purchase_view/43115176" xr:uid="{00000000-0004-0000-0000-000051010000}"/>
    <hyperlink ref="B221" r:id="rId57" display="https://my.zakupivli.pro/remote/dispatcher/state_purchase_view/43114272" xr:uid="{00000000-0004-0000-0000-000052010000}"/>
    <hyperlink ref="B222" r:id="rId58" display="https://my.zakupivli.pro/remote/dispatcher/state_purchase_view/43111335" xr:uid="{00000000-0004-0000-0000-000053010000}"/>
    <hyperlink ref="B223" r:id="rId59" display="https://my.zakupivli.pro/remote/dispatcher/state_purchase_view/43110770" xr:uid="{00000000-0004-0000-0000-000054010000}"/>
    <hyperlink ref="B224" r:id="rId60" display="https://my.zakupivli.pro/remote/dispatcher/state_purchase_view/43109706" xr:uid="{00000000-0004-0000-0000-000055010000}"/>
    <hyperlink ref="B225" r:id="rId61" display="https://my.zakupivli.pro/remote/dispatcher/state_purchase_view/43109131" xr:uid="{00000000-0004-0000-0000-000056010000}"/>
    <hyperlink ref="B226" r:id="rId62" display="https://my.zakupivli.pro/remote/dispatcher/state_purchase_view/43114596" xr:uid="{00000000-0004-0000-0000-000057010000}"/>
    <hyperlink ref="B227" r:id="rId63" display="https://my.zakupivli.pro/remote/dispatcher/state_purchase_view/43108531" xr:uid="{00000000-0004-0000-0000-000058010000}"/>
    <hyperlink ref="B228" r:id="rId64" display="https://my.zakupivli.pro/remote/dispatcher/state_purchase_view/43107919" xr:uid="{00000000-0004-0000-0000-000059010000}"/>
    <hyperlink ref="B229" r:id="rId65" display="https://my.zakupivli.pro/remote/dispatcher/state_purchase_view/43103685" xr:uid="{00000000-0004-0000-0000-00005A010000}"/>
    <hyperlink ref="B230" r:id="rId66" display="https://my.zakupivli.pro/remote/dispatcher/state_purchase_view/43102888" xr:uid="{00000000-0004-0000-0000-00005B010000}"/>
    <hyperlink ref="B231" r:id="rId67" display="https://my.zakupivli.pro/remote/dispatcher/state_purchase_view/43101366" xr:uid="{00000000-0004-0000-0000-00005C010000}"/>
    <hyperlink ref="B232" r:id="rId68" display="https://my.zakupivli.pro/remote/dispatcher/state_purchase_view/43100808" xr:uid="{00000000-0004-0000-0000-00005D010000}"/>
    <hyperlink ref="B233" r:id="rId69" display="https://my.zakupivli.pro/remote/dispatcher/state_purchase_view/43099041" xr:uid="{00000000-0004-0000-0000-00005E010000}"/>
    <hyperlink ref="B209" r:id="rId70" display="https://my.zakupivli.pro/remote/dispatcher/state_purchase_view/42897637" xr:uid="{00000000-0004-0000-0000-00005F010000}"/>
    <hyperlink ref="B206" r:id="rId71" display="https://my.zakupivli.pro/remote/dispatcher/state_purchase_view/42848783" xr:uid="{00000000-0004-0000-0000-000060010000}"/>
    <hyperlink ref="B207" r:id="rId72" display="https://my.zakupivli.pro/remote/dispatcher/state_purchase_view/42846099" xr:uid="{00000000-0004-0000-0000-000061010000}"/>
    <hyperlink ref="B204" r:id="rId73" display="https://my.zakupivli.pro/remote/dispatcher/state_purchase_view/42793843" xr:uid="{00000000-0004-0000-0000-000062010000}"/>
    <hyperlink ref="B202" r:id="rId74" display="https://my.zakupivli.pro/remote/dispatcher/state_purchase_view/42701142" xr:uid="{00000000-0004-0000-0000-000063010000}"/>
    <hyperlink ref="B199" r:id="rId75" display="https://my.zakupivli.pro/remote/dispatcher/state_purchase_view/42665885" xr:uid="{00000000-0004-0000-0000-000064010000}"/>
    <hyperlink ref="B200" r:id="rId76" display="https://my.zakupivli.pro/remote/dispatcher/state_purchase_view/42665710" xr:uid="{00000000-0004-0000-0000-000065010000}"/>
    <hyperlink ref="B201" r:id="rId77" display="https://my.zakupivli.pro/remote/dispatcher/state_purchase_view/42617779" xr:uid="{00000000-0004-0000-0000-000066010000}"/>
    <hyperlink ref="B190" r:id="rId78" display="https://my.zakupivli.pro/remote/dispatcher/state_purchase_view/42610504" xr:uid="{00000000-0004-0000-0000-000067010000}"/>
    <hyperlink ref="B191" r:id="rId79" display="https://my.zakupivli.pro/remote/dispatcher/state_purchase_view/42609497" xr:uid="{00000000-0004-0000-0000-000068010000}"/>
    <hyperlink ref="B192" r:id="rId80" display="https://my.zakupivli.pro/remote/dispatcher/state_purchase_view/42609083" xr:uid="{00000000-0004-0000-0000-000069010000}"/>
    <hyperlink ref="B193" r:id="rId81" display="https://my.zakupivli.pro/remote/dispatcher/state_purchase_view/42608358" xr:uid="{00000000-0004-0000-0000-00006A010000}"/>
    <hyperlink ref="B194" r:id="rId82" display="https://my.zakupivli.pro/remote/dispatcher/state_purchase_view/42607283" xr:uid="{00000000-0004-0000-0000-00006B010000}"/>
    <hyperlink ref="B195" r:id="rId83" display="https://my.zakupivli.pro/remote/dispatcher/state_purchase_view/42599928" xr:uid="{00000000-0004-0000-0000-00006C010000}"/>
    <hyperlink ref="B196" r:id="rId84" display="https://my.zakupivli.pro/remote/dispatcher/state_purchase_view/42599865" xr:uid="{00000000-0004-0000-0000-00006D010000}"/>
    <hyperlink ref="B197" r:id="rId85" display="https://my.zakupivli.pro/remote/dispatcher/state_purchase_view/42599811" xr:uid="{00000000-0004-0000-0000-00006E010000}"/>
    <hyperlink ref="B198" r:id="rId86" display="https://my.zakupivli.pro/remote/dispatcher/state_purchase_view/42598525" xr:uid="{00000000-0004-0000-0000-00006F010000}"/>
    <hyperlink ref="B210" r:id="rId87" display="https://my.zakupivli.pro/remote/dispatcher/state_purchase_view/42507555" xr:uid="{00000000-0004-0000-0000-000070010000}"/>
    <hyperlink ref="C210" r:id="rId88" display="https://my.zakupivli.pro/remote/dispatcher/state_purchase_lot_view/941607" xr:uid="{00000000-0004-0000-0000-000071010000}"/>
    <hyperlink ref="B211" r:id="rId89" display="https://my.zakupivli.pro/remote/dispatcher/state_purchase_view/42506976" xr:uid="{00000000-0004-0000-0000-000072010000}"/>
    <hyperlink ref="C211" r:id="rId90" display="https://my.zakupivli.pro/remote/dispatcher/state_purchase_lot_view/941560" xr:uid="{00000000-0004-0000-0000-000073010000}"/>
    <hyperlink ref="B212" r:id="rId91" display="https://my.zakupivli.pro/remote/dispatcher/state_purchase_view/42503005" xr:uid="{00000000-0004-0000-0000-000074010000}"/>
    <hyperlink ref="C212" r:id="rId92" display="https://my.zakupivli.pro/remote/dispatcher/state_purchase_lot_view/941347" xr:uid="{00000000-0004-0000-0000-000075010000}"/>
    <hyperlink ref="B188" r:id="rId93" display="https://my.zakupivli.pro/remote/dispatcher/state_purchase_view/42479349" xr:uid="{00000000-0004-0000-0000-000076010000}"/>
    <hyperlink ref="B187" r:id="rId94" display="https://my.zakupivli.pro/remote/dispatcher/state_purchase_view/42401404" xr:uid="{00000000-0004-0000-0000-00007B010000}"/>
    <hyperlink ref="B171" r:id="rId95" display="https://my.zakupivli.pro/remote/dispatcher/state_purchase_view/42396680" xr:uid="{00000000-0004-0000-0000-00007C010000}"/>
    <hyperlink ref="B172" r:id="rId96" display="https://my.zakupivli.pro/remote/dispatcher/state_purchase_view/42372103" xr:uid="{00000000-0004-0000-0000-00007D010000}"/>
    <hyperlink ref="B173" r:id="rId97" display="https://my.zakupivli.pro/remote/dispatcher/state_purchase_view/42371977" xr:uid="{00000000-0004-0000-0000-00007E010000}"/>
    <hyperlink ref="B174" r:id="rId98" display="https://my.zakupivli.pro/remote/dispatcher/state_purchase_view/42370863" xr:uid="{00000000-0004-0000-0000-00007F010000}"/>
    <hyperlink ref="B175" r:id="rId99" display="https://my.zakupivli.pro/remote/dispatcher/state_purchase_view/42370053" xr:uid="{00000000-0004-0000-0000-000080010000}"/>
    <hyperlink ref="B176" r:id="rId100" display="https://my.zakupivli.pro/remote/dispatcher/state_purchase_view/42369537" xr:uid="{00000000-0004-0000-0000-000081010000}"/>
    <hyperlink ref="B177" r:id="rId101" display="https://my.zakupivli.pro/remote/dispatcher/state_purchase_view/42369424" xr:uid="{00000000-0004-0000-0000-000082010000}"/>
    <hyperlink ref="B178" r:id="rId102" display="https://my.zakupivli.pro/remote/dispatcher/state_purchase_view/42369120" xr:uid="{00000000-0004-0000-0000-000083010000}"/>
    <hyperlink ref="B179" r:id="rId103" display="https://my.zakupivli.pro/remote/dispatcher/state_purchase_view/42368804" xr:uid="{00000000-0004-0000-0000-000084010000}"/>
    <hyperlink ref="B180" r:id="rId104" display="https://my.zakupivli.pro/remote/dispatcher/state_purchase_view/42368616" xr:uid="{00000000-0004-0000-0000-000085010000}"/>
    <hyperlink ref="B181" r:id="rId105" display="https://my.zakupivli.pro/remote/dispatcher/state_purchase_view/42368043" xr:uid="{00000000-0004-0000-0000-000086010000}"/>
    <hyperlink ref="B182" r:id="rId106" display="https://my.zakupivli.pro/remote/dispatcher/state_purchase_view/42367540" xr:uid="{00000000-0004-0000-0000-000087010000}"/>
    <hyperlink ref="B183" r:id="rId107" display="https://my.zakupivli.pro/remote/dispatcher/state_purchase_view/42367033" xr:uid="{00000000-0004-0000-0000-000088010000}"/>
    <hyperlink ref="B184" r:id="rId108" display="https://my.zakupivli.pro/remote/dispatcher/state_purchase_view/42362716" xr:uid="{00000000-0004-0000-0000-000089010000}"/>
    <hyperlink ref="B161" r:id="rId109" display="https://my.zakupivli.pro/remote/dispatcher/state_purchase_view/42279437" xr:uid="{00000000-0004-0000-0000-00008B010000}"/>
    <hyperlink ref="B162" r:id="rId110" display="https://my.zakupivli.pro/remote/dispatcher/state_purchase_view/42278168" xr:uid="{00000000-0004-0000-0000-00008C010000}"/>
    <hyperlink ref="B163" r:id="rId111" display="https://my.zakupivli.pro/remote/dispatcher/state_purchase_view/42277442" xr:uid="{00000000-0004-0000-0000-00008D010000}"/>
    <hyperlink ref="B164" r:id="rId112" display="https://my.zakupivli.pro/remote/dispatcher/state_purchase_view/42276480" xr:uid="{00000000-0004-0000-0000-00008E010000}"/>
    <hyperlink ref="B165" r:id="rId113" display="https://my.zakupivli.pro/remote/dispatcher/state_purchase_view/42272249" xr:uid="{00000000-0004-0000-0000-00008F010000}"/>
    <hyperlink ref="B166" r:id="rId114" display="https://my.zakupivli.pro/remote/dispatcher/state_purchase_view/42263383" xr:uid="{00000000-0004-0000-0000-000090010000}"/>
    <hyperlink ref="B167" r:id="rId115" display="https://my.zakupivli.pro/remote/dispatcher/state_purchase_view/42263218" xr:uid="{00000000-0004-0000-0000-000091010000}"/>
    <hyperlink ref="B155" r:id="rId116" display="https://my.zakupivli.pro/remote/dispatcher/state_purchase_view/42241116" xr:uid="{00000000-0004-0000-0000-000092010000}"/>
    <hyperlink ref="B160" r:id="rId117" display="https://my.zakupivli.pro/remote/dispatcher/state_purchase_view/42239769" xr:uid="{00000000-0004-0000-0000-000093010000}"/>
    <hyperlink ref="B158" r:id="rId118" display="https://my.zakupivli.pro/remote/dispatcher/state_purchase_view/42230667" xr:uid="{00000000-0004-0000-0000-000094010000}"/>
    <hyperlink ref="B159" r:id="rId119" display="https://my.zakupivli.pro/remote/dispatcher/state_purchase_view/42227213" xr:uid="{00000000-0004-0000-0000-000095010000}"/>
    <hyperlink ref="B156" r:id="rId120" display="https://my.zakupivli.pro/remote/dispatcher/state_purchase_view/42184600" xr:uid="{00000000-0004-0000-0000-000096010000}"/>
    <hyperlink ref="B139" r:id="rId121" display="https://my.zakupivli.pro/remote/dispatcher/state_purchase_view/41994739" xr:uid="{00000000-0004-0000-0000-00009A010000}"/>
    <hyperlink ref="B140" r:id="rId122" display="https://my.zakupivli.pro/remote/dispatcher/state_purchase_view/41994711" xr:uid="{00000000-0004-0000-0000-00009B010000}"/>
    <hyperlink ref="B141" r:id="rId123" display="https://my.zakupivli.pro/remote/dispatcher/state_purchase_view/41993510" xr:uid="{00000000-0004-0000-0000-00009C010000}"/>
    <hyperlink ref="B142" r:id="rId124" display="https://my.zakupivli.pro/remote/dispatcher/state_purchase_view/41993373" xr:uid="{00000000-0004-0000-0000-00009D010000}"/>
    <hyperlink ref="B143" r:id="rId125" display="https://my.zakupivli.pro/remote/dispatcher/state_purchase_view/41993246" xr:uid="{00000000-0004-0000-0000-00009E010000}"/>
    <hyperlink ref="B144" r:id="rId126" display="https://my.zakupivli.pro/remote/dispatcher/state_purchase_view/41993082" xr:uid="{00000000-0004-0000-0000-00009F010000}"/>
    <hyperlink ref="B145" r:id="rId127" display="https://my.zakupivli.pro/remote/dispatcher/state_purchase_view/41992965" xr:uid="{00000000-0004-0000-0000-0000A0010000}"/>
    <hyperlink ref="B146" r:id="rId128" display="https://my.zakupivli.pro/remote/dispatcher/state_purchase_view/41992753" xr:uid="{00000000-0004-0000-0000-0000A1010000}"/>
    <hyperlink ref="B147" r:id="rId129" display="https://my.zakupivli.pro/remote/dispatcher/state_purchase_view/41992631" xr:uid="{00000000-0004-0000-0000-0000A2010000}"/>
    <hyperlink ref="B148" r:id="rId130" display="https://my.zakupivli.pro/remote/dispatcher/state_purchase_view/41992224" xr:uid="{00000000-0004-0000-0000-0000A3010000}"/>
    <hyperlink ref="B149" r:id="rId131" display="https://my.zakupivli.pro/remote/dispatcher/state_purchase_view/41991140" xr:uid="{00000000-0004-0000-0000-0000A4010000}"/>
    <hyperlink ref="B150" r:id="rId132" display="https://my.zakupivli.pro/remote/dispatcher/state_purchase_view/41985259" xr:uid="{00000000-0004-0000-0000-0000A5010000}"/>
    <hyperlink ref="B151" r:id="rId133" display="https://my.zakupivli.pro/remote/dispatcher/state_purchase_view/41980351" xr:uid="{00000000-0004-0000-0000-0000A6010000}"/>
    <hyperlink ref="B152" r:id="rId134" display="https://my.zakupivli.pro/remote/dispatcher/state_purchase_view/41959559" xr:uid="{00000000-0004-0000-0000-0000A7010000}"/>
    <hyperlink ref="B138" r:id="rId135" display="https://my.zakupivli.pro/remote/dispatcher/state_purchase_view/41937926" xr:uid="{00000000-0004-0000-0000-0000A8010000}"/>
    <hyperlink ref="B136" r:id="rId136" display="https://my.zakupivli.pro/remote/dispatcher/state_purchase_view/41863359" xr:uid="{00000000-0004-0000-0000-0000AD010000}"/>
    <hyperlink ref="B135" r:id="rId137" display="https://my.zakupivli.pro/remote/dispatcher/state_purchase_view/41863236" xr:uid="{00000000-0004-0000-0000-0000AE010000}"/>
    <hyperlink ref="B134" r:id="rId138" display="https://my.zakupivli.pro/remote/dispatcher/state_purchase_view/41863079" xr:uid="{00000000-0004-0000-0000-0000AF010000}"/>
    <hyperlink ref="B128" r:id="rId139" display="https://my.zakupivli.pro/remote/dispatcher/state_purchase_view/41862956" xr:uid="{00000000-0004-0000-0000-0000B0010000}"/>
    <hyperlink ref="B131" r:id="rId140" display="https://my.zakupivli.pro/remote/dispatcher/state_purchase_view/41862647" xr:uid="{00000000-0004-0000-0000-0000B1010000}"/>
    <hyperlink ref="B132" r:id="rId141" display="https://my.zakupivli.pro/remote/dispatcher/state_purchase_view/41862571" xr:uid="{00000000-0004-0000-0000-0000B2010000}"/>
    <hyperlink ref="B133" r:id="rId142" display="https://my.zakupivli.pro/remote/dispatcher/state_purchase_view/41862541" xr:uid="{00000000-0004-0000-0000-0000B3010000}"/>
    <hyperlink ref="B127" r:id="rId143" display="https://my.zakupivli.pro/remote/dispatcher/state_purchase_view/41862515" xr:uid="{00000000-0004-0000-0000-0000B4010000}"/>
    <hyperlink ref="B130" r:id="rId144" display="https://my.zakupivli.pro/remote/dispatcher/state_purchase_view/41862498" xr:uid="{00000000-0004-0000-0000-0000B5010000}"/>
    <hyperlink ref="B129" r:id="rId145" display="https://my.zakupivli.pro/remote/dispatcher/state_purchase_view/41862490" xr:uid="{00000000-0004-0000-0000-0000B6010000}"/>
    <hyperlink ref="B117" r:id="rId146" display="https://my.zakupivli.pro/remote/dispatcher/state_purchase_view/41728419" xr:uid="{00000000-0004-0000-0000-0000B7010000}"/>
    <hyperlink ref="B118" r:id="rId147" display="https://my.zakupivli.pro/remote/dispatcher/state_purchase_view/41727642" xr:uid="{00000000-0004-0000-0000-0000B8010000}"/>
    <hyperlink ref="B120" r:id="rId148" display="https://my.zakupivli.pro/remote/dispatcher/state_purchase_view/41727077" xr:uid="{00000000-0004-0000-0000-0000B9010000}"/>
    <hyperlink ref="B114" r:id="rId149" display="https://my.zakupivli.pro/remote/dispatcher/state_purchase_view/41706788" xr:uid="{00000000-0004-0000-0000-0000BA010000}"/>
    <hyperlink ref="B115" r:id="rId150" display="https://my.zakupivli.pro/remote/dispatcher/state_purchase_view/41703231" xr:uid="{00000000-0004-0000-0000-0000BB010000}"/>
    <hyperlink ref="B113" r:id="rId151" display="https://my.zakupivli.pro/remote/dispatcher/state_purchase_view/41702307" xr:uid="{00000000-0004-0000-0000-0000BC010000}"/>
    <hyperlink ref="B109" r:id="rId152" display="https://my.zakupivli.pro/remote/dispatcher/state_purchase_view/41642397" xr:uid="{00000000-0004-0000-0000-0000BD010000}"/>
    <hyperlink ref="B110" r:id="rId153" display="https://my.zakupivli.pro/remote/dispatcher/state_purchase_view/41641604" xr:uid="{00000000-0004-0000-0000-0000BE010000}"/>
    <hyperlink ref="B94" r:id="rId154" display="https://my.zakupivli.pro/remote/dispatcher/state_purchase_view/41619408" xr:uid="{00000000-0004-0000-0000-0000BF010000}"/>
    <hyperlink ref="B95" r:id="rId155" display="https://my.zakupivli.pro/remote/dispatcher/state_purchase_view/41609039" xr:uid="{00000000-0004-0000-0000-0000C0010000}"/>
    <hyperlink ref="B96" r:id="rId156" display="https://my.zakupivli.pro/remote/dispatcher/state_purchase_view/41608993" xr:uid="{00000000-0004-0000-0000-0000C1010000}"/>
    <hyperlink ref="B97" r:id="rId157" display="https://my.zakupivli.pro/remote/dispatcher/state_purchase_view/41608957" xr:uid="{00000000-0004-0000-0000-0000C2010000}"/>
    <hyperlink ref="B98" r:id="rId158" display="https://my.zakupivli.pro/remote/dispatcher/state_purchase_view/41608882" xr:uid="{00000000-0004-0000-0000-0000C3010000}"/>
    <hyperlink ref="B99" r:id="rId159" display="https://my.zakupivli.pro/remote/dispatcher/state_purchase_view/41608859" xr:uid="{00000000-0004-0000-0000-0000C4010000}"/>
    <hyperlink ref="B100" r:id="rId160" display="https://my.zakupivli.pro/remote/dispatcher/state_purchase_view/41608774" xr:uid="{00000000-0004-0000-0000-0000C5010000}"/>
    <hyperlink ref="B101" r:id="rId161" display="https://my.zakupivli.pro/remote/dispatcher/state_purchase_view/41608742" xr:uid="{00000000-0004-0000-0000-0000C6010000}"/>
    <hyperlink ref="B102" r:id="rId162" display="https://my.zakupivli.pro/remote/dispatcher/state_purchase_view/41608663" xr:uid="{00000000-0004-0000-0000-0000C7010000}"/>
    <hyperlink ref="B103" r:id="rId163" display="https://my.zakupivli.pro/remote/dispatcher/state_purchase_view/41608181" xr:uid="{00000000-0004-0000-0000-0000C8010000}"/>
    <hyperlink ref="B104" r:id="rId164" display="https://my.zakupivli.pro/remote/dispatcher/state_purchase_view/41607408" xr:uid="{00000000-0004-0000-0000-0000C9010000}"/>
    <hyperlink ref="B105" r:id="rId165" display="https://my.zakupivli.pro/remote/dispatcher/state_purchase_view/41604924" xr:uid="{00000000-0004-0000-0000-0000CA010000}"/>
    <hyperlink ref="B106" r:id="rId166" display="https://my.zakupivli.pro/remote/dispatcher/state_purchase_view/41604158" xr:uid="{00000000-0004-0000-0000-0000CB010000}"/>
    <hyperlink ref="B107" r:id="rId167" display="https://my.zakupivli.pro/remote/dispatcher/state_purchase_view/41602570" xr:uid="{00000000-0004-0000-0000-0000CC010000}"/>
    <hyperlink ref="B83" r:id="rId168" display="https://my.zakupivli.pro/remote/dispatcher/state_purchase_view/41438949" xr:uid="{00000000-0004-0000-0000-0000CF010000}"/>
    <hyperlink ref="B84" r:id="rId169" display="https://my.zakupivli.pro/remote/dispatcher/state_purchase_view/41411754" xr:uid="{00000000-0004-0000-0000-0000D0010000}"/>
    <hyperlink ref="B85" r:id="rId170" display="https://my.zakupivli.pro/remote/dispatcher/state_purchase_view/41411684" xr:uid="{00000000-0004-0000-0000-0000D1010000}"/>
    <hyperlink ref="B86" r:id="rId171" display="https://my.zakupivli.pro/remote/dispatcher/state_purchase_view/41411433" xr:uid="{00000000-0004-0000-0000-0000D2010000}"/>
    <hyperlink ref="B87" r:id="rId172" display="https://my.zakupivli.pro/remote/dispatcher/state_purchase_view/41411370" xr:uid="{00000000-0004-0000-0000-0000D3010000}"/>
    <hyperlink ref="B88" r:id="rId173" display="https://my.zakupivli.pro/remote/dispatcher/state_purchase_view/41411329" xr:uid="{00000000-0004-0000-0000-0000D4010000}"/>
    <hyperlink ref="B81" r:id="rId174" display="https://my.zakupivli.pro/remote/dispatcher/state_purchase_view/41356352" xr:uid="{00000000-0004-0000-0000-0000D5010000}"/>
    <hyperlink ref="B78" r:id="rId175" display="https://my.zakupivli.pro/remote/dispatcher/state_purchase_view/41315489" xr:uid="{00000000-0004-0000-0000-0000D6010000}"/>
    <hyperlink ref="B79" r:id="rId176" display="https://my.zakupivli.pro/remote/dispatcher/state_purchase_view/41315061" xr:uid="{00000000-0004-0000-0000-0000D7010000}"/>
    <hyperlink ref="B77" r:id="rId177" display="https://my.zakupivli.pro/remote/dispatcher/state_purchase_view/41299973" xr:uid="{00000000-0004-0000-0000-0000D8010000}"/>
    <hyperlink ref="B64" r:id="rId178" display="https://my.zakupivli.pro/remote/dispatcher/state_purchase_view/41198504" xr:uid="{00000000-0004-0000-0000-0000DD010000}"/>
    <hyperlink ref="B65" r:id="rId179" display="https://my.zakupivli.pro/remote/dispatcher/state_purchase_view/41193444" xr:uid="{00000000-0004-0000-0000-0000DE010000}"/>
    <hyperlink ref="B66" r:id="rId180" display="https://my.zakupivli.pro/remote/dispatcher/state_purchase_view/41192709" xr:uid="{00000000-0004-0000-0000-0000DF010000}"/>
    <hyperlink ref="B67" r:id="rId181" display="https://my.zakupivli.pro/remote/dispatcher/state_purchase_view/41187525" xr:uid="{00000000-0004-0000-0000-0000E0010000}"/>
    <hyperlink ref="B68" r:id="rId182" display="https://my.zakupivli.pro/remote/dispatcher/state_purchase_view/41186012" xr:uid="{00000000-0004-0000-0000-0000E1010000}"/>
    <hyperlink ref="B69" r:id="rId183" display="https://my.zakupivli.pro/remote/dispatcher/state_purchase_view/41185262" xr:uid="{00000000-0004-0000-0000-0000E2010000}"/>
    <hyperlink ref="B70" r:id="rId184" display="https://my.zakupivli.pro/remote/dispatcher/state_purchase_view/41184743" xr:uid="{00000000-0004-0000-0000-0000E3010000}"/>
    <hyperlink ref="B71" r:id="rId185" display="https://my.zakupivli.pro/remote/dispatcher/state_purchase_view/41184139" xr:uid="{00000000-0004-0000-0000-0000E4010000}"/>
    <hyperlink ref="B72" r:id="rId186" display="https://my.zakupivli.pro/remote/dispatcher/state_purchase_view/41182474" xr:uid="{00000000-0004-0000-0000-0000E5010000}"/>
    <hyperlink ref="B73" r:id="rId187" display="https://my.zakupivli.pro/remote/dispatcher/state_purchase_view/41181325" xr:uid="{00000000-0004-0000-0000-0000E6010000}"/>
    <hyperlink ref="B74" r:id="rId188" display="https://my.zakupivli.pro/remote/dispatcher/state_purchase_view/41177627" xr:uid="{00000000-0004-0000-0000-0000E7010000}"/>
    <hyperlink ref="B75" r:id="rId189" display="https://my.zakupivli.pro/remote/dispatcher/state_purchase_view/41173445" xr:uid="{00000000-0004-0000-0000-0000E8010000}"/>
    <hyperlink ref="B63" r:id="rId190" display="https://my.zakupivli.pro/remote/dispatcher/state_purchase_view/41169575" xr:uid="{00000000-0004-0000-0000-0000E9010000}"/>
    <hyperlink ref="B89" r:id="rId191" display="https://my.zakupivli.pro/remote/dispatcher/state_purchase_view/41068306" xr:uid="{00000000-0004-0000-0000-0000EC010000}"/>
    <hyperlink ref="C89" r:id="rId192" display="https://my.zakupivli.pro/remote/dispatcher/state_purchase_lot_view/880549" xr:uid="{00000000-0004-0000-0000-0000ED010000}"/>
    <hyperlink ref="B112" r:id="rId193" display="https://my.zakupivli.pro/remote/dispatcher/state_purchase_view/41040299" xr:uid="{00000000-0004-0000-0000-0000EE010000}"/>
    <hyperlink ref="C112" r:id="rId194" display="https://my.zakupivli.pro/remote/dispatcher/state_purchase_lot_view/879472" xr:uid="{00000000-0004-0000-0000-0000EF010000}"/>
    <hyperlink ref="B57" r:id="rId195" display="https://my.zakupivli.pro/remote/dispatcher/state_purchase_view/41029277" xr:uid="{00000000-0004-0000-0000-0000F0010000}"/>
    <hyperlink ref="B58" r:id="rId196" display="https://my.zakupivli.pro/remote/dispatcher/state_purchase_view/41027986" xr:uid="{00000000-0004-0000-0000-0000F1010000}"/>
    <hyperlink ref="B108" r:id="rId197" display="https://my.zakupivli.pro/remote/dispatcher/state_purchase_view/41009320" xr:uid="{00000000-0004-0000-0000-0000F2010000}"/>
    <hyperlink ref="C108" r:id="rId198" display="https://my.zakupivli.pro/remote/dispatcher/state_purchase_lot_view/878237" xr:uid="{00000000-0004-0000-0000-0000F3010000}"/>
    <hyperlink ref="B90" r:id="rId199" display="https://my.zakupivli.pro/remote/dispatcher/state_purchase_view/40977810" xr:uid="{00000000-0004-0000-0000-0000F6010000}"/>
    <hyperlink ref="C90" r:id="rId200" display="https://my.zakupivli.pro/remote/dispatcher/state_purchase_lot_view/876964" xr:uid="{00000000-0004-0000-0000-0000F7010000}"/>
    <hyperlink ref="B55" r:id="rId201" display="https://my.zakupivli.pro/remote/dispatcher/state_purchase_view/40973930" xr:uid="{00000000-0004-0000-0000-0000F8010000}"/>
    <hyperlink ref="B56" r:id="rId202" display="https://my.zakupivli.pro/remote/dispatcher/state_purchase_view/40940924" xr:uid="{00000000-0004-0000-0000-0000F9010000}"/>
    <hyperlink ref="B80" r:id="rId203" display="https://my.zakupivli.pro/remote/dispatcher/state_purchase_view/40928518" xr:uid="{00000000-0004-0000-0000-0000FA010000}"/>
    <hyperlink ref="C80" r:id="rId204" display="https://my.zakupivli.pro/remote/dispatcher/state_purchase_lot_view/874922" xr:uid="{00000000-0004-0000-0000-0000FB010000}"/>
    <hyperlink ref="B49" r:id="rId205" display="https://my.zakupivli.pro/remote/dispatcher/state_purchase_view/40885444" xr:uid="{00000000-0004-0000-0000-0000FC010000}"/>
    <hyperlink ref="B50" r:id="rId206" display="https://my.zakupivli.pro/remote/dispatcher/state_purchase_view/40885230" xr:uid="{00000000-0004-0000-0000-0000FD010000}"/>
    <hyperlink ref="B51" r:id="rId207" display="https://my.zakupivli.pro/remote/dispatcher/state_purchase_view/40884920" xr:uid="{00000000-0004-0000-0000-0000FE010000}"/>
    <hyperlink ref="B52" r:id="rId208" display="https://my.zakupivli.pro/remote/dispatcher/state_purchase_view/40884125" xr:uid="{00000000-0004-0000-0000-0000FF010000}"/>
    <hyperlink ref="B53" r:id="rId209" display="https://my.zakupivli.pro/remote/dispatcher/state_purchase_view/40883561" xr:uid="{00000000-0004-0000-0000-000000020000}"/>
    <hyperlink ref="B54" r:id="rId210" display="https://my.zakupivli.pro/remote/dispatcher/state_purchase_view/40882502" xr:uid="{00000000-0004-0000-0000-000001020000}"/>
    <hyperlink ref="B46" r:id="rId211" display="https://my.zakupivli.pro/remote/dispatcher/state_purchase_view/40851763" xr:uid="{00000000-0004-0000-0000-000002020000}"/>
    <hyperlink ref="B43" r:id="rId212" display="https://my.zakupivli.pro/remote/dispatcher/state_purchase_view/40848693" xr:uid="{00000000-0004-0000-0000-000003020000}"/>
    <hyperlink ref="B45" r:id="rId213" display="https://my.zakupivli.pro/remote/dispatcher/state_purchase_view/40821749" xr:uid="{00000000-0004-0000-0000-000004020000}"/>
    <hyperlink ref="B44" r:id="rId214" display="https://my.zakupivli.pro/remote/dispatcher/state_purchase_view/40784879" xr:uid="{00000000-0004-0000-0000-000005020000}"/>
    <hyperlink ref="B42" r:id="rId215" display="https://my.zakupivli.pro/remote/dispatcher/state_purchase_view/40715850" xr:uid="{00000000-0004-0000-0000-000006020000}"/>
    <hyperlink ref="B38" r:id="rId216" display="https://my.zakupivli.pro/remote/dispatcher/state_purchase_view/40689521" xr:uid="{00000000-0004-0000-0000-000007020000}"/>
    <hyperlink ref="B39" r:id="rId217" display="https://my.zakupivli.pro/remote/dispatcher/state_purchase_view/40687133" xr:uid="{00000000-0004-0000-0000-000008020000}"/>
    <hyperlink ref="B40" r:id="rId218" display="https://my.zakupivli.pro/remote/dispatcher/state_purchase_view/40676723" xr:uid="{00000000-0004-0000-0000-000009020000}"/>
    <hyperlink ref="B37" r:id="rId219" display="https://my.zakupivli.pro/remote/dispatcher/state_purchase_view/40666620" xr:uid="{00000000-0004-0000-0000-00000A020000}"/>
    <hyperlink ref="B61" r:id="rId220" display="https://my.zakupivli.pro/remote/dispatcher/state_purchase_view/40610130" xr:uid="{00000000-0004-0000-0000-00000D020000}"/>
    <hyperlink ref="C61" r:id="rId221" display="https://my.zakupivli.pro/remote/dispatcher/state_purchase_lot_view/863393" xr:uid="{00000000-0004-0000-0000-00000E020000}"/>
    <hyperlink ref="B35" r:id="rId222" display="https://my.zakupivli.pro/remote/dispatcher/state_purchase_view/40535345" xr:uid="{00000000-0004-0000-0000-00000F020000}"/>
    <hyperlink ref="B60" r:id="rId223" display="https://my.zakupivli.pro/remote/dispatcher/state_purchase_view/40490636" xr:uid="{00000000-0004-0000-0000-000010020000}"/>
    <hyperlink ref="C60" r:id="rId224" display="https://my.zakupivli.pro/remote/dispatcher/state_purchase_lot_view/859433" xr:uid="{00000000-0004-0000-0000-000011020000}"/>
    <hyperlink ref="B33" r:id="rId225" display="https://my.zakupivli.pro/remote/dispatcher/state_purchase_view/40381562" xr:uid="{00000000-0004-0000-0000-000014020000}"/>
    <hyperlink ref="B31" r:id="rId226" display="https://my.zakupivli.pro/remote/dispatcher/state_purchase_view/40381488" xr:uid="{00000000-0004-0000-0000-000015020000}"/>
    <hyperlink ref="B30" r:id="rId227" display="https://my.zakupivli.pro/remote/dispatcher/state_purchase_view/40381355" xr:uid="{00000000-0004-0000-0000-000016020000}"/>
    <hyperlink ref="B34" r:id="rId228" display="https://my.zakupivli.pro/remote/dispatcher/state_purchase_view/40362370" xr:uid="{00000000-0004-0000-0000-000017020000}"/>
    <hyperlink ref="B32" r:id="rId229" display="https://my.zakupivli.pro/remote/dispatcher/state_purchase_view/40361244" xr:uid="{00000000-0004-0000-0000-000018020000}"/>
    <hyperlink ref="B22" r:id="rId230" display="https://my.zakupivli.pro/remote/dispatcher/state_purchase_view/40308153" xr:uid="{00000000-0004-0000-0000-000019020000}"/>
    <hyperlink ref="B23" r:id="rId231" display="https://my.zakupivli.pro/remote/dispatcher/state_purchase_view/40307899" xr:uid="{00000000-0004-0000-0000-00001A020000}"/>
    <hyperlink ref="B19" r:id="rId232" display="https://my.zakupivli.pro/remote/dispatcher/state_purchase_view/40286818" xr:uid="{00000000-0004-0000-0000-00001B020000}"/>
    <hyperlink ref="B20" r:id="rId233" display="https://my.zakupivli.pro/remote/dispatcher/state_purchase_view/40266256" xr:uid="{00000000-0004-0000-0000-00001C020000}"/>
    <hyperlink ref="B21" r:id="rId234" display="https://my.zakupivli.pro/remote/dispatcher/state_purchase_view/40265638" xr:uid="{00000000-0004-0000-0000-00001D020000}"/>
    <hyperlink ref="B18" r:id="rId235" display="https://my.zakupivli.pro/remote/dispatcher/state_purchase_view/40192931" xr:uid="{00000000-0004-0000-0000-00001E020000}"/>
  </hyperlinks>
  <pageMargins left="0.75" right="0.75" top="1" bottom="1" header="0.5" footer="0.5"/>
  <pageSetup paperSize="9" orientation="portrait" verticalDpi="0" r:id="rId2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Osvita</cp:lastModifiedBy>
  <dcterms:created xsi:type="dcterms:W3CDTF">2024-01-30T16:19:42Z</dcterms:created>
  <dcterms:modified xsi:type="dcterms:W3CDTF">2024-02-02T13:39:05Z</dcterms:modified>
  <cp:category/>
</cp:coreProperties>
</file>