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ЗВІТ ПО ТЕНДЕРАМ21.06.2019\"/>
    </mc:Choice>
  </mc:AlternateContent>
  <bookViews>
    <workbookView xWindow="0" yWindow="0" windowWidth="24000" windowHeight="9000"/>
  </bookViews>
  <sheets>
    <sheet name="Sheet" sheetId="1" r:id="rId1"/>
  </sheets>
  <definedNames>
    <definedName name="_xlnm._FilterDatabase" localSheetId="0" hidden="1">Sheet!$A$3:$AF$3</definedName>
  </definedNames>
  <calcPr calcId="162913"/>
</workbook>
</file>

<file path=xl/calcChain.xml><?xml version="1.0" encoding="utf-8"?>
<calcChain xmlns="http://schemas.openxmlformats.org/spreadsheetml/2006/main">
  <c r="B4" i="1" l="1"/>
  <c r="Z5" i="1"/>
  <c r="B5" i="1"/>
  <c r="B6" i="1"/>
  <c r="B7" i="1"/>
  <c r="Z8" i="1"/>
  <c r="B8" i="1"/>
  <c r="B9" i="1"/>
  <c r="B10" i="1"/>
  <c r="B11" i="1"/>
  <c r="Z12" i="1"/>
  <c r="B12" i="1"/>
  <c r="B13" i="1"/>
  <c r="B20" i="1"/>
  <c r="B19" i="1"/>
  <c r="B18" i="1"/>
  <c r="B17" i="1"/>
  <c r="B16" i="1"/>
  <c r="B15" i="1"/>
  <c r="B14" i="1"/>
  <c r="Z21" i="1"/>
  <c r="B21" i="1"/>
  <c r="B22" i="1"/>
  <c r="B23" i="1"/>
  <c r="B28" i="1"/>
  <c r="B27" i="1"/>
  <c r="B26" i="1"/>
  <c r="B25" i="1"/>
  <c r="B24" i="1"/>
  <c r="B30" i="1"/>
  <c r="B29" i="1"/>
  <c r="B38" i="1"/>
  <c r="B37" i="1"/>
  <c r="B36" i="1"/>
  <c r="B35" i="1"/>
  <c r="B34" i="1"/>
  <c r="B33" i="1"/>
  <c r="B32" i="1"/>
  <c r="B31" i="1"/>
  <c r="B43" i="1"/>
  <c r="B42" i="1"/>
  <c r="B41" i="1"/>
  <c r="B40" i="1"/>
  <c r="B39" i="1"/>
  <c r="B44" i="1"/>
  <c r="B45" i="1"/>
  <c r="B51" i="1"/>
  <c r="B50" i="1"/>
  <c r="B49" i="1"/>
  <c r="B48" i="1"/>
  <c r="B47" i="1"/>
  <c r="B46" i="1"/>
  <c r="B52" i="1"/>
  <c r="B57" i="1"/>
  <c r="B56" i="1"/>
  <c r="B55" i="1"/>
  <c r="B54" i="1"/>
  <c r="Z53" i="1"/>
  <c r="B53" i="1"/>
  <c r="B61" i="1"/>
  <c r="B60" i="1"/>
  <c r="B59" i="1"/>
  <c r="B58" i="1"/>
  <c r="B62" i="1"/>
  <c r="B63" i="1"/>
  <c r="B67" i="1"/>
  <c r="B66" i="1"/>
  <c r="B65" i="1"/>
  <c r="B64" i="1"/>
  <c r="B71" i="1"/>
  <c r="B70" i="1"/>
  <c r="B69" i="1"/>
  <c r="B68" i="1"/>
  <c r="B72" i="1"/>
  <c r="B73" i="1"/>
  <c r="Z74" i="1"/>
  <c r="B74" i="1"/>
  <c r="B75" i="1"/>
  <c r="B81" i="1"/>
  <c r="B80" i="1"/>
  <c r="B79" i="1"/>
  <c r="B78" i="1"/>
  <c r="B77" i="1"/>
  <c r="B76" i="1"/>
  <c r="B82" i="1"/>
  <c r="B85" i="1"/>
  <c r="B84" i="1"/>
  <c r="B83" i="1"/>
  <c r="Z86" i="1"/>
  <c r="B86" i="1"/>
  <c r="B87" i="1"/>
</calcChain>
</file>

<file path=xl/sharedStrings.xml><?xml version="1.0" encoding="utf-8"?>
<sst xmlns="http://schemas.openxmlformats.org/spreadsheetml/2006/main" count="1360" uniqueCount="321">
  <si>
    <t>% зниження</t>
  </si>
  <si>
    <t>+380342581482</t>
  </si>
  <si>
    <t>+380343045275</t>
  </si>
  <si>
    <t xml:space="preserve">+380343321847 </t>
  </si>
  <si>
    <t>+380343338707</t>
  </si>
  <si>
    <t>+380343372178</t>
  </si>
  <si>
    <t>+380365642707</t>
  </si>
  <si>
    <t>+380444263958</t>
  </si>
  <si>
    <t>+380506731104</t>
  </si>
  <si>
    <t>+380673206699</t>
  </si>
  <si>
    <t>+380673423003</t>
  </si>
  <si>
    <t>+380679084514</t>
  </si>
  <si>
    <t>+380679675160</t>
  </si>
  <si>
    <t>+380685100883</t>
  </si>
  <si>
    <t>+380978775144</t>
  </si>
  <si>
    <t>+380979608604</t>
  </si>
  <si>
    <t>+380979705570</t>
  </si>
  <si>
    <t>+380999157515</t>
  </si>
  <si>
    <t>0 (0)</t>
  </si>
  <si>
    <t>03450000-9 Розсадницька продукція</t>
  </si>
  <si>
    <t>0347522611</t>
  </si>
  <si>
    <t>0950915838</t>
  </si>
  <si>
    <t>1 (0)</t>
  </si>
  <si>
    <t>1 шт.</t>
  </si>
  <si>
    <t>10</t>
  </si>
  <si>
    <t>10 шт.</t>
  </si>
  <si>
    <t>103</t>
  </si>
  <si>
    <t>104</t>
  </si>
  <si>
    <t>105</t>
  </si>
  <si>
    <t>106</t>
  </si>
  <si>
    <t>107</t>
  </si>
  <si>
    <t>1074 шт.</t>
  </si>
  <si>
    <t>12 шт.</t>
  </si>
  <si>
    <t>124</t>
  </si>
  <si>
    <t>126</t>
  </si>
  <si>
    <t>128</t>
  </si>
  <si>
    <t>129</t>
  </si>
  <si>
    <t>133</t>
  </si>
  <si>
    <t>134</t>
  </si>
  <si>
    <t>13655234</t>
  </si>
  <si>
    <t>14210000-6 Гравій, пісок, щебінь і наповнювачі</t>
  </si>
  <si>
    <t>14410000-8 Кам’яна сіль</t>
  </si>
  <si>
    <t>145</t>
  </si>
  <si>
    <t>146</t>
  </si>
  <si>
    <t>147</t>
  </si>
  <si>
    <t>148</t>
  </si>
  <si>
    <t>14810000-2 - Абразивні вироби (круг алм. відрізний 230х22 BOSH); 14810000-2 - Абразивні вироби (круг відрізний)</t>
  </si>
  <si>
    <t>14810000-2 - Абразивні вироби (круг алм. відрізний 230х22 BOSH, круг відрізний)</t>
  </si>
  <si>
    <t>14810000-2 - Абразивні вироби (круг відрізний 115х1.2х22)</t>
  </si>
  <si>
    <t>14810000-2 - Абразивні вироби (круг відрізний АТАМАН 125); 14810000-2 - Абразивні вироби (круг відрізний 230х2х22 метал Карпати)</t>
  </si>
  <si>
    <t>14810000-2 - Абразивні вироби (круг відрізний АТАМАН 125, круг відрізний 230х2х22 метал Карпати)</t>
  </si>
  <si>
    <t>14810000-2 - Абразивні вироби (круг відрізний ЗАК 41 14 А 230)</t>
  </si>
  <si>
    <t>14810000-2 - Абразивні вироби (круг відрізний ЗАК 41 14 А 230); 14810000-2 - Абразивні вироби (круги відрізні 125х1.6х22)</t>
  </si>
  <si>
    <t>14810000-2 - Абразивні вироби (круг відрізний ЗАК 41 14 А 230, круги відрізні 125х1.6х22)</t>
  </si>
  <si>
    <t>14810000-2 - Абразивні вироби (круг відрізний)</t>
  </si>
  <si>
    <t>14810000-2 - Абразивні вироби (круг шліфувальний); 14810000-2 - Абразивні вироби (круг відрізний 230х2х22 метал Карпати); 14810000-2 - Абразивні вироби (круг відрізний ЗАК 41 14 А 230)</t>
  </si>
  <si>
    <t>14810000-2 - Абразивні вироби (круг шліфувальний); 14810000-2 - Абразивні вироби (шліфшкірка 115 мм. Р120); 14810000-2 - Абразивні вироби ( круг відрізний 125х1,6х22); 14810000-2 - Абразивні вироби ( круг зачисний 230х6)</t>
  </si>
  <si>
    <t>14810000-2 - Абразивні вироби (круг шліфувальний, круг відрізний 230х2х22 метал Карпати, круг відрізний ЗАК 41 14 А 230)</t>
  </si>
  <si>
    <t>14810000-2 - Абразивні вироби (круг шліфувальний, шліфшкірка 115 мм. Р120, круг відрізний 125х1,6х22, круг зачисний 230х6)</t>
  </si>
  <si>
    <t>14810000-2 - Абразивні вироби (шліфшкірка Р-80 10 м.)</t>
  </si>
  <si>
    <t>14810000-2 - Абразивні вироби (шліфшкірка Р-80)</t>
  </si>
  <si>
    <t>14810000-2 Абразивні вироби</t>
  </si>
  <si>
    <t>156</t>
  </si>
  <si>
    <t>157</t>
  </si>
  <si>
    <t>158</t>
  </si>
  <si>
    <t>16</t>
  </si>
  <si>
    <t>161</t>
  </si>
  <si>
    <t>17</t>
  </si>
  <si>
    <t>171 шт.</t>
  </si>
  <si>
    <t>18140000-2 - Аксесуари до робочого одягу (Рукавиці "Будівельник"); 18140000-2 - Аксесуари до робочого одягу (рукавиці "Ладонь" Оранжеві")</t>
  </si>
  <si>
    <t>18140000-2 - Аксесуари до робочого одягу (Рукавиці "Будівельник", рукавиці "Ладонь" Оранжеві")</t>
  </si>
  <si>
    <t>18140000-2 - Аксесуари до робочого одягу (Рукавиці 50 пар)</t>
  </si>
  <si>
    <t>18140000-2 - Аксесуари до робочого одягу (Рукавиці 51 пара)</t>
  </si>
  <si>
    <t>18140000-2 - Аксесуари до робочого одягу (Рукавиці Зірка 10 сині Dolohi); 18140000-2 - Аксесуари до робочого одягу (рукавиці з крапками чорні)</t>
  </si>
  <si>
    <t>18140000-2 - Аксесуари до робочого одягу (Рукавиці Зірка 10 сині Dolohi, рукавиці з крапками чорні)</t>
  </si>
  <si>
    <t>18140000-2 - Аксесуари до робочого одягу (Рукавиці з крапками чорні); 18140000-2 - Аксесуари до робочого одягу (рукавички)</t>
  </si>
  <si>
    <t>18140000-2 - Аксесуари до робочого одягу (Рукавиці з крапками чорні, рукавички)</t>
  </si>
  <si>
    <t>18140000-2 - Аксесуари до робочого одягу (Рукавиці з поліуретановим покриттям 2 пари)</t>
  </si>
  <si>
    <t>18140000-2 - Аксесуари до робочого одягу (Рукавиці з поліуретановим покриттям)</t>
  </si>
  <si>
    <t>18140000-2 - Аксесуари до робочого одягу (рукавиці "Зірка" 10 сині Dolohi )</t>
  </si>
  <si>
    <t>18140000-2 - Аксесуари до робочого одягу (рукавиці "Зірка" 10 сині Dolohi)</t>
  </si>
  <si>
    <t>18140000-2 - Аксесуари до робочого одягу (рукавиці з поліуретановим покриттям)</t>
  </si>
  <si>
    <t>18140000-2 Аксесуари до робочого одягу</t>
  </si>
  <si>
    <t>19</t>
  </si>
  <si>
    <t>192</t>
  </si>
  <si>
    <t>19510000-4 - Гумові вироби (колесо пневматичне 3,5х8 до тачки)</t>
  </si>
  <si>
    <t>19510000-4 - Гумові вироби (колесо пнематичне)</t>
  </si>
  <si>
    <t>19510000-4 - Гумові вироби (покришка+камера до колеса пневматичного)</t>
  </si>
  <si>
    <t>19510000-4 Гумові вироби</t>
  </si>
  <si>
    <t>1972606464</t>
  </si>
  <si>
    <t>2 шт.</t>
  </si>
  <si>
    <t>20</t>
  </si>
  <si>
    <t>20 шт.</t>
  </si>
  <si>
    <t>200</t>
  </si>
  <si>
    <t>201</t>
  </si>
  <si>
    <t>203</t>
  </si>
  <si>
    <t>204</t>
  </si>
  <si>
    <t>209</t>
  </si>
  <si>
    <t>210</t>
  </si>
  <si>
    <t>212</t>
  </si>
  <si>
    <t>213</t>
  </si>
  <si>
    <t>2156704211</t>
  </si>
  <si>
    <t>22</t>
  </si>
  <si>
    <t>2205</t>
  </si>
  <si>
    <t>22194022</t>
  </si>
  <si>
    <t>22194051</t>
  </si>
  <si>
    <t>23</t>
  </si>
  <si>
    <t>24</t>
  </si>
  <si>
    <t>2427101531</t>
  </si>
  <si>
    <t>24950000-8 Спеціалізована хімічна продукція</t>
  </si>
  <si>
    <t>25</t>
  </si>
  <si>
    <t>250 шт.</t>
  </si>
  <si>
    <t>252</t>
  </si>
  <si>
    <t>257</t>
  </si>
  <si>
    <t>26</t>
  </si>
  <si>
    <t>260</t>
  </si>
  <si>
    <t>263</t>
  </si>
  <si>
    <t>264</t>
  </si>
  <si>
    <t>265</t>
  </si>
  <si>
    <t>266</t>
  </si>
  <si>
    <t>267</t>
  </si>
  <si>
    <t>27</t>
  </si>
  <si>
    <t>279</t>
  </si>
  <si>
    <t>28</t>
  </si>
  <si>
    <t>280</t>
  </si>
  <si>
    <t>282</t>
  </si>
  <si>
    <t>3</t>
  </si>
  <si>
    <t>3 шт.</t>
  </si>
  <si>
    <t>30</t>
  </si>
  <si>
    <t>30016287</t>
  </si>
  <si>
    <t>306</t>
  </si>
  <si>
    <t>31710000-6 - Електронне обладнання (Електроди 1 п.)</t>
  </si>
  <si>
    <t>31710000-6 - Електронне обладнання (Електроди моноліт РЦ 3,0 мм. 2,4 кг.)</t>
  </si>
  <si>
    <t>31710000-6 - Електронне обладнання (Електроди моноліт РЦ 3,0 мм. 2,5 кг.)</t>
  </si>
  <si>
    <t>31710000-6 Електронне обладнання</t>
  </si>
  <si>
    <t>321</t>
  </si>
  <si>
    <t>32943235</t>
  </si>
  <si>
    <t>33427409</t>
  </si>
  <si>
    <t>34140000-0 Великовантажні мототранспортні засоби</t>
  </si>
  <si>
    <t>34142300-7 Вантажні автомобілі-самоскиди</t>
  </si>
  <si>
    <t>34422841</t>
  </si>
  <si>
    <t>34920000-2 Дорожнє обладнання</t>
  </si>
  <si>
    <t>35185446</t>
  </si>
  <si>
    <t>36085246</t>
  </si>
  <si>
    <t>36422246</t>
  </si>
  <si>
    <t>37409912</t>
  </si>
  <si>
    <t xml:space="preserve">380672350988, </t>
  </si>
  <si>
    <t>38554114</t>
  </si>
  <si>
    <t>39220000-0 - Кухонне приладдя, товари для дому та господарства і приладдя для закладів громадського харчування</t>
  </si>
  <si>
    <t>39220000-0 - Кухонне приладдя, товари для дому та господарства і приладдя для закладів громадського харчування (Пензель "Євро 3"); 39220000-0 - Кухонне приладдя, товари для дому та господарства і приладдя для закладів громадського харчування (Пензель)</t>
  </si>
  <si>
    <t>39220000-0 - Кухонне приладдя, товари для дому та господарства і приладдя для закладів громадського харчування (Пензель євро 3); 39220000-0 - Кухонне приладдя, товари для дому та господарства і приладдя для закладів громадського харчування (Пензель "Євро " 2,5)</t>
  </si>
  <si>
    <t>39220000-0 - Кухонне приладдя, товари для дому та господарства і приладдя для закладів громадського харчування (відро будівельне)</t>
  </si>
  <si>
    <t>39220000-0 - Кухонне приладдя, товари для дому та господарства і приладдя для закладів громадського харчування (пензель флейцевий тип Англійський)</t>
  </si>
  <si>
    <t>39220000-0 - Кухонне приладдя, товари для дому та господарства і приладдя для закладів громадського харчування (пензель євро 3, пензель євро 2,5)</t>
  </si>
  <si>
    <t>39220000-0 - Кухонне приладдя, товари для дому та господарства і приладдя для закладів громадського харчування (пензель-макловиця); 39220000-0 - Кухонне приладдя, товари для дому та господарства і приладдя для закладів громадського харчування (флейц)</t>
  </si>
  <si>
    <t>39220000-0 - Кухонне приладдя, товари для дому та господарства і приладдя для закладів громадського харчування (пензель-макловиця, флейц)</t>
  </si>
  <si>
    <t>39220000-0 - Кухонне приладдя, товари для дому та господарства і приладдя для закладів громадського харчування (цвяхи); 39220000-0 - Кухонне приладдя, товари для дому та господарства і приладдя для закладів громадського харчування (пензлик)</t>
  </si>
  <si>
    <t>39220000-0 - Кухонне приладдя, товари для дому та господарства і приладдя для закладів громадського харчування(цвяхи, пензлик)</t>
  </si>
  <si>
    <t>39220000-0 Кухонне приладдя, товари для дому та господарства і приладдя для закладів громадського харчування</t>
  </si>
  <si>
    <t>39588481</t>
  </si>
  <si>
    <t>4</t>
  </si>
  <si>
    <t>4 шт.</t>
  </si>
  <si>
    <t>40 шт.</t>
  </si>
  <si>
    <t>40227262</t>
  </si>
  <si>
    <t>42214302</t>
  </si>
  <si>
    <t>44110000-4 Конструкційні матеріали</t>
  </si>
  <si>
    <t>44110000-4 Конструкційні матеріали (Суміш асфальтобетонна тип А марка 1, суміш асфальтобетонна крупнозерниста, бітум)</t>
  </si>
  <si>
    <t>44110000-4 Конструкційні матеріали (Суміш асфальтобетонна тип А марка 1, суміш асфальтобетонна тип Б марка 2, суміш асфальтобетонна крупнозерниста, бітум)</t>
  </si>
  <si>
    <t>44110000-4 Конструкційні матеріали (Суміш асфальтобетонна тип Б марка 2, бітум)</t>
  </si>
  <si>
    <t>44420000-0 Будівельні товари</t>
  </si>
  <si>
    <t>44810000-1 - Фарби (Емаль ПФ-116 0,9 кг.)</t>
  </si>
  <si>
    <t>44810000-1 - Фарби (Емаль ПФ-116 0,9 кг.); 44810000-1 - Фарби (Емаль ПФ-116 2,8 кг.)</t>
  </si>
  <si>
    <t>44810000-1 - Фарби (Емаль ПФ-116 2,8 кг.)</t>
  </si>
  <si>
    <t>44810000-1 - Фарби (Емаль ПФ-116 2,8 кг.); 44810000-1 - Фарби (Емаль ПФ-116 0,9 кг.)</t>
  </si>
  <si>
    <t>44810000-1 - Фарби (Емаль ПФ-116 2,8 кг.); 44810000-1 - Фарби (емаль алкідна Смайл 0,9 кг. ПФ-115)</t>
  </si>
  <si>
    <t>44810000-1 - Фарби (Емаль ПФ-116 2,8 кг., Емаль ПФ-116 0,9 кг.)</t>
  </si>
  <si>
    <t>44810000-1 - Фарби (Емаль ПФ-116 2,8 кг., емаль алкідна Смайл 0,9 кг. ПФ-115)</t>
  </si>
  <si>
    <t>44810000-1 Фарби</t>
  </si>
  <si>
    <t>44830000-7 - Мастики, шпаклівки, замазки та розчинники (Уайт-спірит 0,5 л. Зебра, грунтовка для металу 2,8 кг., розчинник 647 1л., пластифікатор)</t>
  </si>
  <si>
    <t>44830000-7 - Мастики, шпаклівки, замазки та розчинники (Уайт-спірит 0.5 Зебра); 44830000-7 - Мастики, шпаклівки, замазки та розчинники (грунтовка для металу 2.8 кг.)</t>
  </si>
  <si>
    <t>44830000-7 - Мастики, шпаклівки, замазки та розчинники (Уайт-спірит 0.5 Зебра); 44830000-7 - Мастики, шпаклівки, замазки та розчинники (грунтовка для металу 2.8 кг.); 44830000-7 - Мастики, шпаклівки, замазки та розчинники (розчинник 647 1 л.); 44830000-7 - Мастики, шпаклівки, замазки та розчинники (пластифікатор)</t>
  </si>
  <si>
    <t>44830000-7 - Мастики, шпаклівки, замазки та розчинники (Уайт-спірит 4,7л.); 44830000-7 - Мастики, шпаклівки, замазки та розчинники (грунтовка для металу 2,8 кг.); 44830000-7 - Мастики, шпаклівки, замазки та розчинники (грунтовка для металу 0,9 кг.)</t>
  </si>
  <si>
    <t>44830000-7 - Мастики, шпаклівки, замазки та розчинники (Уайт-спірит 4,7л., грунтовка для металу 2,8 кг., грунтовка для металу 0,9 кг.)</t>
  </si>
  <si>
    <t>44830000-7 - Мастики, шпаклівки, замазки та розчинники (Уайт-спірит 4,7л., грунтовка для металу 2,8 кг., уайт-спірит 0.5 л. Зебра)</t>
  </si>
  <si>
    <t>44830000-7 - Мастики, шпаклівки, замазки та розчинники (грунтовка для металу 2,8 кг.)</t>
  </si>
  <si>
    <t>44830000-7 - Мастики, шпаклівки, замазки та розчинники (грунтовка для металу 2,8 кг., уайт-спірит 0.5 л. Зебра)</t>
  </si>
  <si>
    <t>44830000-7 - Мастики, шпаклівки, замазки та розчинники (грунтовка для металу 2,8 кг., уайт-спірит 1 л. Зебра)</t>
  </si>
  <si>
    <t>44830000-7 - Мастики, шпаклівки, замазки та розчинники (грунтовка для металу 2.8 кг.)</t>
  </si>
  <si>
    <t>44830000-7 - Мастики, шпаклівки, замазки та розчинники (грунтовка для металу 2.8 кг.); 44830000-7 - Мастики, шпаклівки, замазки та розчинники (Уайт-спірит 1 л. Зебра)</t>
  </si>
  <si>
    <t>44830000-7 - Мастики, шпаклівки, замазки та розчинники (грунтовка для металу 2.8 кг.); 44830000-7 - Мастики, шпаклівки, замазки та розчинники (уайт-спірит 4.7 л.); 44830000-7 - Мастики, шпаклівки, замазки та розчинники (Уайт-спірит 0.5 Зебра)</t>
  </si>
  <si>
    <t>44830000-7 - Мастики, шпаклівки, замазки та розчинники (розчинник 1 л.)</t>
  </si>
  <si>
    <t>44830000-7 - Мастики, шпаклівки, замазки та розчинники (розчинник)</t>
  </si>
  <si>
    <t>44830000-7 - Мастики, шпаклівки, замазки та розчинники (уайт-спірит 1 л. Зебра)</t>
  </si>
  <si>
    <t>44830000-7 Мастики, шпаклівки, замазки та розчинники</t>
  </si>
  <si>
    <t>44910000-2 Будівельний камінь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</si>
  <si>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</si>
  <si>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45520000-8 Прокат обладнання з оператором для виконання земляних робіт</t>
  </si>
  <si>
    <t>5 шт.</t>
  </si>
  <si>
    <t>50 шт.</t>
  </si>
  <si>
    <t>51 шт.</t>
  </si>
  <si>
    <t>52 шт.</t>
  </si>
  <si>
    <t>57</t>
  </si>
  <si>
    <t>58</t>
  </si>
  <si>
    <t>60</t>
  </si>
  <si>
    <t>60180000-3 Прокат вантажних транспортних засобів із водієм для перевезення товарів</t>
  </si>
  <si>
    <t>62</t>
  </si>
  <si>
    <t>63</t>
  </si>
  <si>
    <t>64 шт.</t>
  </si>
  <si>
    <t>65</t>
  </si>
  <si>
    <t>7 шт.</t>
  </si>
  <si>
    <t>74</t>
  </si>
  <si>
    <t>8</t>
  </si>
  <si>
    <t>8 шт.</t>
  </si>
  <si>
    <t>8/0902</t>
  </si>
  <si>
    <t>80</t>
  </si>
  <si>
    <t>800 шт.</t>
  </si>
  <si>
    <t>83</t>
  </si>
  <si>
    <t>86</t>
  </si>
  <si>
    <t>87</t>
  </si>
  <si>
    <t>89</t>
  </si>
  <si>
    <t>9</t>
  </si>
  <si>
    <t>90</t>
  </si>
  <si>
    <t>91</t>
  </si>
  <si>
    <t>95</t>
  </si>
  <si>
    <t>96</t>
  </si>
  <si>
    <t>e.kurida@avtek.ua</t>
  </si>
  <si>
    <t>i.timoshenko@tdkt.com.ua</t>
  </si>
  <si>
    <t>ivankivvictor@gmail.com</t>
  </si>
  <si>
    <t>maestro_km@ukr.net</t>
  </si>
  <si>
    <t>sale.kipiko@gmail.com</t>
  </si>
  <si>
    <t>shbistr@ukr.net</t>
  </si>
  <si>
    <t>ЄДРПОУ організатора</t>
  </si>
  <si>
    <t>ЄДРПОУ переможця</t>
  </si>
  <si>
    <t>Ідентифікатор закупівлі</t>
  </si>
  <si>
    <t>Автомобіль МАЗ 6501С5-524-000 або еквівалент  – 2 одиниці</t>
  </si>
  <si>
    <t xml:space="preserve">Автомобіль МАЗ 6501С5-524-000 або еквівалент  – 2 одиниці </t>
  </si>
  <si>
    <t>Автомобіль спеціальний вантажний-С КАМАЗ 53213</t>
  </si>
  <si>
    <t>Бордюр дорожній 1000х300х150, Поребрик 1000х250х60 або еквівалент</t>
  </si>
  <si>
    <t>Бордюр дорожній 1000х300х150; Поребрик 1000х250х60</t>
  </si>
  <si>
    <t>Будівельні товари (Дощоприймач полімерпіщаний, середній чорний 400х450. В125 із замком (100 шт.), люк пластмасовий важкий із замком С250 (10 шт.))</t>
  </si>
  <si>
    <t>Будівельні товари (Дощоприймач прямокутний важкий тип С250 "КМ13Р" (5 шт.), сміттєзбірна корзина глибока "UA4V" (5 шт.))</t>
  </si>
  <si>
    <t>Встановлення дорожніх знаків, нанесення дорожньої розмітки</t>
  </si>
  <si>
    <t>Встановлення дорожніх знаків; Нанесення дорожньої розмітки</t>
  </si>
  <si>
    <t>Встановлення засобів обмеження руху автотранспорту</t>
  </si>
  <si>
    <t>Всього вимог (без рішення)</t>
  </si>
  <si>
    <t>Всього запитань (без відповіді)</t>
  </si>
  <si>
    <t>Всього скарг (без рішення)</t>
  </si>
  <si>
    <t>Відкриті торги</t>
  </si>
  <si>
    <t>Дата аукціону</t>
  </si>
  <si>
    <t>Дата публікації закупівлі</t>
  </si>
  <si>
    <t>Договір діє до:</t>
  </si>
  <si>
    <t>Дощоприймач полімерпіщаний, середній чорний 400х450. В125 із замком; Люк пластмасовий важкий із замком С250</t>
  </si>
  <si>
    <t>Дощоприймач прямокутний важкий тип С250 "КМ13Р"; Сміттєзбірна корзина глибока "UA4V"</t>
  </si>
  <si>
    <t>Електронна пошта переможця тендеру</t>
  </si>
  <si>
    <t>З ПДВ</t>
  </si>
  <si>
    <t>Звіт про укладений договір</t>
  </si>
  <si>
    <t>КП "Полігон Екологія"</t>
  </si>
  <si>
    <t>Класифікатор</t>
  </si>
  <si>
    <t>Контактний телефон переможця тендеру</t>
  </si>
  <si>
    <t>Кількість одиниць</t>
  </si>
  <si>
    <t>Кількість учасників аукціону</t>
  </si>
  <si>
    <t>Маршрут Коломия - Пасічна</t>
  </si>
  <si>
    <t>Назва потенційного переможця (з найменшою ціною)</t>
  </si>
  <si>
    <t>Номер договору</t>
  </si>
  <si>
    <t>Ні</t>
  </si>
  <si>
    <t>Організатор</t>
  </si>
  <si>
    <t>Очікувана вартість закупівлі</t>
  </si>
  <si>
    <t>ПП "МАЕСТРО М"</t>
  </si>
  <si>
    <t>ПРИВАТНА АГРОПРОМИСЛОВА ФІРМА "ІНТЕГРАЛ"</t>
  </si>
  <si>
    <t>ПРИВАТНЕ ПІДПРИЄМСТВО "МАЕСТРО М"</t>
  </si>
  <si>
    <t>Переговорна процедура</t>
  </si>
  <si>
    <t>Поребрик 1000х250х60; Бордюр дорожній 1000х300х150</t>
  </si>
  <si>
    <t>Посилання на редукціон</t>
  </si>
  <si>
    <t>Послуги екскаватора-навантажувача JCB 3CX</t>
  </si>
  <si>
    <t>Поточний ремонт дорожнього покриття</t>
  </si>
  <si>
    <t>Предмет закупівлі</t>
  </si>
  <si>
    <t>Причина скасування закупівлі</t>
  </si>
  <si>
    <t>Прокат вантажних транспортних засобів із водієм для перевезення товарів</t>
  </si>
  <si>
    <t>Пропозиція потенційного переможця (з найменшою ціною) грн</t>
  </si>
  <si>
    <t>Пісок природний</t>
  </si>
  <si>
    <t>Піщано-соляна суміш з піску та солі</t>
  </si>
  <si>
    <t>Рибчук Наталія Романівна</t>
  </si>
  <si>
    <t>Саджанці кленів</t>
  </si>
  <si>
    <t xml:space="preserve">Снігоочисний відвал до вантажного автомобіля </t>
  </si>
  <si>
    <t>Снігоочисний відвал до вантажного автомобіля – 2 одиниці</t>
  </si>
  <si>
    <t>Сума укладеного договору</t>
  </si>
  <si>
    <t>Суміш асфальтобетонна тип А марка 1; Суміш асфальтобетонна крупнозерниста; Бітум</t>
  </si>
  <si>
    <t>Суміш асфальтобетонна тип А марка 1; Суміш асфальтобетонна тип Б марка 2; Суміш асфальтобетонна крупнозерниста; Бітум</t>
  </si>
  <si>
    <t>Суміш асфальтобетонна тип Б марка 2; Бітум</t>
  </si>
  <si>
    <t>Сіль технічна з антизлежувачем для зимового утримання доріг</t>
  </si>
  <si>
    <t>Сіль технічна з антизлежувачем для зимового утримання доріг або еквівалент</t>
  </si>
  <si>
    <t>ТОВ "ВГР СЕРВІС"</t>
  </si>
  <si>
    <t>ТОВ "Укравтокомплект лтд"</t>
  </si>
  <si>
    <t>ТОВ ІНТЕР ДЕКОР</t>
  </si>
  <si>
    <t>ТОВ Дорожні Системи</t>
  </si>
  <si>
    <t>ТОВ Торговий Дім "КиП і Ко"</t>
  </si>
  <si>
    <t>ТОВАРИСТВО З ОБМЕЖЕНОЮ ВІДПОВІДАЛЬНІСТЮ "ВІАКОН УКРАЇНА"</t>
  </si>
  <si>
    <t>ТОВАРИСТВО З ОБМЕЖЕНОЮ ВІДПОВІДАЛЬНІСТЮ "ГАРАНТПЛЮСБУД"</t>
  </si>
  <si>
    <t>ТОВАРИСТВО З ОБМЕЖЕНОЮ ВІДПОВІДАЛЬНІСТЮ "КАЛИНА-1"</t>
  </si>
  <si>
    <t>ТОВАРИСТВО З ОБМЕЖЕНОЮ ВІДПОВІДАЛЬНІСТЮ "КАСІ-УКРАЇНА"</t>
  </si>
  <si>
    <t>ТОВАРИСТВО З ОБМЕЖЕНОЮ ВІДПОВІДАЛЬНІСТЮ "КОМІНТЕЛ"</t>
  </si>
  <si>
    <t>ТОВАРИСТВО З ОБМЕЖЕНОЮ ВІДПОВІДАЛЬНІСТЮ "НАДВІРНЯНСЬКА АВТОБАЗА"</t>
  </si>
  <si>
    <t>ТОВАРИСТВО З ОБМЕЖЕНОЮ ВІДПОВІДАЛЬНІСТЮ "САДИБА"</t>
  </si>
  <si>
    <t>ТОВАРИСТВО З ОБМЕЖЕНОЮ ВІДПОВІДАЛЬНІСТЮ "СЕРВІСТРАНСБУД"</t>
  </si>
  <si>
    <t>ТОВАРИСТВО З ОБМЕЖЕНОЮ ВІДПОВІДАЛЬНІСТЮ "ТОРГОВИЙ ДІМ "КОМУНАЛЬНА ТЕХНІКА"</t>
  </si>
  <si>
    <t>Так</t>
  </si>
  <si>
    <t>Тип процедури</t>
  </si>
  <si>
    <t>Товариство з обмеженою відповідальністю "Сучасні вантажівки"</t>
  </si>
  <si>
    <t>Узагальнена назва закупівлі</t>
  </si>
  <si>
    <t>Укладення договору до:</t>
  </si>
  <si>
    <t>Укладення договору з:</t>
  </si>
  <si>
    <t>ФОП "БОДНАРЧУК ВАСИЛЬ ДМИТРОВИЧ"</t>
  </si>
  <si>
    <t>ФОП Боднарчук Василь Дмитрович</t>
  </si>
  <si>
    <t>Фактичний переможець</t>
  </si>
  <si>
    <t>Фізична особа-підприємець Шкутяк Василь Петрович</t>
  </si>
  <si>
    <t>аукціон не передбачено</t>
  </si>
  <si>
    <t>аукціон не проводився</t>
  </si>
  <si>
    <t>кілька позицій</t>
  </si>
  <si>
    <t>неможливості усунення порушень, що виникли через виявлені порушення законодавства з питань публічних закупівель;</t>
  </si>
  <si>
    <t>№</t>
  </si>
  <si>
    <t>ЗАКУПІВЛІ-2017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</si>
</sst>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6181036" TargetMode="External"/><Relationship Id="rId18" Type="http://schemas.openxmlformats.org/officeDocument/2006/relationships/hyperlink" Target="https://auction.openprocurement.org/tenders/0f2d3bcb4ba34debaa09d8f453f9169f" TargetMode="External"/><Relationship Id="rId26" Type="http://schemas.openxmlformats.org/officeDocument/2006/relationships/hyperlink" Target="https://my.zakupki.prom.ua/remote/dispatcher/state_purchase_view/7858936" TargetMode="External"/><Relationship Id="rId39" Type="http://schemas.openxmlformats.org/officeDocument/2006/relationships/hyperlink" Target="https://my.zakupki.prom.ua/remote/dispatcher/state_purchase_view/6692366" TargetMode="External"/><Relationship Id="rId21" Type="http://schemas.openxmlformats.org/officeDocument/2006/relationships/hyperlink" Target="https://my.zakupki.prom.ua/remote/dispatcher/state_purchase_view/7860246" TargetMode="External"/><Relationship Id="rId34" Type="http://schemas.openxmlformats.org/officeDocument/2006/relationships/hyperlink" Target="https://my.zakupki.prom.ua/remote/dispatcher/state_purchase_view/8267311" TargetMode="External"/><Relationship Id="rId42" Type="http://schemas.openxmlformats.org/officeDocument/2006/relationships/hyperlink" Target="https://my.zakupki.prom.ua/remote/dispatcher/state_purchase_view/7327348" TargetMode="External"/><Relationship Id="rId47" Type="http://schemas.openxmlformats.org/officeDocument/2006/relationships/hyperlink" Target="https://my.zakupki.prom.ua/remote/dispatcher/state_purchase_view/7458105" TargetMode="External"/><Relationship Id="rId50" Type="http://schemas.openxmlformats.org/officeDocument/2006/relationships/hyperlink" Target="https://my.zakupki.prom.ua/remote/dispatcher/state_purchase_view/7445630" TargetMode="External"/><Relationship Id="rId55" Type="http://schemas.openxmlformats.org/officeDocument/2006/relationships/hyperlink" Target="https://my.zakupki.prom.ua/remote/dispatcher/state_purchase_view/7686031" TargetMode="External"/><Relationship Id="rId63" Type="http://schemas.openxmlformats.org/officeDocument/2006/relationships/hyperlink" Target="https://my.zakupki.prom.ua/remote/dispatcher/state_purchase_view/7930930" TargetMode="External"/><Relationship Id="rId68" Type="http://schemas.openxmlformats.org/officeDocument/2006/relationships/hyperlink" Target="https://my.zakupki.prom.ua/remote/dispatcher/state_purchase_view/7931030" TargetMode="External"/><Relationship Id="rId7" Type="http://schemas.openxmlformats.org/officeDocument/2006/relationships/hyperlink" Target="https://my.zakupki.prom.ua/remote/dispatcher/state_purchase_view/7245775" TargetMode="External"/><Relationship Id="rId71" Type="http://schemas.openxmlformats.org/officeDocument/2006/relationships/hyperlink" Target="https://my.zakupki.prom.ua/remote/dispatcher/state_purchase_view/7932677" TargetMode="External"/><Relationship Id="rId2" Type="http://schemas.openxmlformats.org/officeDocument/2006/relationships/hyperlink" Target="https://my.zakupki.prom.ua/remote/dispatcher/state_purchase_view/6865517" TargetMode="External"/><Relationship Id="rId16" Type="http://schemas.openxmlformats.org/officeDocument/2006/relationships/hyperlink" Target="https://auction.openprocurement.org/tenders/a32e3651f1e44cb9a1cf00b3614bf7fa" TargetMode="External"/><Relationship Id="rId29" Type="http://schemas.openxmlformats.org/officeDocument/2006/relationships/hyperlink" Target="https://my.zakupki.prom.ua/remote/dispatcher/state_purchase_view/7764295" TargetMode="External"/><Relationship Id="rId1" Type="http://schemas.openxmlformats.org/officeDocument/2006/relationships/hyperlink" Target="https://my.zakupki.prom.ua/remote/dispatcher/state_purchase_view/7244713" TargetMode="External"/><Relationship Id="rId6" Type="http://schemas.openxmlformats.org/officeDocument/2006/relationships/hyperlink" Target="https://my.zakupki.prom.ua/remote/dispatcher/state_purchase_view/7245307" TargetMode="External"/><Relationship Id="rId11" Type="http://schemas.openxmlformats.org/officeDocument/2006/relationships/hyperlink" Target="https://my.zakupki.prom.ua/remote/dispatcher/state_purchase_view/6076411" TargetMode="External"/><Relationship Id="rId24" Type="http://schemas.openxmlformats.org/officeDocument/2006/relationships/hyperlink" Target="https://my.zakupki.prom.ua/remote/dispatcher/state_purchase_view/7834322" TargetMode="External"/><Relationship Id="rId32" Type="http://schemas.openxmlformats.org/officeDocument/2006/relationships/hyperlink" Target="https://my.zakupki.prom.ua/remote/dispatcher/state_purchase_view/8297404" TargetMode="External"/><Relationship Id="rId37" Type="http://schemas.openxmlformats.org/officeDocument/2006/relationships/hyperlink" Target="https://my.zakupki.prom.ua/remote/dispatcher/state_purchase_view/6058783" TargetMode="External"/><Relationship Id="rId40" Type="http://schemas.openxmlformats.org/officeDocument/2006/relationships/hyperlink" Target="https://my.zakupki.prom.ua/remote/dispatcher/state_purchase_view/6765307" TargetMode="External"/><Relationship Id="rId45" Type="http://schemas.openxmlformats.org/officeDocument/2006/relationships/hyperlink" Target="https://my.zakupki.prom.ua/remote/dispatcher/state_purchase_view/7581205" TargetMode="External"/><Relationship Id="rId53" Type="http://schemas.openxmlformats.org/officeDocument/2006/relationships/hyperlink" Target="https://my.zakupki.prom.ua/remote/dispatcher/state_purchase_view/7687196" TargetMode="External"/><Relationship Id="rId58" Type="http://schemas.openxmlformats.org/officeDocument/2006/relationships/hyperlink" Target="https://my.zakupki.prom.ua/remote/dispatcher/state_purchase_view/7582183" TargetMode="External"/><Relationship Id="rId66" Type="http://schemas.openxmlformats.org/officeDocument/2006/relationships/hyperlink" Target="https://my.zakupki.prom.ua/remote/dispatcher/state_purchase_view/8075841" TargetMode="External"/><Relationship Id="rId5" Type="http://schemas.openxmlformats.org/officeDocument/2006/relationships/hyperlink" Target="https://my.zakupki.prom.ua/remote/dispatcher/state_purchase_view/7245440" TargetMode="External"/><Relationship Id="rId15" Type="http://schemas.openxmlformats.org/officeDocument/2006/relationships/hyperlink" Target="https://auction.openprocurement.org/tenders/625ef7fdbdfd463f922630eab30a427f" TargetMode="External"/><Relationship Id="rId23" Type="http://schemas.openxmlformats.org/officeDocument/2006/relationships/hyperlink" Target="https://my.zakupki.prom.ua/remote/dispatcher/state_purchase_view/7906842" TargetMode="External"/><Relationship Id="rId28" Type="http://schemas.openxmlformats.org/officeDocument/2006/relationships/hyperlink" Target="https://my.zakupki.prom.ua/remote/dispatcher/state_purchase_view/7687533" TargetMode="External"/><Relationship Id="rId36" Type="http://schemas.openxmlformats.org/officeDocument/2006/relationships/hyperlink" Target="https://my.zakupki.prom.ua/remote/dispatcher/state_purchase_view/8266690" TargetMode="External"/><Relationship Id="rId49" Type="http://schemas.openxmlformats.org/officeDocument/2006/relationships/hyperlink" Target="https://my.zakupki.prom.ua/remote/dispatcher/state_purchase_view/7446195" TargetMode="External"/><Relationship Id="rId57" Type="http://schemas.openxmlformats.org/officeDocument/2006/relationships/hyperlink" Target="https://my.zakupki.prom.ua/remote/dispatcher/state_purchase_view/7582311" TargetMode="External"/><Relationship Id="rId61" Type="http://schemas.openxmlformats.org/officeDocument/2006/relationships/hyperlink" Target="https://my.zakupki.prom.ua/remote/dispatcher/state_purchase_view/7581692" TargetMode="External"/><Relationship Id="rId10" Type="http://schemas.openxmlformats.org/officeDocument/2006/relationships/hyperlink" Target="https://my.zakupki.prom.ua/remote/dispatcher/state_purchase_view/7261083" TargetMode="External"/><Relationship Id="rId19" Type="http://schemas.openxmlformats.org/officeDocument/2006/relationships/hyperlink" Target="https://auction.openprocurement.org/tenders/16f3f67e31c44a2a852adcf37e249db2" TargetMode="External"/><Relationship Id="rId31" Type="http://schemas.openxmlformats.org/officeDocument/2006/relationships/hyperlink" Target="https://my.zakupki.prom.ua/remote/dispatcher/state_purchase_view/8267731" TargetMode="External"/><Relationship Id="rId44" Type="http://schemas.openxmlformats.org/officeDocument/2006/relationships/hyperlink" Target="https://my.zakupki.prom.ua/remote/dispatcher/state_purchase_view/7581167" TargetMode="External"/><Relationship Id="rId52" Type="http://schemas.openxmlformats.org/officeDocument/2006/relationships/hyperlink" Target="https://my.zakupki.prom.ua/remote/dispatcher/state_purchase_view/7687317" TargetMode="External"/><Relationship Id="rId60" Type="http://schemas.openxmlformats.org/officeDocument/2006/relationships/hyperlink" Target="https://my.zakupki.prom.ua/remote/dispatcher/state_purchase_view/7581997" TargetMode="External"/><Relationship Id="rId65" Type="http://schemas.openxmlformats.org/officeDocument/2006/relationships/hyperlink" Target="https://my.zakupki.prom.ua/remote/dispatcher/state_purchase_view/8024800" TargetMode="External"/><Relationship Id="rId4" Type="http://schemas.openxmlformats.org/officeDocument/2006/relationships/hyperlink" Target="https://my.zakupki.prom.ua/remote/dispatcher/state_purchase_view/7244930" TargetMode="External"/><Relationship Id="rId9" Type="http://schemas.openxmlformats.org/officeDocument/2006/relationships/hyperlink" Target="https://my.zakupki.prom.ua/remote/dispatcher/state_purchase_view/7303160" TargetMode="External"/><Relationship Id="rId14" Type="http://schemas.openxmlformats.org/officeDocument/2006/relationships/hyperlink" Target="https://my.zakupki.prom.ua/remote/dispatcher/state_purchase_view/6214848" TargetMode="External"/><Relationship Id="rId22" Type="http://schemas.openxmlformats.org/officeDocument/2006/relationships/hyperlink" Target="https://my.zakupki.prom.ua/remote/dispatcher/state_purchase_view/7860330" TargetMode="External"/><Relationship Id="rId27" Type="http://schemas.openxmlformats.org/officeDocument/2006/relationships/hyperlink" Target="https://my.zakupki.prom.ua/remote/dispatcher/state_purchase_view/7859712" TargetMode="External"/><Relationship Id="rId30" Type="http://schemas.openxmlformats.org/officeDocument/2006/relationships/hyperlink" Target="https://auction.openprocurement.org/tenders/de7f6d6d4eeb4daba376a95a502ea0bd" TargetMode="External"/><Relationship Id="rId35" Type="http://schemas.openxmlformats.org/officeDocument/2006/relationships/hyperlink" Target="https://my.zakupki.prom.ua/remote/dispatcher/state_purchase_view/8159850" TargetMode="External"/><Relationship Id="rId43" Type="http://schemas.openxmlformats.org/officeDocument/2006/relationships/hyperlink" Target="https://my.zakupki.prom.ua/remote/dispatcher/state_purchase_view/7445391" TargetMode="External"/><Relationship Id="rId48" Type="http://schemas.openxmlformats.org/officeDocument/2006/relationships/hyperlink" Target="https://my.zakupki.prom.ua/remote/dispatcher/state_purchase_view/7446110" TargetMode="External"/><Relationship Id="rId56" Type="http://schemas.openxmlformats.org/officeDocument/2006/relationships/hyperlink" Target="https://my.zakupki.prom.ua/remote/dispatcher/state_purchase_view/7582400" TargetMode="External"/><Relationship Id="rId64" Type="http://schemas.openxmlformats.org/officeDocument/2006/relationships/hyperlink" Target="https://my.zakupki.prom.ua/remote/dispatcher/state_purchase_view/8024938" TargetMode="External"/><Relationship Id="rId69" Type="http://schemas.openxmlformats.org/officeDocument/2006/relationships/hyperlink" Target="https://my.zakupki.prom.ua/remote/dispatcher/state_purchase_view/7931001" TargetMode="External"/><Relationship Id="rId8" Type="http://schemas.openxmlformats.org/officeDocument/2006/relationships/hyperlink" Target="https://my.zakupki.prom.ua/remote/dispatcher/state_purchase_view/7245678" TargetMode="External"/><Relationship Id="rId51" Type="http://schemas.openxmlformats.org/officeDocument/2006/relationships/hyperlink" Target="https://my.zakupki.prom.ua/remote/dispatcher/state_purchase_view/7445901" TargetMode="External"/><Relationship Id="rId3" Type="http://schemas.openxmlformats.org/officeDocument/2006/relationships/hyperlink" Target="https://my.zakupki.prom.ua/remote/dispatcher/state_purchase_view/7245125" TargetMode="External"/><Relationship Id="rId12" Type="http://schemas.openxmlformats.org/officeDocument/2006/relationships/hyperlink" Target="https://my.zakupki.prom.ua/remote/dispatcher/state_purchase_view/6099951" TargetMode="External"/><Relationship Id="rId17" Type="http://schemas.openxmlformats.org/officeDocument/2006/relationships/hyperlink" Target="https://auction.openprocurement.org/tenders/719a8c713c344439ad669738e693252c" TargetMode="External"/><Relationship Id="rId25" Type="http://schemas.openxmlformats.org/officeDocument/2006/relationships/hyperlink" Target="https://my.zakupki.prom.ua/remote/dispatcher/state_purchase_view/7858821" TargetMode="External"/><Relationship Id="rId33" Type="http://schemas.openxmlformats.org/officeDocument/2006/relationships/hyperlink" Target="https://my.zakupki.prom.ua/remote/dispatcher/state_purchase_view/8266958" TargetMode="External"/><Relationship Id="rId38" Type="http://schemas.openxmlformats.org/officeDocument/2006/relationships/hyperlink" Target="https://my.zakupki.prom.ua/remote/dispatcher/state_purchase_view/6392113" TargetMode="External"/><Relationship Id="rId46" Type="http://schemas.openxmlformats.org/officeDocument/2006/relationships/hyperlink" Target="https://my.zakupki.prom.ua/remote/dispatcher/state_purchase_view/7458005" TargetMode="External"/><Relationship Id="rId59" Type="http://schemas.openxmlformats.org/officeDocument/2006/relationships/hyperlink" Target="https://my.zakupki.prom.ua/remote/dispatcher/state_purchase_view/7582092" TargetMode="External"/><Relationship Id="rId67" Type="http://schemas.openxmlformats.org/officeDocument/2006/relationships/hyperlink" Target="https://my.zakupki.prom.ua/remote/dispatcher/state_purchase_view/8025024" TargetMode="External"/><Relationship Id="rId20" Type="http://schemas.openxmlformats.org/officeDocument/2006/relationships/hyperlink" Target="https://my.zakupki.prom.ua/remote/dispatcher/state_purchase_view/7860010" TargetMode="External"/><Relationship Id="rId41" Type="http://schemas.openxmlformats.org/officeDocument/2006/relationships/hyperlink" Target="https://my.zakupki.prom.ua/remote/dispatcher/state_purchase_view/6767686" TargetMode="External"/><Relationship Id="rId54" Type="http://schemas.openxmlformats.org/officeDocument/2006/relationships/hyperlink" Target="https://my.zakupki.prom.ua/remote/dispatcher/state_purchase_view/7686330" TargetMode="External"/><Relationship Id="rId62" Type="http://schemas.openxmlformats.org/officeDocument/2006/relationships/hyperlink" Target="https://my.zakupki.prom.ua/remote/dispatcher/state_purchase_view/7930967" TargetMode="External"/><Relationship Id="rId70" Type="http://schemas.openxmlformats.org/officeDocument/2006/relationships/hyperlink" Target="https://my.zakupki.prom.ua/remote/dispatcher/state_purchase_view/8024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abSelected="1" workbookViewId="0">
      <pane ySplit="3" topLeftCell="A30" activePane="bottomLeft" state="frozen"/>
      <selection pane="bottomLeft" activeCell="A30" sqref="A30:A87"/>
    </sheetView>
  </sheetViews>
  <sheetFormatPr defaultColWidth="11.42578125" defaultRowHeight="15" x14ac:dyDescent="0.25"/>
  <cols>
    <col min="1" max="1" width="5"/>
    <col min="2" max="2" width="25"/>
    <col min="3" max="5" width="35"/>
    <col min="6" max="6" width="30"/>
    <col min="7" max="7" width="20"/>
    <col min="8" max="8" width="15"/>
    <col min="9" max="11" width="5"/>
    <col min="12" max="12" width="10"/>
    <col min="13" max="13" width="25"/>
    <col min="14" max="14" width="10"/>
    <col min="15" max="15" width="15"/>
    <col min="16" max="16" width="10"/>
    <col min="17" max="18" width="15"/>
    <col min="19" max="19" width="20"/>
    <col min="20" max="20" width="10"/>
    <col min="21" max="21" width="20"/>
    <col min="22" max="22" width="15"/>
    <col min="23" max="23" width="20"/>
    <col min="24" max="28" width="10"/>
    <col min="29" max="31" width="15"/>
    <col min="32" max="32" width="20"/>
  </cols>
  <sheetData>
    <row r="1" spans="1:32" x14ac:dyDescent="0.25">
      <c r="A1" s="1" t="s">
        <v>320</v>
      </c>
    </row>
    <row r="2" spans="1:32" ht="15.75" thickBot="1" x14ac:dyDescent="0.3">
      <c r="A2" s="2"/>
    </row>
    <row r="3" spans="1:32" ht="103.5" thickBot="1" x14ac:dyDescent="0.3">
      <c r="A3" s="3" t="s">
        <v>319</v>
      </c>
      <c r="B3" s="3" t="s">
        <v>233</v>
      </c>
      <c r="C3" s="3" t="s">
        <v>308</v>
      </c>
      <c r="D3" s="3" t="s">
        <v>275</v>
      </c>
      <c r="E3" s="3" t="s">
        <v>257</v>
      </c>
      <c r="F3" s="3" t="s">
        <v>306</v>
      </c>
      <c r="G3" s="3" t="s">
        <v>265</v>
      </c>
      <c r="H3" s="3" t="s">
        <v>231</v>
      </c>
      <c r="I3" s="3" t="s">
        <v>245</v>
      </c>
      <c r="J3" s="3" t="s">
        <v>246</v>
      </c>
      <c r="K3" s="3" t="s">
        <v>244</v>
      </c>
      <c r="L3" s="3" t="s">
        <v>249</v>
      </c>
      <c r="M3" s="3" t="s">
        <v>248</v>
      </c>
      <c r="N3" s="3" t="s">
        <v>260</v>
      </c>
      <c r="O3" s="3" t="s">
        <v>266</v>
      </c>
      <c r="P3" s="3" t="s">
        <v>259</v>
      </c>
      <c r="Q3" s="3" t="s">
        <v>254</v>
      </c>
      <c r="R3" s="3" t="s">
        <v>278</v>
      </c>
      <c r="S3" s="3" t="s">
        <v>262</v>
      </c>
      <c r="T3" s="3" t="s">
        <v>0</v>
      </c>
      <c r="U3" s="3" t="s">
        <v>313</v>
      </c>
      <c r="V3" s="3" t="s">
        <v>232</v>
      </c>
      <c r="W3" s="3" t="s">
        <v>253</v>
      </c>
      <c r="X3" s="3" t="s">
        <v>258</v>
      </c>
      <c r="Y3" s="3" t="s">
        <v>0</v>
      </c>
      <c r="Z3" s="3" t="s">
        <v>272</v>
      </c>
      <c r="AA3" s="3" t="s">
        <v>310</v>
      </c>
      <c r="AB3" s="3" t="s">
        <v>309</v>
      </c>
      <c r="AC3" s="3" t="s">
        <v>263</v>
      </c>
      <c r="AD3" s="3" t="s">
        <v>285</v>
      </c>
      <c r="AE3" s="3" t="s">
        <v>250</v>
      </c>
      <c r="AF3" s="3" t="s">
        <v>276</v>
      </c>
    </row>
    <row r="4" spans="1:32" x14ac:dyDescent="0.25">
      <c r="A4" s="8">
        <v>1</v>
      </c>
      <c r="B4" s="2" t="str">
        <f>HYPERLINK("https://my.zakupki.prom.ua/remote/dispatcher/state_purchase_view/6058783", "UA-2018-02-07-002579-a")</f>
        <v>UA-2018-02-07-002579-a</v>
      </c>
      <c r="C4" s="1" t="s">
        <v>235</v>
      </c>
      <c r="D4" s="1" t="s">
        <v>234</v>
      </c>
      <c r="E4" s="1" t="s">
        <v>139</v>
      </c>
      <c r="F4" s="1" t="s">
        <v>247</v>
      </c>
      <c r="G4" s="1" t="s">
        <v>256</v>
      </c>
      <c r="H4" s="1" t="s">
        <v>39</v>
      </c>
      <c r="I4" s="1" t="s">
        <v>18</v>
      </c>
      <c r="J4" s="1" t="s">
        <v>18</v>
      </c>
      <c r="K4" s="1" t="s">
        <v>18</v>
      </c>
      <c r="L4" s="5">
        <v>43138</v>
      </c>
      <c r="M4" s="1" t="s">
        <v>316</v>
      </c>
      <c r="N4" s="4">
        <v>0</v>
      </c>
      <c r="O4" s="7">
        <v>4335000</v>
      </c>
      <c r="P4" s="1" t="s">
        <v>90</v>
      </c>
      <c r="Q4" s="1" t="s">
        <v>305</v>
      </c>
      <c r="R4" s="1"/>
      <c r="S4" s="1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 t="s">
        <v>318</v>
      </c>
    </row>
    <row r="5" spans="1:32" x14ac:dyDescent="0.25">
      <c r="A5" s="8">
        <v>2</v>
      </c>
      <c r="B5" s="2" t="str">
        <f>HYPERLINK("https://my.zakupki.prom.ua/remote/dispatcher/state_purchase_view/6076411", "UA-2018-02-08-003100-a")</f>
        <v>UA-2018-02-08-003100-a</v>
      </c>
      <c r="C5" s="1" t="s">
        <v>235</v>
      </c>
      <c r="D5" s="1" t="s">
        <v>234</v>
      </c>
      <c r="E5" s="1" t="s">
        <v>138</v>
      </c>
      <c r="F5" s="1" t="s">
        <v>247</v>
      </c>
      <c r="G5" s="1" t="s">
        <v>256</v>
      </c>
      <c r="H5" s="1" t="s">
        <v>39</v>
      </c>
      <c r="I5" s="1" t="s">
        <v>18</v>
      </c>
      <c r="J5" s="1" t="s">
        <v>18</v>
      </c>
      <c r="K5" s="1" t="s">
        <v>18</v>
      </c>
      <c r="L5" s="5">
        <v>43139</v>
      </c>
      <c r="M5" s="6">
        <v>43164.585347222222</v>
      </c>
      <c r="N5" s="4">
        <v>3</v>
      </c>
      <c r="O5" s="7">
        <v>4335000</v>
      </c>
      <c r="P5" s="1" t="s">
        <v>90</v>
      </c>
      <c r="Q5" s="1" t="s">
        <v>305</v>
      </c>
      <c r="R5" s="7">
        <v>4180288</v>
      </c>
      <c r="S5" s="1" t="s">
        <v>292</v>
      </c>
      <c r="T5" s="7">
        <v>3.5689042675893887E-2</v>
      </c>
      <c r="U5" s="1" t="s">
        <v>307</v>
      </c>
      <c r="V5" s="1" t="s">
        <v>143</v>
      </c>
      <c r="W5" s="1" t="s">
        <v>225</v>
      </c>
      <c r="X5" s="1" t="s">
        <v>146</v>
      </c>
      <c r="Y5" s="7">
        <v>3.4602076124567475E-3</v>
      </c>
      <c r="Z5" s="2" t="str">
        <f>HYPERLINK("https://auction.openprocurement.org/tenders/0f2d3bcb4ba34debaa09d8f453f9169f")</f>
        <v>https://auction.openprocurement.org/tenders/0f2d3bcb4ba34debaa09d8f453f9169f</v>
      </c>
      <c r="AA5" s="5">
        <v>43177</v>
      </c>
      <c r="AB5" s="5">
        <v>43187</v>
      </c>
      <c r="AC5" s="1" t="s">
        <v>67</v>
      </c>
      <c r="AD5" s="7">
        <v>4320000</v>
      </c>
      <c r="AE5" s="6">
        <v>43465</v>
      </c>
      <c r="AF5" s="1"/>
    </row>
    <row r="6" spans="1:32" x14ac:dyDescent="0.25">
      <c r="A6" s="8">
        <v>3</v>
      </c>
      <c r="B6" s="2" t="str">
        <f>HYPERLINK("https://my.zakupki.prom.ua/remote/dispatcher/state_purchase_view/6099951", "UA-2018-02-09-002479-a")</f>
        <v>UA-2018-02-09-002479-a</v>
      </c>
      <c r="C6" s="1" t="s">
        <v>277</v>
      </c>
      <c r="D6" s="1" t="s">
        <v>261</v>
      </c>
      <c r="E6" s="1" t="s">
        <v>204</v>
      </c>
      <c r="F6" s="1" t="s">
        <v>255</v>
      </c>
      <c r="G6" s="1" t="s">
        <v>256</v>
      </c>
      <c r="H6" s="1" t="s">
        <v>39</v>
      </c>
      <c r="I6" s="1" t="s">
        <v>18</v>
      </c>
      <c r="J6" s="1" t="s">
        <v>18</v>
      </c>
      <c r="K6" s="1" t="s">
        <v>18</v>
      </c>
      <c r="L6" s="5">
        <v>43140</v>
      </c>
      <c r="M6" s="1" t="s">
        <v>315</v>
      </c>
      <c r="N6" s="4">
        <v>1</v>
      </c>
      <c r="O6" s="7">
        <v>199800</v>
      </c>
      <c r="P6" s="1" t="s">
        <v>31</v>
      </c>
      <c r="Q6" s="1" t="s">
        <v>305</v>
      </c>
      <c r="R6" s="7">
        <v>199500</v>
      </c>
      <c r="S6" s="1"/>
      <c r="T6" s="7">
        <v>1.5015015015015015E-3</v>
      </c>
      <c r="U6" s="1" t="s">
        <v>301</v>
      </c>
      <c r="V6" s="1" t="s">
        <v>147</v>
      </c>
      <c r="W6" s="1"/>
      <c r="X6" s="1" t="s">
        <v>20</v>
      </c>
      <c r="Y6" s="7">
        <v>1.5015015015015015E-3</v>
      </c>
      <c r="Z6" s="2"/>
      <c r="AA6" s="1"/>
      <c r="AB6" s="1"/>
      <c r="AC6" s="1" t="s">
        <v>213</v>
      </c>
      <c r="AD6" s="7">
        <v>199500</v>
      </c>
      <c r="AE6" s="6">
        <v>43465</v>
      </c>
      <c r="AF6" s="1"/>
    </row>
    <row r="7" spans="1:32" x14ac:dyDescent="0.25">
      <c r="A7" s="8">
        <v>4</v>
      </c>
      <c r="B7" s="2" t="str">
        <f>HYPERLINK("https://my.zakupki.prom.ua/remote/dispatcher/state_purchase_view/6181036", "UA-2018-02-14-002976-c")</f>
        <v>UA-2018-02-14-002976-c</v>
      </c>
      <c r="C7" s="1" t="s">
        <v>237</v>
      </c>
      <c r="D7" s="1" t="s">
        <v>238</v>
      </c>
      <c r="E7" s="1" t="s">
        <v>194</v>
      </c>
      <c r="F7" s="1" t="s">
        <v>247</v>
      </c>
      <c r="G7" s="1" t="s">
        <v>256</v>
      </c>
      <c r="H7" s="1" t="s">
        <v>39</v>
      </c>
      <c r="I7" s="1" t="s">
        <v>22</v>
      </c>
      <c r="J7" s="1" t="s">
        <v>18</v>
      </c>
      <c r="K7" s="1" t="s">
        <v>18</v>
      </c>
      <c r="L7" s="5">
        <v>43145</v>
      </c>
      <c r="M7" s="1" t="s">
        <v>316</v>
      </c>
      <c r="N7" s="4">
        <v>1</v>
      </c>
      <c r="O7" s="7">
        <v>1040000</v>
      </c>
      <c r="P7" s="1" t="s">
        <v>317</v>
      </c>
      <c r="Q7" s="1" t="s">
        <v>305</v>
      </c>
      <c r="R7" s="1"/>
      <c r="S7" s="1"/>
      <c r="T7" s="1"/>
      <c r="U7" s="1"/>
      <c r="V7" s="1"/>
      <c r="W7" s="1"/>
      <c r="X7" s="1"/>
      <c r="Y7" s="1"/>
      <c r="Z7" s="2"/>
      <c r="AA7" s="1"/>
      <c r="AB7" s="1"/>
      <c r="AC7" s="1"/>
      <c r="AD7" s="1"/>
      <c r="AE7" s="1"/>
      <c r="AF7" s="1"/>
    </row>
    <row r="8" spans="1:32" x14ac:dyDescent="0.25">
      <c r="A8" s="8">
        <v>5</v>
      </c>
      <c r="B8" s="2" t="str">
        <f>HYPERLINK("https://my.zakupki.prom.ua/remote/dispatcher/state_purchase_view/6214848", "UA-2018-02-16-001428-c")</f>
        <v>UA-2018-02-16-001428-c</v>
      </c>
      <c r="C8" s="1" t="s">
        <v>290</v>
      </c>
      <c r="D8" s="1" t="s">
        <v>289</v>
      </c>
      <c r="E8" s="1" t="s">
        <v>41</v>
      </c>
      <c r="F8" s="1" t="s">
        <v>247</v>
      </c>
      <c r="G8" s="1" t="s">
        <v>256</v>
      </c>
      <c r="H8" s="1" t="s">
        <v>39</v>
      </c>
      <c r="I8" s="1" t="s">
        <v>18</v>
      </c>
      <c r="J8" s="1" t="s">
        <v>18</v>
      </c>
      <c r="K8" s="1" t="s">
        <v>18</v>
      </c>
      <c r="L8" s="5">
        <v>43147</v>
      </c>
      <c r="M8" s="6">
        <v>43164.598067129627</v>
      </c>
      <c r="N8" s="4">
        <v>2</v>
      </c>
      <c r="O8" s="7">
        <v>387500</v>
      </c>
      <c r="P8" s="1" t="s">
        <v>111</v>
      </c>
      <c r="Q8" s="1" t="s">
        <v>305</v>
      </c>
      <c r="R8" s="7">
        <v>358950</v>
      </c>
      <c r="S8" s="1" t="s">
        <v>295</v>
      </c>
      <c r="T8" s="7">
        <v>7.3677419354838708E-2</v>
      </c>
      <c r="U8" s="1" t="s">
        <v>295</v>
      </c>
      <c r="V8" s="1" t="s">
        <v>163</v>
      </c>
      <c r="W8" s="1" t="s">
        <v>229</v>
      </c>
      <c r="X8" s="1" t="s">
        <v>13</v>
      </c>
      <c r="Y8" s="7">
        <v>7.3677419354838708E-2</v>
      </c>
      <c r="Z8" s="2" t="str">
        <f>HYPERLINK("https://auction.openprocurement.org/tenders/719a8c713c344439ad669738e693252c")</f>
        <v>https://auction.openprocurement.org/tenders/719a8c713c344439ad669738e693252c</v>
      </c>
      <c r="AA8" s="5">
        <v>43176</v>
      </c>
      <c r="AB8" s="5">
        <v>43186</v>
      </c>
      <c r="AC8" s="1" t="s">
        <v>65</v>
      </c>
      <c r="AD8" s="7">
        <v>358950</v>
      </c>
      <c r="AE8" s="6">
        <v>43465</v>
      </c>
      <c r="AF8" s="1"/>
    </row>
    <row r="9" spans="1:32" x14ac:dyDescent="0.25">
      <c r="A9" s="8">
        <v>6</v>
      </c>
      <c r="B9" s="2" t="str">
        <f>HYPERLINK("https://my.zakupki.prom.ua/remote/dispatcher/state_purchase_view/6392113", "UA-2018-03-02-000500-c")</f>
        <v>UA-2018-03-02-000500-c</v>
      </c>
      <c r="C9" s="1" t="s">
        <v>237</v>
      </c>
      <c r="D9" s="1" t="s">
        <v>271</v>
      </c>
      <c r="E9" s="1" t="s">
        <v>194</v>
      </c>
      <c r="F9" s="1" t="s">
        <v>247</v>
      </c>
      <c r="G9" s="1" t="s">
        <v>256</v>
      </c>
      <c r="H9" s="1" t="s">
        <v>39</v>
      </c>
      <c r="I9" s="1" t="s">
        <v>18</v>
      </c>
      <c r="J9" s="1" t="s">
        <v>18</v>
      </c>
      <c r="K9" s="1" t="s">
        <v>18</v>
      </c>
      <c r="L9" s="5">
        <v>43161</v>
      </c>
      <c r="M9" s="1" t="s">
        <v>316</v>
      </c>
      <c r="N9" s="4">
        <v>1</v>
      </c>
      <c r="O9" s="7">
        <v>1040000</v>
      </c>
      <c r="P9" s="1" t="s">
        <v>317</v>
      </c>
      <c r="Q9" s="1" t="s">
        <v>305</v>
      </c>
      <c r="R9" s="1"/>
      <c r="S9" s="1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1"/>
    </row>
    <row r="10" spans="1:32" x14ac:dyDescent="0.25">
      <c r="A10" s="8">
        <v>7</v>
      </c>
      <c r="B10" s="2" t="str">
        <f>HYPERLINK("https://my.zakupki.prom.ua/remote/dispatcher/state_purchase_view/6692366", "UA-2018-03-30-000158-a")</f>
        <v>UA-2018-03-30-000158-a</v>
      </c>
      <c r="C10" s="1" t="s">
        <v>280</v>
      </c>
      <c r="D10" s="1" t="s">
        <v>280</v>
      </c>
      <c r="E10" s="1" t="s">
        <v>109</v>
      </c>
      <c r="F10" s="1" t="s">
        <v>255</v>
      </c>
      <c r="G10" s="1" t="s">
        <v>256</v>
      </c>
      <c r="H10" s="1" t="s">
        <v>39</v>
      </c>
      <c r="I10" s="1" t="s">
        <v>18</v>
      </c>
      <c r="J10" s="1" t="s">
        <v>18</v>
      </c>
      <c r="K10" s="1" t="s">
        <v>18</v>
      </c>
      <c r="L10" s="5">
        <v>43189</v>
      </c>
      <c r="M10" s="1" t="s">
        <v>315</v>
      </c>
      <c r="N10" s="4">
        <v>1</v>
      </c>
      <c r="O10" s="7">
        <v>105000</v>
      </c>
      <c r="P10" s="1" t="s">
        <v>68</v>
      </c>
      <c r="Q10" s="1" t="s">
        <v>305</v>
      </c>
      <c r="R10" s="7">
        <v>100365.37</v>
      </c>
      <c r="S10" s="1"/>
      <c r="T10" s="7">
        <v>4.4139333333333378E-2</v>
      </c>
      <c r="U10" s="1" t="s">
        <v>268</v>
      </c>
      <c r="V10" s="1" t="s">
        <v>129</v>
      </c>
      <c r="W10" s="1"/>
      <c r="X10" s="1" t="s">
        <v>3</v>
      </c>
      <c r="Y10" s="7">
        <v>4.4139333333333378E-2</v>
      </c>
      <c r="Z10" s="2"/>
      <c r="AA10" s="1"/>
      <c r="AB10" s="1"/>
      <c r="AC10" s="1" t="s">
        <v>83</v>
      </c>
      <c r="AD10" s="7">
        <v>100365.37</v>
      </c>
      <c r="AE10" s="6">
        <v>43190</v>
      </c>
      <c r="AF10" s="1"/>
    </row>
    <row r="11" spans="1:32" x14ac:dyDescent="0.25">
      <c r="A11" s="8">
        <v>8</v>
      </c>
      <c r="B11" s="2" t="str">
        <f>HYPERLINK("https://my.zakupki.prom.ua/remote/dispatcher/state_purchase_view/6765307", "UA-2018-04-05-001993-a")</f>
        <v>UA-2018-04-05-001993-a</v>
      </c>
      <c r="C11" s="1" t="s">
        <v>237</v>
      </c>
      <c r="D11" s="1" t="s">
        <v>238</v>
      </c>
      <c r="E11" s="1" t="s">
        <v>194</v>
      </c>
      <c r="F11" s="1" t="s">
        <v>270</v>
      </c>
      <c r="G11" s="1" t="s">
        <v>256</v>
      </c>
      <c r="H11" s="1" t="s">
        <v>39</v>
      </c>
      <c r="I11" s="1" t="s">
        <v>18</v>
      </c>
      <c r="J11" s="1" t="s">
        <v>18</v>
      </c>
      <c r="K11" s="1" t="s">
        <v>18</v>
      </c>
      <c r="L11" s="5">
        <v>43195</v>
      </c>
      <c r="M11" s="1" t="s">
        <v>315</v>
      </c>
      <c r="N11" s="4">
        <v>1</v>
      </c>
      <c r="O11" s="7">
        <v>1040000</v>
      </c>
      <c r="P11" s="1" t="s">
        <v>317</v>
      </c>
      <c r="Q11" s="1" t="s">
        <v>305</v>
      </c>
      <c r="R11" s="7">
        <v>970000</v>
      </c>
      <c r="S11" s="1"/>
      <c r="T11" s="7">
        <v>6.7307692307692304E-2</v>
      </c>
      <c r="U11" s="1" t="s">
        <v>297</v>
      </c>
      <c r="V11" s="1" t="s">
        <v>145</v>
      </c>
      <c r="W11" s="1"/>
      <c r="X11" s="1" t="s">
        <v>8</v>
      </c>
      <c r="Y11" s="7">
        <v>6.7307692307692304E-2</v>
      </c>
      <c r="Z11" s="2"/>
      <c r="AA11" s="5">
        <v>43207</v>
      </c>
      <c r="AB11" s="5">
        <v>43232</v>
      </c>
      <c r="AC11" s="1" t="s">
        <v>91</v>
      </c>
      <c r="AD11" s="7">
        <v>970000</v>
      </c>
      <c r="AE11" s="6">
        <v>43465</v>
      </c>
      <c r="AF11" s="1"/>
    </row>
    <row r="12" spans="1:32" x14ac:dyDescent="0.25">
      <c r="A12" s="8">
        <v>9</v>
      </c>
      <c r="B12" s="2" t="str">
        <f>HYPERLINK("https://my.zakupki.prom.ua/remote/dispatcher/state_purchase_view/6767686", "UA-2018-04-06-000310-a")</f>
        <v>UA-2018-04-06-000310-a</v>
      </c>
      <c r="C12" s="1" t="s">
        <v>241</v>
      </c>
      <c r="D12" s="1" t="s">
        <v>242</v>
      </c>
      <c r="E12" s="1" t="s">
        <v>195</v>
      </c>
      <c r="F12" s="1" t="s">
        <v>247</v>
      </c>
      <c r="G12" s="1" t="s">
        <v>256</v>
      </c>
      <c r="H12" s="1" t="s">
        <v>39</v>
      </c>
      <c r="I12" s="1" t="s">
        <v>18</v>
      </c>
      <c r="J12" s="1" t="s">
        <v>18</v>
      </c>
      <c r="K12" s="1" t="s">
        <v>18</v>
      </c>
      <c r="L12" s="5">
        <v>43196</v>
      </c>
      <c r="M12" s="6">
        <v>43213.52207175926</v>
      </c>
      <c r="N12" s="4">
        <v>3</v>
      </c>
      <c r="O12" s="7">
        <v>800500</v>
      </c>
      <c r="P12" s="1" t="s">
        <v>317</v>
      </c>
      <c r="Q12" s="1" t="s">
        <v>305</v>
      </c>
      <c r="R12" s="7">
        <v>719990</v>
      </c>
      <c r="S12" s="1" t="s">
        <v>294</v>
      </c>
      <c r="T12" s="7">
        <v>0.10057464084946909</v>
      </c>
      <c r="U12" s="1" t="s">
        <v>267</v>
      </c>
      <c r="V12" s="1" t="s">
        <v>142</v>
      </c>
      <c r="W12" s="1" t="s">
        <v>228</v>
      </c>
      <c r="X12" s="1" t="s">
        <v>11</v>
      </c>
      <c r="Y12" s="7">
        <v>6.4334790755777638E-2</v>
      </c>
      <c r="Z12" s="2" t="str">
        <f>HYPERLINK("https://auction.openprocurement.org/tenders/16f3f67e31c44a2a852adcf37e249db2")</f>
        <v>https://auction.openprocurement.org/tenders/16f3f67e31c44a2a852adcf37e249db2</v>
      </c>
      <c r="AA12" s="5">
        <v>43233</v>
      </c>
      <c r="AB12" s="5">
        <v>43243</v>
      </c>
      <c r="AC12" s="1" t="s">
        <v>160</v>
      </c>
      <c r="AD12" s="7">
        <v>749000</v>
      </c>
      <c r="AE12" s="6">
        <v>43465</v>
      </c>
      <c r="AF12" s="1"/>
    </row>
    <row r="13" spans="1:32" x14ac:dyDescent="0.25">
      <c r="A13" s="8">
        <v>10</v>
      </c>
      <c r="B13" s="2" t="str">
        <f>HYPERLINK("https://my.zakupki.prom.ua/remote/dispatcher/state_purchase_view/6865517", "UA-2018-04-18-001077-a")</f>
        <v>UA-2018-04-18-001077-a</v>
      </c>
      <c r="C13" s="1" t="s">
        <v>274</v>
      </c>
      <c r="D13" s="1" t="s">
        <v>274</v>
      </c>
      <c r="E13" s="1" t="s">
        <v>195</v>
      </c>
      <c r="F13" s="1" t="s">
        <v>255</v>
      </c>
      <c r="G13" s="1" t="s">
        <v>256</v>
      </c>
      <c r="H13" s="1" t="s">
        <v>39</v>
      </c>
      <c r="I13" s="1" t="s">
        <v>18</v>
      </c>
      <c r="J13" s="1" t="s">
        <v>18</v>
      </c>
      <c r="K13" s="1" t="s">
        <v>18</v>
      </c>
      <c r="L13" s="5">
        <v>43208</v>
      </c>
      <c r="M13" s="1" t="s">
        <v>315</v>
      </c>
      <c r="N13" s="4">
        <v>1</v>
      </c>
      <c r="O13" s="7">
        <v>195000</v>
      </c>
      <c r="P13" s="1" t="s">
        <v>23</v>
      </c>
      <c r="Q13" s="1" t="s">
        <v>305</v>
      </c>
      <c r="R13" s="7">
        <v>195000</v>
      </c>
      <c r="S13" s="1"/>
      <c r="T13" s="1"/>
      <c r="U13" s="1" t="s">
        <v>300</v>
      </c>
      <c r="V13" s="1" t="s">
        <v>137</v>
      </c>
      <c r="W13" s="1"/>
      <c r="X13" s="1" t="s">
        <v>1</v>
      </c>
      <c r="Y13" s="1"/>
      <c r="Z13" s="2"/>
      <c r="AA13" s="1"/>
      <c r="AB13" s="1"/>
      <c r="AC13" s="1" t="s">
        <v>126</v>
      </c>
      <c r="AD13" s="7">
        <v>195000</v>
      </c>
      <c r="AE13" s="6">
        <v>43465</v>
      </c>
      <c r="AF13" s="1"/>
    </row>
    <row r="14" spans="1:32" x14ac:dyDescent="0.25">
      <c r="A14" s="8">
        <v>11</v>
      </c>
      <c r="B14" s="2" t="str">
        <f>HYPERLINK("https://my.zakupki.prom.ua/remote/dispatcher/state_purchase_view/7245775", "UA-2018-05-25-000923-a")</f>
        <v>UA-2018-05-25-000923-a</v>
      </c>
      <c r="C14" s="1" t="s">
        <v>86</v>
      </c>
      <c r="D14" s="1" t="s">
        <v>86</v>
      </c>
      <c r="E14" s="1" t="s">
        <v>88</v>
      </c>
      <c r="F14" s="1" t="s">
        <v>255</v>
      </c>
      <c r="G14" s="1" t="s">
        <v>256</v>
      </c>
      <c r="H14" s="1" t="s">
        <v>39</v>
      </c>
      <c r="I14" s="1" t="s">
        <v>18</v>
      </c>
      <c r="J14" s="1" t="s">
        <v>18</v>
      </c>
      <c r="K14" s="1" t="s">
        <v>18</v>
      </c>
      <c r="L14" s="5">
        <v>43245</v>
      </c>
      <c r="M14" s="1" t="s">
        <v>315</v>
      </c>
      <c r="N14" s="4">
        <v>1</v>
      </c>
      <c r="O14" s="7">
        <v>210</v>
      </c>
      <c r="P14" s="1" t="s">
        <v>23</v>
      </c>
      <c r="Q14" s="1" t="s">
        <v>305</v>
      </c>
      <c r="R14" s="7">
        <v>210</v>
      </c>
      <c r="S14" s="1"/>
      <c r="T14" s="1"/>
      <c r="U14" s="1" t="s">
        <v>302</v>
      </c>
      <c r="V14" s="1" t="s">
        <v>105</v>
      </c>
      <c r="W14" s="1"/>
      <c r="X14" s="1" t="s">
        <v>5</v>
      </c>
      <c r="Y14" s="1"/>
      <c r="Z14" s="2"/>
      <c r="AA14" s="1"/>
      <c r="AB14" s="1"/>
      <c r="AC14" s="1" t="s">
        <v>114</v>
      </c>
      <c r="AD14" s="7">
        <v>210</v>
      </c>
      <c r="AE14" s="6">
        <v>43465</v>
      </c>
      <c r="AF14" s="1"/>
    </row>
    <row r="15" spans="1:32" x14ac:dyDescent="0.25">
      <c r="A15" s="8">
        <v>12</v>
      </c>
      <c r="B15" s="2" t="str">
        <f>HYPERLINK("https://my.zakupki.prom.ua/remote/dispatcher/state_purchase_view/7245678", "UA-2018-05-25-000883-a")</f>
        <v>UA-2018-05-25-000883-a</v>
      </c>
      <c r="C15" s="1" t="s">
        <v>58</v>
      </c>
      <c r="D15" s="1" t="s">
        <v>56</v>
      </c>
      <c r="E15" s="1" t="s">
        <v>61</v>
      </c>
      <c r="F15" s="1" t="s">
        <v>255</v>
      </c>
      <c r="G15" s="1" t="s">
        <v>256</v>
      </c>
      <c r="H15" s="1" t="s">
        <v>39</v>
      </c>
      <c r="I15" s="1" t="s">
        <v>18</v>
      </c>
      <c r="J15" s="1" t="s">
        <v>18</v>
      </c>
      <c r="K15" s="1" t="s">
        <v>18</v>
      </c>
      <c r="L15" s="5">
        <v>43245</v>
      </c>
      <c r="M15" s="1" t="s">
        <v>315</v>
      </c>
      <c r="N15" s="4">
        <v>1</v>
      </c>
      <c r="O15" s="7">
        <v>420.06</v>
      </c>
      <c r="P15" s="1" t="s">
        <v>317</v>
      </c>
      <c r="Q15" s="1" t="s">
        <v>305</v>
      </c>
      <c r="R15" s="7">
        <v>420.06</v>
      </c>
      <c r="S15" s="1"/>
      <c r="T15" s="1"/>
      <c r="U15" s="1" t="s">
        <v>302</v>
      </c>
      <c r="V15" s="1" t="s">
        <v>105</v>
      </c>
      <c r="W15" s="1"/>
      <c r="X15" s="1" t="s">
        <v>5</v>
      </c>
      <c r="Y15" s="1"/>
      <c r="Z15" s="2"/>
      <c r="AA15" s="1"/>
      <c r="AB15" s="1"/>
      <c r="AC15" s="1" t="s">
        <v>102</v>
      </c>
      <c r="AD15" s="7">
        <v>420.06</v>
      </c>
      <c r="AE15" s="6">
        <v>43465</v>
      </c>
      <c r="AF15" s="1"/>
    </row>
    <row r="16" spans="1:32" x14ac:dyDescent="0.25">
      <c r="A16" s="8">
        <v>13</v>
      </c>
      <c r="B16" s="2" t="str">
        <f>HYPERLINK("https://my.zakupki.prom.ua/remote/dispatcher/state_purchase_view/7245440", "UA-2018-05-25-000830-a")</f>
        <v>UA-2018-05-25-000830-a</v>
      </c>
      <c r="C16" s="1" t="s">
        <v>71</v>
      </c>
      <c r="D16" s="1" t="s">
        <v>71</v>
      </c>
      <c r="E16" s="1" t="s">
        <v>82</v>
      </c>
      <c r="F16" s="1" t="s">
        <v>255</v>
      </c>
      <c r="G16" s="1" t="s">
        <v>256</v>
      </c>
      <c r="H16" s="1" t="s">
        <v>39</v>
      </c>
      <c r="I16" s="1" t="s">
        <v>18</v>
      </c>
      <c r="J16" s="1" t="s">
        <v>18</v>
      </c>
      <c r="K16" s="1" t="s">
        <v>18</v>
      </c>
      <c r="L16" s="5">
        <v>43245</v>
      </c>
      <c r="M16" s="1" t="s">
        <v>315</v>
      </c>
      <c r="N16" s="4">
        <v>1</v>
      </c>
      <c r="O16" s="7">
        <v>400.2</v>
      </c>
      <c r="P16" s="1" t="s">
        <v>198</v>
      </c>
      <c r="Q16" s="1" t="s">
        <v>305</v>
      </c>
      <c r="R16" s="7">
        <v>400.2</v>
      </c>
      <c r="S16" s="1"/>
      <c r="T16" s="1"/>
      <c r="U16" s="1" t="s">
        <v>302</v>
      </c>
      <c r="V16" s="1" t="s">
        <v>105</v>
      </c>
      <c r="W16" s="1"/>
      <c r="X16" s="1" t="s">
        <v>5</v>
      </c>
      <c r="Y16" s="1"/>
      <c r="Z16" s="2"/>
      <c r="AA16" s="1"/>
      <c r="AB16" s="1"/>
      <c r="AC16" s="1" t="s">
        <v>106</v>
      </c>
      <c r="AD16" s="7">
        <v>400.2</v>
      </c>
      <c r="AE16" s="6">
        <v>43465</v>
      </c>
      <c r="AF16" s="1"/>
    </row>
    <row r="17" spans="1:32" x14ac:dyDescent="0.25">
      <c r="A17" s="8">
        <v>14</v>
      </c>
      <c r="B17" s="2" t="str">
        <f>HYPERLINK("https://my.zakupki.prom.ua/remote/dispatcher/state_purchase_view/7245307", "UA-2018-05-25-000785-a")</f>
        <v>UA-2018-05-25-000785-a</v>
      </c>
      <c r="C17" s="1" t="s">
        <v>132</v>
      </c>
      <c r="D17" s="1" t="s">
        <v>132</v>
      </c>
      <c r="E17" s="1" t="s">
        <v>134</v>
      </c>
      <c r="F17" s="1" t="s">
        <v>255</v>
      </c>
      <c r="G17" s="1" t="s">
        <v>256</v>
      </c>
      <c r="H17" s="1" t="s">
        <v>39</v>
      </c>
      <c r="I17" s="1" t="s">
        <v>18</v>
      </c>
      <c r="J17" s="1" t="s">
        <v>18</v>
      </c>
      <c r="K17" s="1" t="s">
        <v>18</v>
      </c>
      <c r="L17" s="5">
        <v>43245</v>
      </c>
      <c r="M17" s="1" t="s">
        <v>315</v>
      </c>
      <c r="N17" s="4">
        <v>1</v>
      </c>
      <c r="O17" s="7">
        <v>340.01</v>
      </c>
      <c r="P17" s="1" t="s">
        <v>90</v>
      </c>
      <c r="Q17" s="1" t="s">
        <v>305</v>
      </c>
      <c r="R17" s="7">
        <v>340.01</v>
      </c>
      <c r="S17" s="1"/>
      <c r="T17" s="1"/>
      <c r="U17" s="1" t="s">
        <v>302</v>
      </c>
      <c r="V17" s="1" t="s">
        <v>105</v>
      </c>
      <c r="W17" s="1"/>
      <c r="X17" s="1" t="s">
        <v>5</v>
      </c>
      <c r="Y17" s="1"/>
      <c r="Z17" s="2"/>
      <c r="AA17" s="1"/>
      <c r="AB17" s="1"/>
      <c r="AC17" s="1" t="s">
        <v>107</v>
      </c>
      <c r="AD17" s="7">
        <v>340.01</v>
      </c>
      <c r="AE17" s="6">
        <v>43465</v>
      </c>
      <c r="AF17" s="1"/>
    </row>
    <row r="18" spans="1:32" x14ac:dyDescent="0.25">
      <c r="A18" s="8">
        <v>15</v>
      </c>
      <c r="B18" s="2" t="str">
        <f>HYPERLINK("https://my.zakupki.prom.ua/remote/dispatcher/state_purchase_view/7245125", "UA-2018-05-25-000754-a")</f>
        <v>UA-2018-05-25-000754-a</v>
      </c>
      <c r="C18" s="1" t="s">
        <v>182</v>
      </c>
      <c r="D18" s="1" t="s">
        <v>181</v>
      </c>
      <c r="E18" s="1" t="s">
        <v>193</v>
      </c>
      <c r="F18" s="1" t="s">
        <v>255</v>
      </c>
      <c r="G18" s="1" t="s">
        <v>256</v>
      </c>
      <c r="H18" s="1" t="s">
        <v>39</v>
      </c>
      <c r="I18" s="1" t="s">
        <v>18</v>
      </c>
      <c r="J18" s="1" t="s">
        <v>18</v>
      </c>
      <c r="K18" s="1" t="s">
        <v>18</v>
      </c>
      <c r="L18" s="5">
        <v>43245</v>
      </c>
      <c r="M18" s="1" t="s">
        <v>315</v>
      </c>
      <c r="N18" s="4">
        <v>1</v>
      </c>
      <c r="O18" s="7">
        <v>2535</v>
      </c>
      <c r="P18" s="1" t="s">
        <v>317</v>
      </c>
      <c r="Q18" s="1" t="s">
        <v>305</v>
      </c>
      <c r="R18" s="7">
        <v>2535</v>
      </c>
      <c r="S18" s="1"/>
      <c r="T18" s="1"/>
      <c r="U18" s="1" t="s">
        <v>302</v>
      </c>
      <c r="V18" s="1" t="s">
        <v>105</v>
      </c>
      <c r="W18" s="1"/>
      <c r="X18" s="1" t="s">
        <v>5</v>
      </c>
      <c r="Y18" s="1"/>
      <c r="Z18" s="2"/>
      <c r="AA18" s="1"/>
      <c r="AB18" s="1"/>
      <c r="AC18" s="1" t="s">
        <v>121</v>
      </c>
      <c r="AD18" s="7">
        <v>2535</v>
      </c>
      <c r="AE18" s="6">
        <v>43465</v>
      </c>
      <c r="AF18" s="1"/>
    </row>
    <row r="19" spans="1:32" x14ac:dyDescent="0.25">
      <c r="A19" s="8">
        <v>16</v>
      </c>
      <c r="B19" s="2" t="str">
        <f>HYPERLINK("https://my.zakupki.prom.ua/remote/dispatcher/state_purchase_view/7244930", "UA-2018-05-25-000696-a")</f>
        <v>UA-2018-05-25-000696-a</v>
      </c>
      <c r="C19" s="1" t="s">
        <v>172</v>
      </c>
      <c r="D19" s="1" t="s">
        <v>172</v>
      </c>
      <c r="E19" s="1" t="s">
        <v>177</v>
      </c>
      <c r="F19" s="1" t="s">
        <v>255</v>
      </c>
      <c r="G19" s="1" t="s">
        <v>256</v>
      </c>
      <c r="H19" s="1" t="s">
        <v>39</v>
      </c>
      <c r="I19" s="1" t="s">
        <v>18</v>
      </c>
      <c r="J19" s="1" t="s">
        <v>18</v>
      </c>
      <c r="K19" s="1" t="s">
        <v>18</v>
      </c>
      <c r="L19" s="5">
        <v>43245</v>
      </c>
      <c r="M19" s="1" t="s">
        <v>315</v>
      </c>
      <c r="N19" s="4">
        <v>1</v>
      </c>
      <c r="O19" s="7">
        <v>2220.0500000000002</v>
      </c>
      <c r="P19" s="1" t="s">
        <v>32</v>
      </c>
      <c r="Q19" s="1" t="s">
        <v>305</v>
      </c>
      <c r="R19" s="7">
        <v>2220.0500000000002</v>
      </c>
      <c r="S19" s="1"/>
      <c r="T19" s="1"/>
      <c r="U19" s="1" t="s">
        <v>302</v>
      </c>
      <c r="V19" s="1" t="s">
        <v>105</v>
      </c>
      <c r="W19" s="1"/>
      <c r="X19" s="1" t="s">
        <v>5</v>
      </c>
      <c r="Y19" s="1"/>
      <c r="Z19" s="2"/>
      <c r="AA19" s="1"/>
      <c r="AB19" s="1"/>
      <c r="AC19" s="1" t="s">
        <v>123</v>
      </c>
      <c r="AD19" s="7">
        <v>2220.0500000000002</v>
      </c>
      <c r="AE19" s="6">
        <v>43465</v>
      </c>
      <c r="AF19" s="1"/>
    </row>
    <row r="20" spans="1:32" x14ac:dyDescent="0.25">
      <c r="A20" s="8">
        <v>17</v>
      </c>
      <c r="B20" s="2" t="str">
        <f>HYPERLINK("https://my.zakupki.prom.ua/remote/dispatcher/state_purchase_view/7244713", "UA-2018-05-25-000660-a")</f>
        <v>UA-2018-05-25-000660-a</v>
      </c>
      <c r="C20" s="1" t="s">
        <v>148</v>
      </c>
      <c r="D20" s="1" t="s">
        <v>149</v>
      </c>
      <c r="E20" s="1" t="s">
        <v>158</v>
      </c>
      <c r="F20" s="1" t="s">
        <v>255</v>
      </c>
      <c r="G20" s="1" t="s">
        <v>256</v>
      </c>
      <c r="H20" s="1" t="s">
        <v>39</v>
      </c>
      <c r="I20" s="1" t="s">
        <v>18</v>
      </c>
      <c r="J20" s="1" t="s">
        <v>18</v>
      </c>
      <c r="K20" s="1" t="s">
        <v>18</v>
      </c>
      <c r="L20" s="5">
        <v>43245</v>
      </c>
      <c r="M20" s="1" t="s">
        <v>315</v>
      </c>
      <c r="N20" s="4">
        <v>1</v>
      </c>
      <c r="O20" s="7">
        <v>120</v>
      </c>
      <c r="P20" s="1" t="s">
        <v>317</v>
      </c>
      <c r="Q20" s="1" t="s">
        <v>305</v>
      </c>
      <c r="R20" s="7">
        <v>120</v>
      </c>
      <c r="S20" s="1"/>
      <c r="T20" s="1"/>
      <c r="U20" s="1" t="s">
        <v>302</v>
      </c>
      <c r="V20" s="1" t="s">
        <v>105</v>
      </c>
      <c r="W20" s="1"/>
      <c r="X20" s="1" t="s">
        <v>5</v>
      </c>
      <c r="Y20" s="1"/>
      <c r="Z20" s="2"/>
      <c r="AA20" s="1"/>
      <c r="AB20" s="1"/>
      <c r="AC20" s="1" t="s">
        <v>110</v>
      </c>
      <c r="AD20" s="7">
        <v>120</v>
      </c>
      <c r="AE20" s="6">
        <v>43465</v>
      </c>
      <c r="AF20" s="1"/>
    </row>
    <row r="21" spans="1:32" x14ac:dyDescent="0.25">
      <c r="A21" s="8">
        <v>18</v>
      </c>
      <c r="B21" s="2" t="str">
        <f>HYPERLINK("https://my.zakupki.prom.ua/remote/dispatcher/state_purchase_view/7261083", "UA-2018-05-29-001088-a")</f>
        <v>UA-2018-05-29-001088-a</v>
      </c>
      <c r="C21" s="1" t="s">
        <v>167</v>
      </c>
      <c r="D21" s="1" t="s">
        <v>287</v>
      </c>
      <c r="E21" s="1" t="s">
        <v>165</v>
      </c>
      <c r="F21" s="1" t="s">
        <v>247</v>
      </c>
      <c r="G21" s="1" t="s">
        <v>256</v>
      </c>
      <c r="H21" s="1" t="s">
        <v>39</v>
      </c>
      <c r="I21" s="1" t="s">
        <v>18</v>
      </c>
      <c r="J21" s="1" t="s">
        <v>18</v>
      </c>
      <c r="K21" s="1" t="s">
        <v>18</v>
      </c>
      <c r="L21" s="5">
        <v>43249</v>
      </c>
      <c r="M21" s="6">
        <v>43265.458460648151</v>
      </c>
      <c r="N21" s="4">
        <v>2</v>
      </c>
      <c r="O21" s="7">
        <v>4017408</v>
      </c>
      <c r="P21" s="1" t="s">
        <v>317</v>
      </c>
      <c r="Q21" s="1" t="s">
        <v>305</v>
      </c>
      <c r="R21" s="7">
        <v>3940656</v>
      </c>
      <c r="S21" s="1" t="s">
        <v>311</v>
      </c>
      <c r="T21" s="7">
        <v>1.910485566813229E-2</v>
      </c>
      <c r="U21" s="1" t="s">
        <v>311</v>
      </c>
      <c r="V21" s="1" t="s">
        <v>101</v>
      </c>
      <c r="W21" s="1" t="s">
        <v>230</v>
      </c>
      <c r="X21" s="1" t="s">
        <v>10</v>
      </c>
      <c r="Y21" s="7">
        <v>1.910485566813229E-2</v>
      </c>
      <c r="Z21" s="2" t="str">
        <f>HYPERLINK("https://auction.openprocurement.org/tenders/de7f6d6d4eeb4daba376a95a502ea0bd")</f>
        <v>https://auction.openprocurement.org/tenders/de7f6d6d4eeb4daba376a95a502ea0bd</v>
      </c>
      <c r="AA21" s="5">
        <v>43277</v>
      </c>
      <c r="AB21" s="5">
        <v>43287</v>
      </c>
      <c r="AC21" s="1" t="s">
        <v>214</v>
      </c>
      <c r="AD21" s="7">
        <v>3940656</v>
      </c>
      <c r="AE21" s="6">
        <v>43465</v>
      </c>
      <c r="AF21" s="1"/>
    </row>
    <row r="22" spans="1:32" x14ac:dyDescent="0.25">
      <c r="A22" s="8">
        <v>19</v>
      </c>
      <c r="B22" s="2" t="str">
        <f>HYPERLINK("https://my.zakupki.prom.ua/remote/dispatcher/state_purchase_view/7303160", "UA-2018-06-01-001957-a")</f>
        <v>UA-2018-06-01-001957-a</v>
      </c>
      <c r="C22" s="1" t="s">
        <v>240</v>
      </c>
      <c r="D22" s="1" t="s">
        <v>252</v>
      </c>
      <c r="E22" s="1" t="s">
        <v>169</v>
      </c>
      <c r="F22" s="1" t="s">
        <v>255</v>
      </c>
      <c r="G22" s="1" t="s">
        <v>256</v>
      </c>
      <c r="H22" s="1" t="s">
        <v>39</v>
      </c>
      <c r="I22" s="1" t="s">
        <v>18</v>
      </c>
      <c r="J22" s="1" t="s">
        <v>18</v>
      </c>
      <c r="K22" s="1" t="s">
        <v>18</v>
      </c>
      <c r="L22" s="5">
        <v>43252</v>
      </c>
      <c r="M22" s="1" t="s">
        <v>315</v>
      </c>
      <c r="N22" s="4">
        <v>1</v>
      </c>
      <c r="O22" s="7">
        <v>25750</v>
      </c>
      <c r="P22" s="1" t="s">
        <v>317</v>
      </c>
      <c r="Q22" s="1" t="s">
        <v>305</v>
      </c>
      <c r="R22" s="7">
        <v>25750</v>
      </c>
      <c r="S22" s="1"/>
      <c r="T22" s="1"/>
      <c r="U22" s="1" t="s">
        <v>299</v>
      </c>
      <c r="V22" s="1" t="s">
        <v>144</v>
      </c>
      <c r="W22" s="1"/>
      <c r="X22" s="1" t="s">
        <v>6</v>
      </c>
      <c r="Y22" s="1"/>
      <c r="Z22" s="2"/>
      <c r="AA22" s="1"/>
      <c r="AB22" s="1"/>
      <c r="AC22" s="1" t="s">
        <v>128</v>
      </c>
      <c r="AD22" s="7">
        <v>25750</v>
      </c>
      <c r="AE22" s="6">
        <v>43465</v>
      </c>
      <c r="AF22" s="1"/>
    </row>
    <row r="23" spans="1:32" x14ac:dyDescent="0.25">
      <c r="A23" s="8">
        <v>20</v>
      </c>
      <c r="B23" s="2" t="str">
        <f>HYPERLINK("https://my.zakupki.prom.ua/remote/dispatcher/state_purchase_view/7327348", "UA-2018-06-05-000320-a")</f>
        <v>UA-2018-06-05-000320-a</v>
      </c>
      <c r="C23" s="1" t="s">
        <v>239</v>
      </c>
      <c r="D23" s="1" t="s">
        <v>251</v>
      </c>
      <c r="E23" s="1" t="s">
        <v>169</v>
      </c>
      <c r="F23" s="1" t="s">
        <v>255</v>
      </c>
      <c r="G23" s="1" t="s">
        <v>256</v>
      </c>
      <c r="H23" s="1" t="s">
        <v>39</v>
      </c>
      <c r="I23" s="1" t="s">
        <v>18</v>
      </c>
      <c r="J23" s="1" t="s">
        <v>18</v>
      </c>
      <c r="K23" s="1" t="s">
        <v>18</v>
      </c>
      <c r="L23" s="5">
        <v>43256</v>
      </c>
      <c r="M23" s="1" t="s">
        <v>315</v>
      </c>
      <c r="N23" s="4">
        <v>1</v>
      </c>
      <c r="O23" s="7">
        <v>123699.6</v>
      </c>
      <c r="P23" s="1" t="s">
        <v>317</v>
      </c>
      <c r="Q23" s="1" t="s">
        <v>305</v>
      </c>
      <c r="R23" s="7">
        <v>123699.6</v>
      </c>
      <c r="S23" s="1"/>
      <c r="T23" s="1"/>
      <c r="U23" s="1" t="s">
        <v>296</v>
      </c>
      <c r="V23" s="1" t="s">
        <v>140</v>
      </c>
      <c r="W23" s="1"/>
      <c r="X23" s="1" t="s">
        <v>7</v>
      </c>
      <c r="Y23" s="1"/>
      <c r="Z23" s="2"/>
      <c r="AA23" s="1"/>
      <c r="AB23" s="1"/>
      <c r="AC23" s="1" t="s">
        <v>103</v>
      </c>
      <c r="AD23" s="7">
        <v>123699.6</v>
      </c>
      <c r="AE23" s="6">
        <v>43465</v>
      </c>
      <c r="AF23" s="1"/>
    </row>
    <row r="24" spans="1:32" x14ac:dyDescent="0.25">
      <c r="A24" s="8">
        <v>21</v>
      </c>
      <c r="B24" s="2" t="str">
        <f>HYPERLINK("https://my.zakupki.prom.ua/remote/dispatcher/state_purchase_view/7446195", "UA-2018-06-14-002778-a")</f>
        <v>UA-2018-06-14-002778-a</v>
      </c>
      <c r="C24" s="1" t="s">
        <v>175</v>
      </c>
      <c r="D24" s="1" t="s">
        <v>173</v>
      </c>
      <c r="E24" s="1" t="s">
        <v>177</v>
      </c>
      <c r="F24" s="1" t="s">
        <v>255</v>
      </c>
      <c r="G24" s="1" t="s">
        <v>256</v>
      </c>
      <c r="H24" s="1" t="s">
        <v>39</v>
      </c>
      <c r="I24" s="1" t="s">
        <v>18</v>
      </c>
      <c r="J24" s="1" t="s">
        <v>18</v>
      </c>
      <c r="K24" s="1" t="s">
        <v>18</v>
      </c>
      <c r="L24" s="5">
        <v>43265</v>
      </c>
      <c r="M24" s="1" t="s">
        <v>315</v>
      </c>
      <c r="N24" s="4">
        <v>1</v>
      </c>
      <c r="O24" s="7">
        <v>1763.05</v>
      </c>
      <c r="P24" s="1" t="s">
        <v>317</v>
      </c>
      <c r="Q24" s="1" t="s">
        <v>305</v>
      </c>
      <c r="R24" s="7">
        <v>1763.05</v>
      </c>
      <c r="S24" s="1"/>
      <c r="T24" s="1"/>
      <c r="U24" s="1" t="s">
        <v>302</v>
      </c>
      <c r="V24" s="1" t="s">
        <v>105</v>
      </c>
      <c r="W24" s="1"/>
      <c r="X24" s="1" t="s">
        <v>5</v>
      </c>
      <c r="Y24" s="1"/>
      <c r="Z24" s="2"/>
      <c r="AA24" s="1"/>
      <c r="AB24" s="1"/>
      <c r="AC24" s="1" t="s">
        <v>206</v>
      </c>
      <c r="AD24" s="7">
        <v>1763.05</v>
      </c>
      <c r="AE24" s="6">
        <v>43465</v>
      </c>
      <c r="AF24" s="1"/>
    </row>
    <row r="25" spans="1:32" x14ac:dyDescent="0.25">
      <c r="A25" s="8">
        <v>22</v>
      </c>
      <c r="B25" s="2" t="str">
        <f>HYPERLINK("https://my.zakupki.prom.ua/remote/dispatcher/state_purchase_view/7446110", "UA-2018-06-14-002747-a")</f>
        <v>UA-2018-06-14-002747-a</v>
      </c>
      <c r="C25" s="1" t="s">
        <v>183</v>
      </c>
      <c r="D25" s="1" t="s">
        <v>189</v>
      </c>
      <c r="E25" s="1" t="s">
        <v>193</v>
      </c>
      <c r="F25" s="1" t="s">
        <v>255</v>
      </c>
      <c r="G25" s="1" t="s">
        <v>256</v>
      </c>
      <c r="H25" s="1" t="s">
        <v>39</v>
      </c>
      <c r="I25" s="1" t="s">
        <v>18</v>
      </c>
      <c r="J25" s="1" t="s">
        <v>18</v>
      </c>
      <c r="K25" s="1" t="s">
        <v>18</v>
      </c>
      <c r="L25" s="5">
        <v>43265</v>
      </c>
      <c r="M25" s="1" t="s">
        <v>315</v>
      </c>
      <c r="N25" s="4">
        <v>1</v>
      </c>
      <c r="O25" s="7">
        <v>571.01</v>
      </c>
      <c r="P25" s="1" t="s">
        <v>317</v>
      </c>
      <c r="Q25" s="1" t="s">
        <v>305</v>
      </c>
      <c r="R25" s="7">
        <v>571.01</v>
      </c>
      <c r="S25" s="1"/>
      <c r="T25" s="1"/>
      <c r="U25" s="1" t="s">
        <v>302</v>
      </c>
      <c r="V25" s="1" t="s">
        <v>105</v>
      </c>
      <c r="W25" s="1"/>
      <c r="X25" s="1" t="s">
        <v>5</v>
      </c>
      <c r="Y25" s="1"/>
      <c r="Z25" s="2"/>
      <c r="AA25" s="1"/>
      <c r="AB25" s="1"/>
      <c r="AC25" s="1" t="s">
        <v>205</v>
      </c>
      <c r="AD25" s="7">
        <v>571.01</v>
      </c>
      <c r="AE25" s="6">
        <v>43465</v>
      </c>
      <c r="AF25" s="1"/>
    </row>
    <row r="26" spans="1:32" x14ac:dyDescent="0.25">
      <c r="A26" s="8">
        <v>23</v>
      </c>
      <c r="B26" s="2" t="str">
        <f>HYPERLINK("https://my.zakupki.prom.ua/remote/dispatcher/state_purchase_view/7445901", "UA-2018-06-14-002715-a")</f>
        <v>UA-2018-06-14-002715-a</v>
      </c>
      <c r="C26" s="1" t="s">
        <v>151</v>
      </c>
      <c r="D26" s="1" t="s">
        <v>151</v>
      </c>
      <c r="E26" s="1" t="s">
        <v>158</v>
      </c>
      <c r="F26" s="1" t="s">
        <v>255</v>
      </c>
      <c r="G26" s="1" t="s">
        <v>256</v>
      </c>
      <c r="H26" s="1" t="s">
        <v>39</v>
      </c>
      <c r="I26" s="1" t="s">
        <v>18</v>
      </c>
      <c r="J26" s="1" t="s">
        <v>18</v>
      </c>
      <c r="K26" s="1" t="s">
        <v>18</v>
      </c>
      <c r="L26" s="5">
        <v>43265</v>
      </c>
      <c r="M26" s="1" t="s">
        <v>315</v>
      </c>
      <c r="N26" s="4">
        <v>1</v>
      </c>
      <c r="O26" s="7">
        <v>47</v>
      </c>
      <c r="P26" s="1" t="s">
        <v>23</v>
      </c>
      <c r="Q26" s="1" t="s">
        <v>305</v>
      </c>
      <c r="R26" s="7">
        <v>47</v>
      </c>
      <c r="S26" s="1"/>
      <c r="T26" s="1"/>
      <c r="U26" s="1" t="s">
        <v>302</v>
      </c>
      <c r="V26" s="1" t="s">
        <v>105</v>
      </c>
      <c r="W26" s="1"/>
      <c r="X26" s="1" t="s">
        <v>5</v>
      </c>
      <c r="Y26" s="1"/>
      <c r="Z26" s="2"/>
      <c r="AA26" s="1"/>
      <c r="AB26" s="1"/>
      <c r="AC26" s="1" t="s">
        <v>203</v>
      </c>
      <c r="AD26" s="7">
        <v>47</v>
      </c>
      <c r="AE26" s="6">
        <v>43465</v>
      </c>
      <c r="AF26" s="1"/>
    </row>
    <row r="27" spans="1:32" x14ac:dyDescent="0.25">
      <c r="A27" s="8">
        <v>24</v>
      </c>
      <c r="B27" s="2" t="str">
        <f>HYPERLINK("https://my.zakupki.prom.ua/remote/dispatcher/state_purchase_view/7445630", "UA-2018-06-14-002667-a")</f>
        <v>UA-2018-06-14-002667-a</v>
      </c>
      <c r="C27" s="1" t="s">
        <v>153</v>
      </c>
      <c r="D27" s="1" t="s">
        <v>150</v>
      </c>
      <c r="E27" s="1" t="s">
        <v>158</v>
      </c>
      <c r="F27" s="1" t="s">
        <v>255</v>
      </c>
      <c r="G27" s="1" t="s">
        <v>256</v>
      </c>
      <c r="H27" s="1" t="s">
        <v>39</v>
      </c>
      <c r="I27" s="1" t="s">
        <v>18</v>
      </c>
      <c r="J27" s="1" t="s">
        <v>18</v>
      </c>
      <c r="K27" s="1" t="s">
        <v>18</v>
      </c>
      <c r="L27" s="5">
        <v>43265</v>
      </c>
      <c r="M27" s="1" t="s">
        <v>315</v>
      </c>
      <c r="N27" s="4">
        <v>1</v>
      </c>
      <c r="O27" s="7">
        <v>151.96</v>
      </c>
      <c r="P27" s="1" t="s">
        <v>317</v>
      </c>
      <c r="Q27" s="1" t="s">
        <v>305</v>
      </c>
      <c r="R27" s="7">
        <v>151.96</v>
      </c>
      <c r="S27" s="1"/>
      <c r="T27" s="1"/>
      <c r="U27" s="1" t="s">
        <v>302</v>
      </c>
      <c r="V27" s="1" t="s">
        <v>105</v>
      </c>
      <c r="W27" s="1"/>
      <c r="X27" s="1" t="s">
        <v>5</v>
      </c>
      <c r="Y27" s="1"/>
      <c r="Z27" s="2"/>
      <c r="AA27" s="1"/>
      <c r="AB27" s="1"/>
      <c r="AC27" s="1" t="s">
        <v>202</v>
      </c>
      <c r="AD27" s="7">
        <v>151.96</v>
      </c>
      <c r="AE27" s="6">
        <v>43465</v>
      </c>
      <c r="AF27" s="1"/>
    </row>
    <row r="28" spans="1:32" x14ac:dyDescent="0.25">
      <c r="A28" s="8">
        <v>25</v>
      </c>
      <c r="B28" s="2" t="str">
        <f>HYPERLINK("https://my.zakupki.prom.ua/remote/dispatcher/state_purchase_view/7445391", "UA-2018-06-14-002605-a")</f>
        <v>UA-2018-06-14-002605-a</v>
      </c>
      <c r="C28" s="1" t="s">
        <v>47</v>
      </c>
      <c r="D28" s="1" t="s">
        <v>46</v>
      </c>
      <c r="E28" s="1" t="s">
        <v>61</v>
      </c>
      <c r="F28" s="1" t="s">
        <v>255</v>
      </c>
      <c r="G28" s="1" t="s">
        <v>256</v>
      </c>
      <c r="H28" s="1" t="s">
        <v>39</v>
      </c>
      <c r="I28" s="1" t="s">
        <v>18</v>
      </c>
      <c r="J28" s="1" t="s">
        <v>18</v>
      </c>
      <c r="K28" s="1" t="s">
        <v>18</v>
      </c>
      <c r="L28" s="5">
        <v>43265</v>
      </c>
      <c r="M28" s="1" t="s">
        <v>315</v>
      </c>
      <c r="N28" s="4">
        <v>1</v>
      </c>
      <c r="O28" s="7">
        <v>1780.01</v>
      </c>
      <c r="P28" s="1" t="s">
        <v>317</v>
      </c>
      <c r="Q28" s="1" t="s">
        <v>305</v>
      </c>
      <c r="R28" s="7">
        <v>1780.01</v>
      </c>
      <c r="S28" s="1"/>
      <c r="T28" s="1"/>
      <c r="U28" s="1" t="s">
        <v>302</v>
      </c>
      <c r="V28" s="1" t="s">
        <v>105</v>
      </c>
      <c r="W28" s="1"/>
      <c r="X28" s="1" t="s">
        <v>5</v>
      </c>
      <c r="Y28" s="1"/>
      <c r="Z28" s="2"/>
      <c r="AA28" s="1"/>
      <c r="AB28" s="1"/>
      <c r="AC28" s="1" t="s">
        <v>201</v>
      </c>
      <c r="AD28" s="7">
        <v>1780.01</v>
      </c>
      <c r="AE28" s="6">
        <v>43465</v>
      </c>
      <c r="AF28" s="1"/>
    </row>
    <row r="29" spans="1:32" x14ac:dyDescent="0.25">
      <c r="A29" s="8">
        <v>26</v>
      </c>
      <c r="B29" s="2" t="str">
        <f>HYPERLINK("https://my.zakupki.prom.ua/remote/dispatcher/state_purchase_view/7458105", "UA-2018-06-15-001995-a")</f>
        <v>UA-2018-06-15-001995-a</v>
      </c>
      <c r="C29" s="1" t="s">
        <v>133</v>
      </c>
      <c r="D29" s="1" t="s">
        <v>133</v>
      </c>
      <c r="E29" s="1" t="s">
        <v>134</v>
      </c>
      <c r="F29" s="1" t="s">
        <v>255</v>
      </c>
      <c r="G29" s="1" t="s">
        <v>256</v>
      </c>
      <c r="H29" s="1" t="s">
        <v>39</v>
      </c>
      <c r="I29" s="1" t="s">
        <v>18</v>
      </c>
      <c r="J29" s="1" t="s">
        <v>18</v>
      </c>
      <c r="K29" s="1" t="s">
        <v>18</v>
      </c>
      <c r="L29" s="5">
        <v>43266</v>
      </c>
      <c r="M29" s="1" t="s">
        <v>315</v>
      </c>
      <c r="N29" s="4">
        <v>1</v>
      </c>
      <c r="O29" s="7">
        <v>540</v>
      </c>
      <c r="P29" s="1" t="s">
        <v>127</v>
      </c>
      <c r="Q29" s="1" t="s">
        <v>305</v>
      </c>
      <c r="R29" s="7">
        <v>540</v>
      </c>
      <c r="S29" s="1"/>
      <c r="T29" s="1"/>
      <c r="U29" s="1" t="s">
        <v>302</v>
      </c>
      <c r="V29" s="1" t="s">
        <v>105</v>
      </c>
      <c r="W29" s="1"/>
      <c r="X29" s="1" t="s">
        <v>5</v>
      </c>
      <c r="Y29" s="1"/>
      <c r="Z29" s="2"/>
      <c r="AA29" s="1"/>
      <c r="AB29" s="1"/>
      <c r="AC29" s="1" t="s">
        <v>208</v>
      </c>
      <c r="AD29" s="7">
        <v>540</v>
      </c>
      <c r="AE29" s="6">
        <v>43465</v>
      </c>
      <c r="AF29" s="1"/>
    </row>
    <row r="30" spans="1:32" x14ac:dyDescent="0.25">
      <c r="A30" s="8">
        <v>27</v>
      </c>
      <c r="B30" s="2" t="str">
        <f>HYPERLINK("https://my.zakupki.prom.ua/remote/dispatcher/state_purchase_view/7458005", "UA-2018-06-15-001958-a")</f>
        <v>UA-2018-06-15-001958-a</v>
      </c>
      <c r="C30" s="1" t="s">
        <v>72</v>
      </c>
      <c r="D30" s="1" t="s">
        <v>72</v>
      </c>
      <c r="E30" s="1" t="s">
        <v>82</v>
      </c>
      <c r="F30" s="1" t="s">
        <v>255</v>
      </c>
      <c r="G30" s="1" t="s">
        <v>256</v>
      </c>
      <c r="H30" s="1" t="s">
        <v>39</v>
      </c>
      <c r="I30" s="1" t="s">
        <v>18</v>
      </c>
      <c r="J30" s="1" t="s">
        <v>18</v>
      </c>
      <c r="K30" s="1" t="s">
        <v>18</v>
      </c>
      <c r="L30" s="5">
        <v>43266</v>
      </c>
      <c r="M30" s="1" t="s">
        <v>315</v>
      </c>
      <c r="N30" s="4">
        <v>1</v>
      </c>
      <c r="O30" s="7">
        <v>614.21</v>
      </c>
      <c r="P30" s="1" t="s">
        <v>199</v>
      </c>
      <c r="Q30" s="1" t="s">
        <v>305</v>
      </c>
      <c r="R30" s="7">
        <v>614.21</v>
      </c>
      <c r="S30" s="1"/>
      <c r="T30" s="1"/>
      <c r="U30" s="1" t="s">
        <v>302</v>
      </c>
      <c r="V30" s="1" t="s">
        <v>105</v>
      </c>
      <c r="W30" s="1"/>
      <c r="X30" s="1" t="s">
        <v>5</v>
      </c>
      <c r="Y30" s="1"/>
      <c r="Z30" s="2"/>
      <c r="AA30" s="1"/>
      <c r="AB30" s="1"/>
      <c r="AC30" s="1" t="s">
        <v>210</v>
      </c>
      <c r="AD30" s="7">
        <v>614.21</v>
      </c>
      <c r="AE30" s="6">
        <v>43465</v>
      </c>
      <c r="AF30" s="1"/>
    </row>
    <row r="31" spans="1:32" x14ac:dyDescent="0.25">
      <c r="A31" s="8">
        <v>28</v>
      </c>
      <c r="B31" s="2" t="str">
        <f>HYPERLINK("https://my.zakupki.prom.ua/remote/dispatcher/state_purchase_view/7582400", "UA-2018-06-27-001790-a")</f>
        <v>UA-2018-06-27-001790-a</v>
      </c>
      <c r="C31" s="1" t="s">
        <v>59</v>
      </c>
      <c r="D31" s="1" t="s">
        <v>60</v>
      </c>
      <c r="E31" s="1" t="s">
        <v>61</v>
      </c>
      <c r="F31" s="1" t="s">
        <v>255</v>
      </c>
      <c r="G31" s="1" t="s">
        <v>256</v>
      </c>
      <c r="H31" s="1" t="s">
        <v>39</v>
      </c>
      <c r="I31" s="1" t="s">
        <v>18</v>
      </c>
      <c r="J31" s="1" t="s">
        <v>18</v>
      </c>
      <c r="K31" s="1" t="s">
        <v>18</v>
      </c>
      <c r="L31" s="5">
        <v>43278</v>
      </c>
      <c r="M31" s="1" t="s">
        <v>315</v>
      </c>
      <c r="N31" s="4">
        <v>1</v>
      </c>
      <c r="O31" s="7">
        <v>100</v>
      </c>
      <c r="P31" s="1" t="s">
        <v>25</v>
      </c>
      <c r="Q31" s="1" t="s">
        <v>264</v>
      </c>
      <c r="R31" s="7">
        <v>100</v>
      </c>
      <c r="S31" s="1"/>
      <c r="T31" s="1"/>
      <c r="U31" s="1" t="s">
        <v>281</v>
      </c>
      <c r="V31" s="1" t="s">
        <v>89</v>
      </c>
      <c r="W31" s="1"/>
      <c r="X31" s="1" t="s">
        <v>17</v>
      </c>
      <c r="Y31" s="1"/>
      <c r="Z31" s="2"/>
      <c r="AA31" s="1"/>
      <c r="AB31" s="1"/>
      <c r="AC31" s="1" t="s">
        <v>223</v>
      </c>
      <c r="AD31" s="7">
        <v>100</v>
      </c>
      <c r="AE31" s="6">
        <v>43465</v>
      </c>
      <c r="AF31" s="1"/>
    </row>
    <row r="32" spans="1:32" x14ac:dyDescent="0.25">
      <c r="A32" s="8">
        <v>29</v>
      </c>
      <c r="B32" s="2" t="str">
        <f>HYPERLINK("https://my.zakupki.prom.ua/remote/dispatcher/state_purchase_view/7582311", "UA-2018-06-27-001756-a")</f>
        <v>UA-2018-06-27-001756-a</v>
      </c>
      <c r="C32" s="1" t="s">
        <v>191</v>
      </c>
      <c r="D32" s="1" t="s">
        <v>190</v>
      </c>
      <c r="E32" s="1" t="s">
        <v>193</v>
      </c>
      <c r="F32" s="1" t="s">
        <v>255</v>
      </c>
      <c r="G32" s="1" t="s">
        <v>256</v>
      </c>
      <c r="H32" s="1" t="s">
        <v>39</v>
      </c>
      <c r="I32" s="1" t="s">
        <v>18</v>
      </c>
      <c r="J32" s="1" t="s">
        <v>18</v>
      </c>
      <c r="K32" s="1" t="s">
        <v>18</v>
      </c>
      <c r="L32" s="5">
        <v>43278</v>
      </c>
      <c r="M32" s="1" t="s">
        <v>315</v>
      </c>
      <c r="N32" s="4">
        <v>1</v>
      </c>
      <c r="O32" s="7">
        <v>108</v>
      </c>
      <c r="P32" s="1" t="s">
        <v>90</v>
      </c>
      <c r="Q32" s="1" t="s">
        <v>264</v>
      </c>
      <c r="R32" s="7">
        <v>108</v>
      </c>
      <c r="S32" s="1"/>
      <c r="T32" s="1"/>
      <c r="U32" s="1" t="s">
        <v>281</v>
      </c>
      <c r="V32" s="1" t="s">
        <v>89</v>
      </c>
      <c r="W32" s="1"/>
      <c r="X32" s="1" t="s">
        <v>17</v>
      </c>
      <c r="Y32" s="1"/>
      <c r="Z32" s="2"/>
      <c r="AA32" s="1"/>
      <c r="AB32" s="1"/>
      <c r="AC32" s="1" t="s">
        <v>222</v>
      </c>
      <c r="AD32" s="7">
        <v>108</v>
      </c>
      <c r="AE32" s="6">
        <v>43465</v>
      </c>
      <c r="AF32" s="1"/>
    </row>
    <row r="33" spans="1:32" x14ac:dyDescent="0.25">
      <c r="A33" s="8">
        <v>30</v>
      </c>
      <c r="B33" s="2" t="str">
        <f>HYPERLINK("https://my.zakupki.prom.ua/remote/dispatcher/state_purchase_view/7582183", "UA-2018-06-27-001726-a")</f>
        <v>UA-2018-06-27-001726-a</v>
      </c>
      <c r="C33" s="1" t="s">
        <v>131</v>
      </c>
      <c r="D33" s="1" t="s">
        <v>131</v>
      </c>
      <c r="E33" s="1" t="s">
        <v>134</v>
      </c>
      <c r="F33" s="1" t="s">
        <v>255</v>
      </c>
      <c r="G33" s="1" t="s">
        <v>256</v>
      </c>
      <c r="H33" s="1" t="s">
        <v>39</v>
      </c>
      <c r="I33" s="1" t="s">
        <v>18</v>
      </c>
      <c r="J33" s="1" t="s">
        <v>18</v>
      </c>
      <c r="K33" s="1" t="s">
        <v>18</v>
      </c>
      <c r="L33" s="5">
        <v>43278</v>
      </c>
      <c r="M33" s="1" t="s">
        <v>315</v>
      </c>
      <c r="N33" s="4">
        <v>1</v>
      </c>
      <c r="O33" s="7">
        <v>85</v>
      </c>
      <c r="P33" s="1" t="s">
        <v>23</v>
      </c>
      <c r="Q33" s="1" t="s">
        <v>305</v>
      </c>
      <c r="R33" s="7">
        <v>85</v>
      </c>
      <c r="S33" s="1"/>
      <c r="T33" s="1"/>
      <c r="U33" s="1" t="s">
        <v>281</v>
      </c>
      <c r="V33" s="1" t="s">
        <v>89</v>
      </c>
      <c r="W33" s="1"/>
      <c r="X33" s="1" t="s">
        <v>17</v>
      </c>
      <c r="Y33" s="1"/>
      <c r="Z33" s="2"/>
      <c r="AA33" s="1"/>
      <c r="AB33" s="1"/>
      <c r="AC33" s="1" t="s">
        <v>224</v>
      </c>
      <c r="AD33" s="7">
        <v>85</v>
      </c>
      <c r="AE33" s="6">
        <v>43465</v>
      </c>
      <c r="AF33" s="1"/>
    </row>
    <row r="34" spans="1:32" x14ac:dyDescent="0.25">
      <c r="A34" s="8">
        <v>31</v>
      </c>
      <c r="B34" s="2" t="str">
        <f>HYPERLINK("https://my.zakupki.prom.ua/remote/dispatcher/state_purchase_view/7582092", "UA-2018-06-27-001685-a")</f>
        <v>UA-2018-06-27-001685-a</v>
      </c>
      <c r="C34" s="1" t="s">
        <v>178</v>
      </c>
      <c r="D34" s="1" t="s">
        <v>180</v>
      </c>
      <c r="E34" s="1" t="s">
        <v>193</v>
      </c>
      <c r="F34" s="1" t="s">
        <v>255</v>
      </c>
      <c r="G34" s="1" t="s">
        <v>256</v>
      </c>
      <c r="H34" s="1" t="s">
        <v>39</v>
      </c>
      <c r="I34" s="1" t="s">
        <v>18</v>
      </c>
      <c r="J34" s="1" t="s">
        <v>18</v>
      </c>
      <c r="K34" s="1" t="s">
        <v>18</v>
      </c>
      <c r="L34" s="5">
        <v>43278</v>
      </c>
      <c r="M34" s="1" t="s">
        <v>315</v>
      </c>
      <c r="N34" s="4">
        <v>1</v>
      </c>
      <c r="O34" s="7">
        <v>527</v>
      </c>
      <c r="P34" s="1" t="s">
        <v>317</v>
      </c>
      <c r="Q34" s="1" t="s">
        <v>305</v>
      </c>
      <c r="R34" s="7">
        <v>527</v>
      </c>
      <c r="S34" s="1"/>
      <c r="T34" s="1"/>
      <c r="U34" s="1" t="s">
        <v>302</v>
      </c>
      <c r="V34" s="1" t="s">
        <v>105</v>
      </c>
      <c r="W34" s="1"/>
      <c r="X34" s="1" t="s">
        <v>5</v>
      </c>
      <c r="Y34" s="1"/>
      <c r="Z34" s="2"/>
      <c r="AA34" s="1"/>
      <c r="AB34" s="1"/>
      <c r="AC34" s="1" t="s">
        <v>221</v>
      </c>
      <c r="AD34" s="7">
        <v>527</v>
      </c>
      <c r="AE34" s="6">
        <v>43465</v>
      </c>
      <c r="AF34" s="1"/>
    </row>
    <row r="35" spans="1:32" x14ac:dyDescent="0.25">
      <c r="A35" s="8">
        <v>32</v>
      </c>
      <c r="B35" s="2" t="str">
        <f>HYPERLINK("https://my.zakupki.prom.ua/remote/dispatcher/state_purchase_view/7581997", "UA-2018-06-27-001653-a")</f>
        <v>UA-2018-06-27-001653-a</v>
      </c>
      <c r="C35" s="1" t="s">
        <v>133</v>
      </c>
      <c r="D35" s="1" t="s">
        <v>133</v>
      </c>
      <c r="E35" s="1" t="s">
        <v>134</v>
      </c>
      <c r="F35" s="1" t="s">
        <v>255</v>
      </c>
      <c r="G35" s="1" t="s">
        <v>256</v>
      </c>
      <c r="H35" s="1" t="s">
        <v>39</v>
      </c>
      <c r="I35" s="1" t="s">
        <v>18</v>
      </c>
      <c r="J35" s="1" t="s">
        <v>18</v>
      </c>
      <c r="K35" s="1" t="s">
        <v>18</v>
      </c>
      <c r="L35" s="5">
        <v>43278</v>
      </c>
      <c r="M35" s="1" t="s">
        <v>315</v>
      </c>
      <c r="N35" s="4">
        <v>1</v>
      </c>
      <c r="O35" s="7">
        <v>180</v>
      </c>
      <c r="P35" s="1" t="s">
        <v>23</v>
      </c>
      <c r="Q35" s="1" t="s">
        <v>305</v>
      </c>
      <c r="R35" s="7">
        <v>180</v>
      </c>
      <c r="S35" s="1"/>
      <c r="T35" s="1"/>
      <c r="U35" s="1" t="s">
        <v>302</v>
      </c>
      <c r="V35" s="1" t="s">
        <v>105</v>
      </c>
      <c r="W35" s="1"/>
      <c r="X35" s="1" t="s">
        <v>5</v>
      </c>
      <c r="Y35" s="1"/>
      <c r="Z35" s="2"/>
      <c r="AA35" s="1"/>
      <c r="AB35" s="1"/>
      <c r="AC35" s="1" t="s">
        <v>219</v>
      </c>
      <c r="AD35" s="7">
        <v>180</v>
      </c>
      <c r="AE35" s="6">
        <v>43465</v>
      </c>
      <c r="AF35" s="1"/>
    </row>
    <row r="36" spans="1:32" x14ac:dyDescent="0.25">
      <c r="A36" s="8">
        <v>33</v>
      </c>
      <c r="B36" s="2" t="str">
        <f>HYPERLINK("https://my.zakupki.prom.ua/remote/dispatcher/state_purchase_view/7581692", "UA-2018-06-27-001617-a")</f>
        <v>UA-2018-06-27-001617-a</v>
      </c>
      <c r="C36" s="1" t="s">
        <v>175</v>
      </c>
      <c r="D36" s="1" t="s">
        <v>173</v>
      </c>
      <c r="E36" s="1" t="s">
        <v>177</v>
      </c>
      <c r="F36" s="1" t="s">
        <v>255</v>
      </c>
      <c r="G36" s="1" t="s">
        <v>256</v>
      </c>
      <c r="H36" s="1" t="s">
        <v>39</v>
      </c>
      <c r="I36" s="1" t="s">
        <v>18</v>
      </c>
      <c r="J36" s="1" t="s">
        <v>18</v>
      </c>
      <c r="K36" s="1" t="s">
        <v>18</v>
      </c>
      <c r="L36" s="5">
        <v>43278</v>
      </c>
      <c r="M36" s="1" t="s">
        <v>315</v>
      </c>
      <c r="N36" s="4">
        <v>1</v>
      </c>
      <c r="O36" s="7">
        <v>367.99</v>
      </c>
      <c r="P36" s="1" t="s">
        <v>317</v>
      </c>
      <c r="Q36" s="1" t="s">
        <v>305</v>
      </c>
      <c r="R36" s="7">
        <v>367.99</v>
      </c>
      <c r="S36" s="1"/>
      <c r="T36" s="1"/>
      <c r="U36" s="1" t="s">
        <v>302</v>
      </c>
      <c r="V36" s="1" t="s">
        <v>105</v>
      </c>
      <c r="W36" s="1"/>
      <c r="X36" s="1" t="s">
        <v>5</v>
      </c>
      <c r="Y36" s="1"/>
      <c r="Z36" s="2"/>
      <c r="AA36" s="1"/>
      <c r="AB36" s="1"/>
      <c r="AC36" s="1" t="s">
        <v>218</v>
      </c>
      <c r="AD36" s="7">
        <v>367.99</v>
      </c>
      <c r="AE36" s="6">
        <v>43465</v>
      </c>
      <c r="AF36" s="1"/>
    </row>
    <row r="37" spans="1:32" x14ac:dyDescent="0.25">
      <c r="A37" s="8">
        <v>34</v>
      </c>
      <c r="B37" s="2" t="str">
        <f>HYPERLINK("https://my.zakupki.prom.ua/remote/dispatcher/state_purchase_view/7581205", "UA-2018-06-27-001574-a")</f>
        <v>UA-2018-06-27-001574-a</v>
      </c>
      <c r="C37" s="1" t="s">
        <v>185</v>
      </c>
      <c r="D37" s="1" t="s">
        <v>179</v>
      </c>
      <c r="E37" s="1" t="s">
        <v>193</v>
      </c>
      <c r="F37" s="1" t="s">
        <v>255</v>
      </c>
      <c r="G37" s="1" t="s">
        <v>256</v>
      </c>
      <c r="H37" s="1" t="s">
        <v>39</v>
      </c>
      <c r="I37" s="1" t="s">
        <v>18</v>
      </c>
      <c r="J37" s="1" t="s">
        <v>18</v>
      </c>
      <c r="K37" s="1" t="s">
        <v>18</v>
      </c>
      <c r="L37" s="5">
        <v>43278</v>
      </c>
      <c r="M37" s="1" t="s">
        <v>315</v>
      </c>
      <c r="N37" s="4">
        <v>1</v>
      </c>
      <c r="O37" s="7">
        <v>603</v>
      </c>
      <c r="P37" s="1" t="s">
        <v>317</v>
      </c>
      <c r="Q37" s="1" t="s">
        <v>305</v>
      </c>
      <c r="R37" s="7">
        <v>603</v>
      </c>
      <c r="S37" s="1"/>
      <c r="T37" s="1"/>
      <c r="U37" s="1" t="s">
        <v>302</v>
      </c>
      <c r="V37" s="1" t="s">
        <v>105</v>
      </c>
      <c r="W37" s="1"/>
      <c r="X37" s="1" t="s">
        <v>5</v>
      </c>
      <c r="Y37" s="1"/>
      <c r="Z37" s="2"/>
      <c r="AA37" s="1"/>
      <c r="AB37" s="1"/>
      <c r="AC37" s="1" t="s">
        <v>217</v>
      </c>
      <c r="AD37" s="7">
        <v>603</v>
      </c>
      <c r="AE37" s="6">
        <v>43465</v>
      </c>
      <c r="AF37" s="1"/>
    </row>
    <row r="38" spans="1:32" x14ac:dyDescent="0.25">
      <c r="A38" s="8">
        <v>35</v>
      </c>
      <c r="B38" s="2" t="str">
        <f>HYPERLINK("https://my.zakupki.prom.ua/remote/dispatcher/state_purchase_view/7581167", "UA-2018-06-27-001533-a")</f>
        <v>UA-2018-06-27-001533-a</v>
      </c>
      <c r="C38" s="1" t="s">
        <v>155</v>
      </c>
      <c r="D38" s="1" t="s">
        <v>154</v>
      </c>
      <c r="E38" s="1" t="s">
        <v>158</v>
      </c>
      <c r="F38" s="1" t="s">
        <v>255</v>
      </c>
      <c r="G38" s="1" t="s">
        <v>256</v>
      </c>
      <c r="H38" s="1" t="s">
        <v>39</v>
      </c>
      <c r="I38" s="1" t="s">
        <v>18</v>
      </c>
      <c r="J38" s="1" t="s">
        <v>18</v>
      </c>
      <c r="K38" s="1" t="s">
        <v>18</v>
      </c>
      <c r="L38" s="5">
        <v>43278</v>
      </c>
      <c r="M38" s="1" t="s">
        <v>315</v>
      </c>
      <c r="N38" s="4">
        <v>1</v>
      </c>
      <c r="O38" s="7">
        <v>53</v>
      </c>
      <c r="P38" s="1" t="s">
        <v>317</v>
      </c>
      <c r="Q38" s="1" t="s">
        <v>305</v>
      </c>
      <c r="R38" s="7">
        <v>53</v>
      </c>
      <c r="S38" s="1"/>
      <c r="T38" s="1"/>
      <c r="U38" s="1" t="s">
        <v>302</v>
      </c>
      <c r="V38" s="1" t="s">
        <v>105</v>
      </c>
      <c r="W38" s="1"/>
      <c r="X38" s="1" t="s">
        <v>5</v>
      </c>
      <c r="Y38" s="1"/>
      <c r="Z38" s="2"/>
      <c r="AA38" s="1"/>
      <c r="AB38" s="1"/>
      <c r="AC38" s="1" t="s">
        <v>216</v>
      </c>
      <c r="AD38" s="7">
        <v>53</v>
      </c>
      <c r="AE38" s="6">
        <v>43465</v>
      </c>
      <c r="AF38" s="1"/>
    </row>
    <row r="39" spans="1:32" x14ac:dyDescent="0.25">
      <c r="A39" s="8">
        <v>36</v>
      </c>
      <c r="B39" s="2" t="str">
        <f>HYPERLINK("https://my.zakupki.prom.ua/remote/dispatcher/state_purchase_view/7687533", "UA-2018-07-11-001530-b")</f>
        <v>UA-2018-07-11-001530-b</v>
      </c>
      <c r="C39" s="1" t="s">
        <v>186</v>
      </c>
      <c r="D39" s="1" t="s">
        <v>188</v>
      </c>
      <c r="E39" s="1" t="s">
        <v>193</v>
      </c>
      <c r="F39" s="1" t="s">
        <v>255</v>
      </c>
      <c r="G39" s="1" t="s">
        <v>256</v>
      </c>
      <c r="H39" s="1" t="s">
        <v>39</v>
      </c>
      <c r="I39" s="1" t="s">
        <v>18</v>
      </c>
      <c r="J39" s="1" t="s">
        <v>18</v>
      </c>
      <c r="K39" s="1" t="s">
        <v>18</v>
      </c>
      <c r="L39" s="5">
        <v>43292</v>
      </c>
      <c r="M39" s="1" t="s">
        <v>315</v>
      </c>
      <c r="N39" s="4">
        <v>1</v>
      </c>
      <c r="O39" s="7">
        <v>911</v>
      </c>
      <c r="P39" s="1" t="s">
        <v>317</v>
      </c>
      <c r="Q39" s="1" t="s">
        <v>305</v>
      </c>
      <c r="R39" s="7">
        <v>911</v>
      </c>
      <c r="S39" s="1"/>
      <c r="T39" s="1"/>
      <c r="U39" s="1" t="s">
        <v>302</v>
      </c>
      <c r="V39" s="1" t="s">
        <v>105</v>
      </c>
      <c r="W39" s="1"/>
      <c r="X39" s="1" t="s">
        <v>5</v>
      </c>
      <c r="Y39" s="1"/>
      <c r="Z39" s="2"/>
      <c r="AA39" s="1"/>
      <c r="AB39" s="1"/>
      <c r="AC39" s="1" t="s">
        <v>30</v>
      </c>
      <c r="AD39" s="7">
        <v>911</v>
      </c>
      <c r="AE39" s="6">
        <v>43465</v>
      </c>
      <c r="AF39" s="1"/>
    </row>
    <row r="40" spans="1:32" x14ac:dyDescent="0.25">
      <c r="A40" s="8">
        <v>37</v>
      </c>
      <c r="B40" s="2" t="str">
        <f>HYPERLINK("https://my.zakupki.prom.ua/remote/dispatcher/state_purchase_view/7687317", "UA-2018-07-11-001501-b")</f>
        <v>UA-2018-07-11-001501-b</v>
      </c>
      <c r="C40" s="1" t="s">
        <v>175</v>
      </c>
      <c r="D40" s="1" t="s">
        <v>171</v>
      </c>
      <c r="E40" s="1" t="s">
        <v>177</v>
      </c>
      <c r="F40" s="1" t="s">
        <v>255</v>
      </c>
      <c r="G40" s="1" t="s">
        <v>256</v>
      </c>
      <c r="H40" s="1" t="s">
        <v>39</v>
      </c>
      <c r="I40" s="1" t="s">
        <v>18</v>
      </c>
      <c r="J40" s="1" t="s">
        <v>18</v>
      </c>
      <c r="K40" s="1" t="s">
        <v>18</v>
      </c>
      <c r="L40" s="5">
        <v>43292</v>
      </c>
      <c r="M40" s="1" t="s">
        <v>315</v>
      </c>
      <c r="N40" s="4">
        <v>1</v>
      </c>
      <c r="O40" s="7">
        <v>1287.98</v>
      </c>
      <c r="P40" s="1" t="s">
        <v>317</v>
      </c>
      <c r="Q40" s="1" t="s">
        <v>305</v>
      </c>
      <c r="R40" s="7">
        <v>1287.98</v>
      </c>
      <c r="S40" s="1"/>
      <c r="T40" s="1"/>
      <c r="U40" s="1" t="s">
        <v>302</v>
      </c>
      <c r="V40" s="1" t="s">
        <v>105</v>
      </c>
      <c r="W40" s="1"/>
      <c r="X40" s="1" t="s">
        <v>5</v>
      </c>
      <c r="Y40" s="1"/>
      <c r="Z40" s="2"/>
      <c r="AA40" s="1"/>
      <c r="AB40" s="1"/>
      <c r="AC40" s="1" t="s">
        <v>29</v>
      </c>
      <c r="AD40" s="7">
        <v>1287.98</v>
      </c>
      <c r="AE40" s="6">
        <v>43465</v>
      </c>
      <c r="AF40" s="1"/>
    </row>
    <row r="41" spans="1:32" x14ac:dyDescent="0.25">
      <c r="A41" s="8">
        <v>38</v>
      </c>
      <c r="B41" s="2" t="str">
        <f>HYPERLINK("https://my.zakupki.prom.ua/remote/dispatcher/state_purchase_view/7687196", "UA-2018-07-11-001470-b")</f>
        <v>UA-2018-07-11-001470-b</v>
      </c>
      <c r="C41" s="1" t="s">
        <v>77</v>
      </c>
      <c r="D41" s="1" t="s">
        <v>78</v>
      </c>
      <c r="E41" s="1" t="s">
        <v>82</v>
      </c>
      <c r="F41" s="1" t="s">
        <v>255</v>
      </c>
      <c r="G41" s="1" t="s">
        <v>256</v>
      </c>
      <c r="H41" s="1" t="s">
        <v>39</v>
      </c>
      <c r="I41" s="1" t="s">
        <v>18</v>
      </c>
      <c r="J41" s="1" t="s">
        <v>18</v>
      </c>
      <c r="K41" s="1" t="s">
        <v>18</v>
      </c>
      <c r="L41" s="5">
        <v>43292</v>
      </c>
      <c r="M41" s="1" t="s">
        <v>315</v>
      </c>
      <c r="N41" s="4">
        <v>1</v>
      </c>
      <c r="O41" s="7">
        <v>46.01</v>
      </c>
      <c r="P41" s="1" t="s">
        <v>90</v>
      </c>
      <c r="Q41" s="1" t="s">
        <v>305</v>
      </c>
      <c r="R41" s="7">
        <v>46.01</v>
      </c>
      <c r="S41" s="1"/>
      <c r="T41" s="1"/>
      <c r="U41" s="1" t="s">
        <v>302</v>
      </c>
      <c r="V41" s="1" t="s">
        <v>105</v>
      </c>
      <c r="W41" s="1"/>
      <c r="X41" s="1" t="s">
        <v>5</v>
      </c>
      <c r="Y41" s="1"/>
      <c r="Z41" s="2"/>
      <c r="AA41" s="1"/>
      <c r="AB41" s="1"/>
      <c r="AC41" s="1" t="s">
        <v>28</v>
      </c>
      <c r="AD41" s="7">
        <v>46.01</v>
      </c>
      <c r="AE41" s="6">
        <v>43465</v>
      </c>
      <c r="AF41" s="1"/>
    </row>
    <row r="42" spans="1:32" x14ac:dyDescent="0.25">
      <c r="A42" s="8">
        <v>39</v>
      </c>
      <c r="B42" s="2" t="str">
        <f>HYPERLINK("https://my.zakupki.prom.ua/remote/dispatcher/state_purchase_view/7686330", "UA-2018-07-11-001329-b")</f>
        <v>UA-2018-07-11-001329-b</v>
      </c>
      <c r="C42" s="1" t="s">
        <v>87</v>
      </c>
      <c r="D42" s="1" t="s">
        <v>87</v>
      </c>
      <c r="E42" s="1" t="s">
        <v>88</v>
      </c>
      <c r="F42" s="1" t="s">
        <v>255</v>
      </c>
      <c r="G42" s="1" t="s">
        <v>256</v>
      </c>
      <c r="H42" s="1" t="s">
        <v>39</v>
      </c>
      <c r="I42" s="1" t="s">
        <v>18</v>
      </c>
      <c r="J42" s="1" t="s">
        <v>18</v>
      </c>
      <c r="K42" s="1" t="s">
        <v>18</v>
      </c>
      <c r="L42" s="5">
        <v>43292</v>
      </c>
      <c r="M42" s="1" t="s">
        <v>315</v>
      </c>
      <c r="N42" s="4">
        <v>1</v>
      </c>
      <c r="O42" s="7">
        <v>405</v>
      </c>
      <c r="P42" s="1" t="s">
        <v>90</v>
      </c>
      <c r="Q42" s="1" t="s">
        <v>305</v>
      </c>
      <c r="R42" s="7">
        <v>405</v>
      </c>
      <c r="S42" s="1"/>
      <c r="T42" s="1"/>
      <c r="U42" s="1" t="s">
        <v>302</v>
      </c>
      <c r="V42" s="1" t="s">
        <v>105</v>
      </c>
      <c r="W42" s="1"/>
      <c r="X42" s="1" t="s">
        <v>5</v>
      </c>
      <c r="Y42" s="1"/>
      <c r="Z42" s="2"/>
      <c r="AA42" s="1"/>
      <c r="AB42" s="1"/>
      <c r="AC42" s="1" t="s">
        <v>27</v>
      </c>
      <c r="AD42" s="7">
        <v>405</v>
      </c>
      <c r="AE42" s="6">
        <v>43465</v>
      </c>
      <c r="AF42" s="1"/>
    </row>
    <row r="43" spans="1:32" x14ac:dyDescent="0.25">
      <c r="A43" s="8">
        <v>40</v>
      </c>
      <c r="B43" s="2" t="str">
        <f>HYPERLINK("https://my.zakupki.prom.ua/remote/dispatcher/state_purchase_view/7686031", "UA-2018-07-11-001288-b")</f>
        <v>UA-2018-07-11-001288-b</v>
      </c>
      <c r="C43" s="1" t="s">
        <v>157</v>
      </c>
      <c r="D43" s="1" t="s">
        <v>156</v>
      </c>
      <c r="E43" s="1" t="s">
        <v>158</v>
      </c>
      <c r="F43" s="1" t="s">
        <v>255</v>
      </c>
      <c r="G43" s="1" t="s">
        <v>256</v>
      </c>
      <c r="H43" s="1" t="s">
        <v>39</v>
      </c>
      <c r="I43" s="1" t="s">
        <v>18</v>
      </c>
      <c r="J43" s="1" t="s">
        <v>18</v>
      </c>
      <c r="K43" s="1" t="s">
        <v>18</v>
      </c>
      <c r="L43" s="5">
        <v>43292</v>
      </c>
      <c r="M43" s="1" t="s">
        <v>315</v>
      </c>
      <c r="N43" s="4">
        <v>1</v>
      </c>
      <c r="O43" s="7">
        <v>165.61</v>
      </c>
      <c r="P43" s="1" t="s">
        <v>317</v>
      </c>
      <c r="Q43" s="1" t="s">
        <v>305</v>
      </c>
      <c r="R43" s="7">
        <v>165.61</v>
      </c>
      <c r="S43" s="1"/>
      <c r="T43" s="1"/>
      <c r="U43" s="1" t="s">
        <v>302</v>
      </c>
      <c r="V43" s="1" t="s">
        <v>105</v>
      </c>
      <c r="W43" s="1"/>
      <c r="X43" s="1" t="s">
        <v>5</v>
      </c>
      <c r="Y43" s="1"/>
      <c r="Z43" s="2"/>
      <c r="AA43" s="1"/>
      <c r="AB43" s="1"/>
      <c r="AC43" s="1" t="s">
        <v>26</v>
      </c>
      <c r="AD43" s="7">
        <v>165.61</v>
      </c>
      <c r="AE43" s="6">
        <v>43465</v>
      </c>
      <c r="AF43" s="1"/>
    </row>
    <row r="44" spans="1:32" x14ac:dyDescent="0.25">
      <c r="A44" s="8">
        <v>41</v>
      </c>
      <c r="B44" s="2" t="str">
        <f>HYPERLINK("https://my.zakupki.prom.ua/remote/dispatcher/state_purchase_view/7764295", "UA-2018-07-19-001656-b")</f>
        <v>UA-2018-07-19-001656-b</v>
      </c>
      <c r="C44" s="1" t="s">
        <v>274</v>
      </c>
      <c r="D44" s="1" t="s">
        <v>274</v>
      </c>
      <c r="E44" s="1" t="s">
        <v>195</v>
      </c>
      <c r="F44" s="1" t="s">
        <v>247</v>
      </c>
      <c r="G44" s="1" t="s">
        <v>256</v>
      </c>
      <c r="H44" s="1" t="s">
        <v>39</v>
      </c>
      <c r="I44" s="1" t="s">
        <v>18</v>
      </c>
      <c r="J44" s="1" t="s">
        <v>18</v>
      </c>
      <c r="K44" s="1" t="s">
        <v>18</v>
      </c>
      <c r="L44" s="5">
        <v>43300</v>
      </c>
      <c r="M44" s="1" t="s">
        <v>316</v>
      </c>
      <c r="N44" s="4">
        <v>1</v>
      </c>
      <c r="O44" s="7">
        <v>785000</v>
      </c>
      <c r="P44" s="1" t="s">
        <v>23</v>
      </c>
      <c r="Q44" s="1" t="s">
        <v>305</v>
      </c>
      <c r="R44" s="1"/>
      <c r="S44" s="1"/>
      <c r="T44" s="1"/>
      <c r="U44" s="1"/>
      <c r="V44" s="1"/>
      <c r="W44" s="1"/>
      <c r="X44" s="1"/>
      <c r="Y44" s="1"/>
      <c r="Z44" s="2"/>
      <c r="AA44" s="1"/>
      <c r="AB44" s="1"/>
      <c r="AC44" s="1"/>
      <c r="AD44" s="1"/>
      <c r="AE44" s="1"/>
      <c r="AF44" s="1"/>
    </row>
    <row r="45" spans="1:32" x14ac:dyDescent="0.25">
      <c r="A45" s="8">
        <v>42</v>
      </c>
      <c r="B45" s="2" t="str">
        <f>HYPERLINK("https://my.zakupki.prom.ua/remote/dispatcher/state_purchase_view/7834322", "UA-2018-07-27-000463-b")</f>
        <v>UA-2018-07-27-000463-b</v>
      </c>
      <c r="C45" s="1" t="s">
        <v>133</v>
      </c>
      <c r="D45" s="1" t="s">
        <v>133</v>
      </c>
      <c r="E45" s="1" t="s">
        <v>134</v>
      </c>
      <c r="F45" s="1" t="s">
        <v>255</v>
      </c>
      <c r="G45" s="1" t="s">
        <v>256</v>
      </c>
      <c r="H45" s="1" t="s">
        <v>39</v>
      </c>
      <c r="I45" s="1" t="s">
        <v>18</v>
      </c>
      <c r="J45" s="1" t="s">
        <v>18</v>
      </c>
      <c r="K45" s="1" t="s">
        <v>18</v>
      </c>
      <c r="L45" s="5">
        <v>43308</v>
      </c>
      <c r="M45" s="1" t="s">
        <v>315</v>
      </c>
      <c r="N45" s="4">
        <v>1</v>
      </c>
      <c r="O45" s="7">
        <v>360</v>
      </c>
      <c r="P45" s="1" t="s">
        <v>90</v>
      </c>
      <c r="Q45" s="1" t="s">
        <v>305</v>
      </c>
      <c r="R45" s="7">
        <v>360</v>
      </c>
      <c r="S45" s="1"/>
      <c r="T45" s="1"/>
      <c r="U45" s="1" t="s">
        <v>302</v>
      </c>
      <c r="V45" s="1" t="s">
        <v>105</v>
      </c>
      <c r="W45" s="1"/>
      <c r="X45" s="1" t="s">
        <v>5</v>
      </c>
      <c r="Y45" s="1"/>
      <c r="Z45" s="2"/>
      <c r="AA45" s="1"/>
      <c r="AB45" s="1"/>
      <c r="AC45" s="1" t="s">
        <v>33</v>
      </c>
      <c r="AD45" s="7">
        <v>360</v>
      </c>
      <c r="AE45" s="6">
        <v>43465</v>
      </c>
      <c r="AF45" s="1"/>
    </row>
    <row r="46" spans="1:32" x14ac:dyDescent="0.25">
      <c r="A46" s="8">
        <v>43</v>
      </c>
      <c r="B46" s="2" t="str">
        <f>HYPERLINK("https://my.zakupki.prom.ua/remote/dispatcher/state_purchase_view/7860330", "UA-2018-07-31-001284-b")</f>
        <v>UA-2018-07-31-001284-b</v>
      </c>
      <c r="C46" s="1" t="s">
        <v>133</v>
      </c>
      <c r="D46" s="1" t="s">
        <v>133</v>
      </c>
      <c r="E46" s="1" t="s">
        <v>134</v>
      </c>
      <c r="F46" s="1" t="s">
        <v>255</v>
      </c>
      <c r="G46" s="1" t="s">
        <v>256</v>
      </c>
      <c r="H46" s="1" t="s">
        <v>39</v>
      </c>
      <c r="I46" s="1" t="s">
        <v>18</v>
      </c>
      <c r="J46" s="1" t="s">
        <v>18</v>
      </c>
      <c r="K46" s="1" t="s">
        <v>18</v>
      </c>
      <c r="L46" s="5">
        <v>43312</v>
      </c>
      <c r="M46" s="1" t="s">
        <v>315</v>
      </c>
      <c r="N46" s="4">
        <v>1</v>
      </c>
      <c r="O46" s="7">
        <v>360</v>
      </c>
      <c r="P46" s="1" t="s">
        <v>90</v>
      </c>
      <c r="Q46" s="1" t="s">
        <v>305</v>
      </c>
      <c r="R46" s="7">
        <v>360</v>
      </c>
      <c r="S46" s="1"/>
      <c r="T46" s="1"/>
      <c r="U46" s="1" t="s">
        <v>302</v>
      </c>
      <c r="V46" s="1" t="s">
        <v>105</v>
      </c>
      <c r="W46" s="1"/>
      <c r="X46" s="1" t="s">
        <v>5</v>
      </c>
      <c r="Y46" s="1"/>
      <c r="Z46" s="2"/>
      <c r="AA46" s="1"/>
      <c r="AB46" s="1"/>
      <c r="AC46" s="1"/>
      <c r="AD46" s="7">
        <v>360</v>
      </c>
      <c r="AE46" s="1"/>
      <c r="AF46" s="1"/>
    </row>
    <row r="47" spans="1:32" x14ac:dyDescent="0.25">
      <c r="A47" s="8">
        <v>44</v>
      </c>
      <c r="B47" s="2" t="str">
        <f>HYPERLINK("https://my.zakupki.prom.ua/remote/dispatcher/state_purchase_view/7860246", "UA-2018-07-31-001250-b")</f>
        <v>UA-2018-07-31-001250-b</v>
      </c>
      <c r="C47" s="1" t="s">
        <v>53</v>
      </c>
      <c r="D47" s="1" t="s">
        <v>52</v>
      </c>
      <c r="E47" s="1" t="s">
        <v>61</v>
      </c>
      <c r="F47" s="1" t="s">
        <v>255</v>
      </c>
      <c r="G47" s="1" t="s">
        <v>256</v>
      </c>
      <c r="H47" s="1" t="s">
        <v>39</v>
      </c>
      <c r="I47" s="1" t="s">
        <v>18</v>
      </c>
      <c r="J47" s="1" t="s">
        <v>18</v>
      </c>
      <c r="K47" s="1" t="s">
        <v>18</v>
      </c>
      <c r="L47" s="5">
        <v>43312</v>
      </c>
      <c r="M47" s="1" t="s">
        <v>315</v>
      </c>
      <c r="N47" s="4">
        <v>1</v>
      </c>
      <c r="O47" s="7">
        <v>272.04000000000002</v>
      </c>
      <c r="P47" s="1" t="s">
        <v>317</v>
      </c>
      <c r="Q47" s="1" t="s">
        <v>305</v>
      </c>
      <c r="R47" s="7">
        <v>272.04000000000002</v>
      </c>
      <c r="S47" s="1"/>
      <c r="T47" s="1"/>
      <c r="U47" s="1" t="s">
        <v>302</v>
      </c>
      <c r="V47" s="1" t="s">
        <v>105</v>
      </c>
      <c r="W47" s="1"/>
      <c r="X47" s="1" t="s">
        <v>5</v>
      </c>
      <c r="Y47" s="1"/>
      <c r="Z47" s="2"/>
      <c r="AA47" s="1"/>
      <c r="AB47" s="1"/>
      <c r="AC47" s="1" t="s">
        <v>38</v>
      </c>
      <c r="AD47" s="7">
        <v>272.04000000000002</v>
      </c>
      <c r="AE47" s="6">
        <v>43465</v>
      </c>
      <c r="AF47" s="1"/>
    </row>
    <row r="48" spans="1:32" x14ac:dyDescent="0.25">
      <c r="A48" s="8">
        <v>45</v>
      </c>
      <c r="B48" s="2" t="str">
        <f>HYPERLINK("https://my.zakupki.prom.ua/remote/dispatcher/state_purchase_view/7860010", "UA-2018-07-31-001212-b")</f>
        <v>UA-2018-07-31-001212-b</v>
      </c>
      <c r="C48" s="1" t="s">
        <v>172</v>
      </c>
      <c r="D48" s="1" t="s">
        <v>172</v>
      </c>
      <c r="E48" s="1" t="s">
        <v>177</v>
      </c>
      <c r="F48" s="1" t="s">
        <v>255</v>
      </c>
      <c r="G48" s="1" t="s">
        <v>256</v>
      </c>
      <c r="H48" s="1" t="s">
        <v>39</v>
      </c>
      <c r="I48" s="1" t="s">
        <v>18</v>
      </c>
      <c r="J48" s="1" t="s">
        <v>18</v>
      </c>
      <c r="K48" s="1" t="s">
        <v>18</v>
      </c>
      <c r="L48" s="5">
        <v>43312</v>
      </c>
      <c r="M48" s="1" t="s">
        <v>315</v>
      </c>
      <c r="N48" s="4">
        <v>1</v>
      </c>
      <c r="O48" s="7">
        <v>1329.97</v>
      </c>
      <c r="P48" s="1" t="s">
        <v>209</v>
      </c>
      <c r="Q48" s="1" t="s">
        <v>305</v>
      </c>
      <c r="R48" s="7">
        <v>1329.97</v>
      </c>
      <c r="S48" s="1"/>
      <c r="T48" s="1"/>
      <c r="U48" s="1" t="s">
        <v>302</v>
      </c>
      <c r="V48" s="1" t="s">
        <v>105</v>
      </c>
      <c r="W48" s="1"/>
      <c r="X48" s="1" t="s">
        <v>5</v>
      </c>
      <c r="Y48" s="1"/>
      <c r="Z48" s="2"/>
      <c r="AA48" s="1"/>
      <c r="AB48" s="1"/>
      <c r="AC48" s="1" t="s">
        <v>37</v>
      </c>
      <c r="AD48" s="7">
        <v>1329.97</v>
      </c>
      <c r="AE48" s="6">
        <v>43465</v>
      </c>
      <c r="AF48" s="1"/>
    </row>
    <row r="49" spans="1:32" x14ac:dyDescent="0.25">
      <c r="A49" s="8">
        <v>46</v>
      </c>
      <c r="B49" s="2" t="str">
        <f>HYPERLINK("https://my.zakupki.prom.ua/remote/dispatcher/state_purchase_view/7859712", "UA-2018-07-31-001180-b")</f>
        <v>UA-2018-07-31-001180-b</v>
      </c>
      <c r="C49" s="1" t="s">
        <v>192</v>
      </c>
      <c r="D49" s="1" t="s">
        <v>192</v>
      </c>
      <c r="E49" s="1" t="s">
        <v>193</v>
      </c>
      <c r="F49" s="1" t="s">
        <v>255</v>
      </c>
      <c r="G49" s="1" t="s">
        <v>256</v>
      </c>
      <c r="H49" s="1" t="s">
        <v>39</v>
      </c>
      <c r="I49" s="1" t="s">
        <v>18</v>
      </c>
      <c r="J49" s="1" t="s">
        <v>18</v>
      </c>
      <c r="K49" s="1" t="s">
        <v>18</v>
      </c>
      <c r="L49" s="5">
        <v>43312</v>
      </c>
      <c r="M49" s="1" t="s">
        <v>315</v>
      </c>
      <c r="N49" s="4">
        <v>1</v>
      </c>
      <c r="O49" s="7">
        <v>114</v>
      </c>
      <c r="P49" s="1" t="s">
        <v>90</v>
      </c>
      <c r="Q49" s="1" t="s">
        <v>305</v>
      </c>
      <c r="R49" s="7">
        <v>114</v>
      </c>
      <c r="S49" s="1"/>
      <c r="T49" s="1"/>
      <c r="U49" s="1" t="s">
        <v>302</v>
      </c>
      <c r="V49" s="1" t="s">
        <v>105</v>
      </c>
      <c r="W49" s="1"/>
      <c r="X49" s="1" t="s">
        <v>5</v>
      </c>
      <c r="Y49" s="1"/>
      <c r="Z49" s="2"/>
      <c r="AA49" s="1"/>
      <c r="AB49" s="1"/>
      <c r="AC49" s="1" t="s">
        <v>36</v>
      </c>
      <c r="AD49" s="7">
        <v>114</v>
      </c>
      <c r="AE49" s="6">
        <v>43465</v>
      </c>
      <c r="AF49" s="1"/>
    </row>
    <row r="50" spans="1:32" x14ac:dyDescent="0.25">
      <c r="A50" s="8">
        <v>47</v>
      </c>
      <c r="B50" s="2" t="str">
        <f>HYPERLINK("https://my.zakupki.prom.ua/remote/dispatcher/state_purchase_view/7858936", "UA-2018-07-31-001066-b")</f>
        <v>UA-2018-07-31-001066-b</v>
      </c>
      <c r="C50" s="1" t="s">
        <v>79</v>
      </c>
      <c r="D50" s="1" t="s">
        <v>80</v>
      </c>
      <c r="E50" s="1" t="s">
        <v>82</v>
      </c>
      <c r="F50" s="1" t="s">
        <v>255</v>
      </c>
      <c r="G50" s="1" t="s">
        <v>256</v>
      </c>
      <c r="H50" s="1" t="s">
        <v>39</v>
      </c>
      <c r="I50" s="1" t="s">
        <v>18</v>
      </c>
      <c r="J50" s="1" t="s">
        <v>18</v>
      </c>
      <c r="K50" s="1" t="s">
        <v>18</v>
      </c>
      <c r="L50" s="5">
        <v>43312</v>
      </c>
      <c r="M50" s="1" t="s">
        <v>315</v>
      </c>
      <c r="N50" s="4">
        <v>1</v>
      </c>
      <c r="O50" s="7">
        <v>960</v>
      </c>
      <c r="P50" s="1" t="s">
        <v>207</v>
      </c>
      <c r="Q50" s="1" t="s">
        <v>305</v>
      </c>
      <c r="R50" s="7">
        <v>960</v>
      </c>
      <c r="S50" s="1"/>
      <c r="T50" s="1"/>
      <c r="U50" s="1" t="s">
        <v>302</v>
      </c>
      <c r="V50" s="1" t="s">
        <v>105</v>
      </c>
      <c r="W50" s="1"/>
      <c r="X50" s="1" t="s">
        <v>5</v>
      </c>
      <c r="Y50" s="1"/>
      <c r="Z50" s="2"/>
      <c r="AA50" s="1"/>
      <c r="AB50" s="1"/>
      <c r="AC50" s="1" t="s">
        <v>35</v>
      </c>
      <c r="AD50" s="7">
        <v>960</v>
      </c>
      <c r="AE50" s="6">
        <v>43465</v>
      </c>
      <c r="AF50" s="1"/>
    </row>
    <row r="51" spans="1:32" x14ac:dyDescent="0.25">
      <c r="A51" s="8">
        <v>48</v>
      </c>
      <c r="B51" s="2" t="str">
        <f>HYPERLINK("https://my.zakupki.prom.ua/remote/dispatcher/state_purchase_view/7858821", "UA-2018-07-31-001030-b")</f>
        <v>UA-2018-07-31-001030-b</v>
      </c>
      <c r="C51" s="1" t="s">
        <v>152</v>
      </c>
      <c r="D51" s="1" t="s">
        <v>152</v>
      </c>
      <c r="E51" s="1" t="s">
        <v>158</v>
      </c>
      <c r="F51" s="1" t="s">
        <v>255</v>
      </c>
      <c r="G51" s="1" t="s">
        <v>256</v>
      </c>
      <c r="H51" s="1" t="s">
        <v>39</v>
      </c>
      <c r="I51" s="1" t="s">
        <v>18</v>
      </c>
      <c r="J51" s="1" t="s">
        <v>18</v>
      </c>
      <c r="K51" s="1" t="s">
        <v>18</v>
      </c>
      <c r="L51" s="5">
        <v>43312</v>
      </c>
      <c r="M51" s="1" t="s">
        <v>315</v>
      </c>
      <c r="N51" s="4">
        <v>1</v>
      </c>
      <c r="O51" s="7">
        <v>63.99</v>
      </c>
      <c r="P51" s="1" t="s">
        <v>161</v>
      </c>
      <c r="Q51" s="1" t="s">
        <v>305</v>
      </c>
      <c r="R51" s="7">
        <v>63.99</v>
      </c>
      <c r="S51" s="1"/>
      <c r="T51" s="1"/>
      <c r="U51" s="1" t="s">
        <v>302</v>
      </c>
      <c r="V51" s="1" t="s">
        <v>105</v>
      </c>
      <c r="W51" s="1"/>
      <c r="X51" s="1" t="s">
        <v>5</v>
      </c>
      <c r="Y51" s="1"/>
      <c r="Z51" s="2"/>
      <c r="AA51" s="1"/>
      <c r="AB51" s="1"/>
      <c r="AC51" s="1" t="s">
        <v>34</v>
      </c>
      <c r="AD51" s="7">
        <v>63.99</v>
      </c>
      <c r="AE51" s="6">
        <v>43465</v>
      </c>
      <c r="AF51" s="1"/>
    </row>
    <row r="52" spans="1:32" x14ac:dyDescent="0.25">
      <c r="A52" s="8">
        <v>49</v>
      </c>
      <c r="B52" s="2" t="str">
        <f>HYPERLINK("https://my.zakupki.prom.ua/remote/dispatcher/state_purchase_view/7906842", "UA-2018-08-06-001338-b")</f>
        <v>UA-2018-08-06-001338-b</v>
      </c>
      <c r="C52" s="1" t="s">
        <v>274</v>
      </c>
      <c r="D52" s="1" t="s">
        <v>274</v>
      </c>
      <c r="E52" s="1" t="s">
        <v>195</v>
      </c>
      <c r="F52" s="1" t="s">
        <v>247</v>
      </c>
      <c r="G52" s="1" t="s">
        <v>256</v>
      </c>
      <c r="H52" s="1" t="s">
        <v>39</v>
      </c>
      <c r="I52" s="1" t="s">
        <v>18</v>
      </c>
      <c r="J52" s="1" t="s">
        <v>18</v>
      </c>
      <c r="K52" s="1" t="s">
        <v>18</v>
      </c>
      <c r="L52" s="5">
        <v>43318</v>
      </c>
      <c r="M52" s="1" t="s">
        <v>316</v>
      </c>
      <c r="N52" s="4">
        <v>1</v>
      </c>
      <c r="O52" s="7">
        <v>785000</v>
      </c>
      <c r="P52" s="1" t="s">
        <v>23</v>
      </c>
      <c r="Q52" s="1" t="s">
        <v>305</v>
      </c>
      <c r="R52" s="1"/>
      <c r="S52" s="1"/>
      <c r="T52" s="1"/>
      <c r="U52" s="1"/>
      <c r="V52" s="1"/>
      <c r="W52" s="1"/>
      <c r="X52" s="1"/>
      <c r="Y52" s="1"/>
      <c r="Z52" s="2"/>
      <c r="AA52" s="1"/>
      <c r="AB52" s="1"/>
      <c r="AC52" s="1"/>
      <c r="AD52" s="1"/>
      <c r="AE52" s="1"/>
      <c r="AF52" s="1"/>
    </row>
    <row r="53" spans="1:32" x14ac:dyDescent="0.25">
      <c r="A53" s="8">
        <v>50</v>
      </c>
      <c r="B53" s="2" t="str">
        <f>HYPERLINK("https://my.zakupki.prom.ua/remote/dispatcher/state_purchase_view/7932677", "UA-2018-08-08-001298-a")</f>
        <v>UA-2018-08-08-001298-a</v>
      </c>
      <c r="C53" s="1" t="s">
        <v>168</v>
      </c>
      <c r="D53" s="1" t="s">
        <v>288</v>
      </c>
      <c r="E53" s="1" t="s">
        <v>165</v>
      </c>
      <c r="F53" s="1" t="s">
        <v>247</v>
      </c>
      <c r="G53" s="1" t="s">
        <v>256</v>
      </c>
      <c r="H53" s="1" t="s">
        <v>39</v>
      </c>
      <c r="I53" s="1" t="s">
        <v>18</v>
      </c>
      <c r="J53" s="1" t="s">
        <v>18</v>
      </c>
      <c r="K53" s="1" t="s">
        <v>18</v>
      </c>
      <c r="L53" s="5">
        <v>43320</v>
      </c>
      <c r="M53" s="6">
        <v>43340.480925925927</v>
      </c>
      <c r="N53" s="4">
        <v>2</v>
      </c>
      <c r="O53" s="7">
        <v>3246000</v>
      </c>
      <c r="P53" s="1" t="s">
        <v>317</v>
      </c>
      <c r="Q53" s="1" t="s">
        <v>305</v>
      </c>
      <c r="R53" s="7">
        <v>3233880</v>
      </c>
      <c r="S53" s="1" t="s">
        <v>311</v>
      </c>
      <c r="T53" s="7">
        <v>3.733826247689464E-3</v>
      </c>
      <c r="U53" s="1" t="s">
        <v>311</v>
      </c>
      <c r="V53" s="1" t="s">
        <v>101</v>
      </c>
      <c r="W53" s="1" t="s">
        <v>230</v>
      </c>
      <c r="X53" s="1" t="s">
        <v>10</v>
      </c>
      <c r="Y53" s="7">
        <v>3.733826247689464E-3</v>
      </c>
      <c r="Z53" s="2" t="str">
        <f>HYPERLINK("https://auction.openprocurement.org/tenders/a32e3651f1e44cb9a1cf00b3614bf7fa")</f>
        <v>https://auction.openprocurement.org/tenders/a32e3651f1e44cb9a1cf00b3614bf7fa</v>
      </c>
      <c r="AA53" s="5">
        <v>43352</v>
      </c>
      <c r="AB53" s="5">
        <v>43362</v>
      </c>
      <c r="AC53" s="1" t="s">
        <v>84</v>
      </c>
      <c r="AD53" s="7">
        <v>3233880</v>
      </c>
      <c r="AE53" s="6">
        <v>43465</v>
      </c>
      <c r="AF53" s="1"/>
    </row>
    <row r="54" spans="1:32" x14ac:dyDescent="0.25">
      <c r="A54" s="8">
        <v>51</v>
      </c>
      <c r="B54" s="2" t="str">
        <f>HYPERLINK("https://my.zakupki.prom.ua/remote/dispatcher/state_purchase_view/7931030", "UA-2018-08-08-000595-a")</f>
        <v>UA-2018-08-08-000595-a</v>
      </c>
      <c r="C54" s="1" t="s">
        <v>184</v>
      </c>
      <c r="D54" s="1" t="s">
        <v>187</v>
      </c>
      <c r="E54" s="1" t="s">
        <v>193</v>
      </c>
      <c r="F54" s="1" t="s">
        <v>255</v>
      </c>
      <c r="G54" s="1" t="s">
        <v>256</v>
      </c>
      <c r="H54" s="1" t="s">
        <v>39</v>
      </c>
      <c r="I54" s="1" t="s">
        <v>18</v>
      </c>
      <c r="J54" s="1" t="s">
        <v>18</v>
      </c>
      <c r="K54" s="1" t="s">
        <v>18</v>
      </c>
      <c r="L54" s="5">
        <v>43320</v>
      </c>
      <c r="M54" s="1" t="s">
        <v>315</v>
      </c>
      <c r="N54" s="4">
        <v>1</v>
      </c>
      <c r="O54" s="7">
        <v>510.01</v>
      </c>
      <c r="P54" s="1" t="s">
        <v>127</v>
      </c>
      <c r="Q54" s="1" t="s">
        <v>305</v>
      </c>
      <c r="R54" s="7">
        <v>510.01</v>
      </c>
      <c r="S54" s="1"/>
      <c r="T54" s="1"/>
      <c r="U54" s="1" t="s">
        <v>302</v>
      </c>
      <c r="V54" s="1" t="s">
        <v>105</v>
      </c>
      <c r="W54" s="1"/>
      <c r="X54" s="1" t="s">
        <v>5</v>
      </c>
      <c r="Y54" s="1"/>
      <c r="Z54" s="2"/>
      <c r="AA54" s="1"/>
      <c r="AB54" s="1"/>
      <c r="AC54" s="1" t="s">
        <v>42</v>
      </c>
      <c r="AD54" s="7">
        <v>510.01</v>
      </c>
      <c r="AE54" s="6">
        <v>43465</v>
      </c>
      <c r="AF54" s="1"/>
    </row>
    <row r="55" spans="1:32" x14ac:dyDescent="0.25">
      <c r="A55" s="8">
        <v>52</v>
      </c>
      <c r="B55" s="2" t="str">
        <f>HYPERLINK("https://my.zakupki.prom.ua/remote/dispatcher/state_purchase_view/7931001", "UA-2018-08-08-000582-a")</f>
        <v>UA-2018-08-08-000582-a</v>
      </c>
      <c r="C55" s="1" t="s">
        <v>170</v>
      </c>
      <c r="D55" s="1" t="s">
        <v>170</v>
      </c>
      <c r="E55" s="1" t="s">
        <v>177</v>
      </c>
      <c r="F55" s="1" t="s">
        <v>255</v>
      </c>
      <c r="G55" s="1" t="s">
        <v>256</v>
      </c>
      <c r="H55" s="1" t="s">
        <v>39</v>
      </c>
      <c r="I55" s="1" t="s">
        <v>18</v>
      </c>
      <c r="J55" s="1" t="s">
        <v>18</v>
      </c>
      <c r="K55" s="1" t="s">
        <v>18</v>
      </c>
      <c r="L55" s="5">
        <v>43320</v>
      </c>
      <c r="M55" s="1" t="s">
        <v>315</v>
      </c>
      <c r="N55" s="4">
        <v>1</v>
      </c>
      <c r="O55" s="7">
        <v>303.99</v>
      </c>
      <c r="P55" s="1" t="s">
        <v>161</v>
      </c>
      <c r="Q55" s="1" t="s">
        <v>305</v>
      </c>
      <c r="R55" s="7">
        <v>303.99</v>
      </c>
      <c r="S55" s="1"/>
      <c r="T55" s="1"/>
      <c r="U55" s="1" t="s">
        <v>302</v>
      </c>
      <c r="V55" s="1" t="s">
        <v>105</v>
      </c>
      <c r="W55" s="1"/>
      <c r="X55" s="1" t="s">
        <v>5</v>
      </c>
      <c r="Y55" s="1"/>
      <c r="Z55" s="2"/>
      <c r="AA55" s="1"/>
      <c r="AB55" s="1"/>
      <c r="AC55" s="1" t="s">
        <v>43</v>
      </c>
      <c r="AD55" s="7">
        <v>303.99</v>
      </c>
      <c r="AE55" s="6">
        <v>43465</v>
      </c>
      <c r="AF55" s="1"/>
    </row>
    <row r="56" spans="1:32" x14ac:dyDescent="0.25">
      <c r="A56" s="8">
        <v>53</v>
      </c>
      <c r="B56" s="2" t="str">
        <f>HYPERLINK("https://my.zakupki.prom.ua/remote/dispatcher/state_purchase_view/7930967", "UA-2018-08-08-000568-a")</f>
        <v>UA-2018-08-08-000568-a</v>
      </c>
      <c r="C56" s="1" t="s">
        <v>50</v>
      </c>
      <c r="D56" s="1" t="s">
        <v>49</v>
      </c>
      <c r="E56" s="1" t="s">
        <v>61</v>
      </c>
      <c r="F56" s="1" t="s">
        <v>255</v>
      </c>
      <c r="G56" s="1" t="s">
        <v>256</v>
      </c>
      <c r="H56" s="1" t="s">
        <v>39</v>
      </c>
      <c r="I56" s="1" t="s">
        <v>18</v>
      </c>
      <c r="J56" s="1" t="s">
        <v>18</v>
      </c>
      <c r="K56" s="1" t="s">
        <v>18</v>
      </c>
      <c r="L56" s="5">
        <v>43320</v>
      </c>
      <c r="M56" s="1" t="s">
        <v>315</v>
      </c>
      <c r="N56" s="4">
        <v>1</v>
      </c>
      <c r="O56" s="7">
        <v>583.1</v>
      </c>
      <c r="P56" s="1" t="s">
        <v>317</v>
      </c>
      <c r="Q56" s="1" t="s">
        <v>305</v>
      </c>
      <c r="R56" s="7">
        <v>583.1</v>
      </c>
      <c r="S56" s="1"/>
      <c r="T56" s="1"/>
      <c r="U56" s="1" t="s">
        <v>302</v>
      </c>
      <c r="V56" s="1" t="s">
        <v>105</v>
      </c>
      <c r="W56" s="1"/>
      <c r="X56" s="1" t="s">
        <v>5</v>
      </c>
      <c r="Y56" s="1"/>
      <c r="Z56" s="2"/>
      <c r="AA56" s="1"/>
      <c r="AB56" s="1"/>
      <c r="AC56" s="1" t="s">
        <v>44</v>
      </c>
      <c r="AD56" s="7">
        <v>583.1</v>
      </c>
      <c r="AE56" s="6">
        <v>43465</v>
      </c>
      <c r="AF56" s="1"/>
    </row>
    <row r="57" spans="1:32" x14ac:dyDescent="0.25">
      <c r="A57" s="8">
        <v>54</v>
      </c>
      <c r="B57" s="2" t="str">
        <f>HYPERLINK("https://my.zakupki.prom.ua/remote/dispatcher/state_purchase_view/7930930", "UA-2018-08-08-000545-a")</f>
        <v>UA-2018-08-08-000545-a</v>
      </c>
      <c r="C57" s="1" t="s">
        <v>133</v>
      </c>
      <c r="D57" s="1" t="s">
        <v>133</v>
      </c>
      <c r="E57" s="1" t="s">
        <v>134</v>
      </c>
      <c r="F57" s="1" t="s">
        <v>255</v>
      </c>
      <c r="G57" s="1" t="s">
        <v>256</v>
      </c>
      <c r="H57" s="1" t="s">
        <v>39</v>
      </c>
      <c r="I57" s="1" t="s">
        <v>18</v>
      </c>
      <c r="J57" s="1" t="s">
        <v>18</v>
      </c>
      <c r="K57" s="1" t="s">
        <v>18</v>
      </c>
      <c r="L57" s="5">
        <v>43320</v>
      </c>
      <c r="M57" s="1" t="s">
        <v>315</v>
      </c>
      <c r="N57" s="4">
        <v>1</v>
      </c>
      <c r="O57" s="7">
        <v>900</v>
      </c>
      <c r="P57" s="1" t="s">
        <v>197</v>
      </c>
      <c r="Q57" s="1" t="s">
        <v>305</v>
      </c>
      <c r="R57" s="7">
        <v>900</v>
      </c>
      <c r="S57" s="1"/>
      <c r="T57" s="1"/>
      <c r="U57" s="1" t="s">
        <v>302</v>
      </c>
      <c r="V57" s="1" t="s">
        <v>105</v>
      </c>
      <c r="W57" s="1"/>
      <c r="X57" s="1" t="s">
        <v>5</v>
      </c>
      <c r="Y57" s="1"/>
      <c r="Z57" s="2"/>
      <c r="AA57" s="1"/>
      <c r="AB57" s="1"/>
      <c r="AC57" s="1" t="s">
        <v>45</v>
      </c>
      <c r="AD57" s="7">
        <v>900</v>
      </c>
      <c r="AE57" s="6">
        <v>43465</v>
      </c>
      <c r="AF57" s="1"/>
    </row>
    <row r="58" spans="1:32" x14ac:dyDescent="0.25">
      <c r="A58" s="8">
        <v>55</v>
      </c>
      <c r="B58" s="2" t="str">
        <f>HYPERLINK("https://my.zakupki.prom.ua/remote/dispatcher/state_purchase_view/8025024", "UA-2018-08-17-001833-c")</f>
        <v>UA-2018-08-17-001833-c</v>
      </c>
      <c r="C58" s="1" t="s">
        <v>172</v>
      </c>
      <c r="D58" s="1" t="s">
        <v>172</v>
      </c>
      <c r="E58" s="1" t="s">
        <v>177</v>
      </c>
      <c r="F58" s="1" t="s">
        <v>255</v>
      </c>
      <c r="G58" s="1" t="s">
        <v>256</v>
      </c>
      <c r="H58" s="1" t="s">
        <v>39</v>
      </c>
      <c r="I58" s="1" t="s">
        <v>18</v>
      </c>
      <c r="J58" s="1" t="s">
        <v>18</v>
      </c>
      <c r="K58" s="1" t="s">
        <v>18</v>
      </c>
      <c r="L58" s="5">
        <v>43329</v>
      </c>
      <c r="M58" s="1" t="s">
        <v>315</v>
      </c>
      <c r="N58" s="4">
        <v>1</v>
      </c>
      <c r="O58" s="7">
        <v>565</v>
      </c>
      <c r="P58" s="1" t="s">
        <v>127</v>
      </c>
      <c r="Q58" s="1" t="s">
        <v>305</v>
      </c>
      <c r="R58" s="7">
        <v>565</v>
      </c>
      <c r="S58" s="1"/>
      <c r="T58" s="1"/>
      <c r="U58" s="1" t="s">
        <v>302</v>
      </c>
      <c r="V58" s="1" t="s">
        <v>105</v>
      </c>
      <c r="W58" s="1"/>
      <c r="X58" s="1" t="s">
        <v>5</v>
      </c>
      <c r="Y58" s="1"/>
      <c r="Z58" s="2"/>
      <c r="AA58" s="1"/>
      <c r="AB58" s="1"/>
      <c r="AC58" s="1" t="s">
        <v>63</v>
      </c>
      <c r="AD58" s="7">
        <v>565</v>
      </c>
      <c r="AE58" s="6">
        <v>43465</v>
      </c>
      <c r="AF58" s="1"/>
    </row>
    <row r="59" spans="1:32" x14ac:dyDescent="0.25">
      <c r="A59" s="8">
        <v>56</v>
      </c>
      <c r="B59" s="2" t="str">
        <f>HYPERLINK("https://my.zakupki.prom.ua/remote/dispatcher/state_purchase_view/8024938", "UA-2018-08-17-001799-c")</f>
        <v>UA-2018-08-17-001799-c</v>
      </c>
      <c r="C59" s="1" t="s">
        <v>85</v>
      </c>
      <c r="D59" s="1" t="s">
        <v>85</v>
      </c>
      <c r="E59" s="1" t="s">
        <v>88</v>
      </c>
      <c r="F59" s="1" t="s">
        <v>255</v>
      </c>
      <c r="G59" s="1" t="s">
        <v>256</v>
      </c>
      <c r="H59" s="1" t="s">
        <v>39</v>
      </c>
      <c r="I59" s="1" t="s">
        <v>18</v>
      </c>
      <c r="J59" s="1" t="s">
        <v>18</v>
      </c>
      <c r="K59" s="1" t="s">
        <v>18</v>
      </c>
      <c r="L59" s="5">
        <v>43329</v>
      </c>
      <c r="M59" s="1" t="s">
        <v>315</v>
      </c>
      <c r="N59" s="4">
        <v>1</v>
      </c>
      <c r="O59" s="7">
        <v>400.01</v>
      </c>
      <c r="P59" s="1" t="s">
        <v>23</v>
      </c>
      <c r="Q59" s="1" t="s">
        <v>305</v>
      </c>
      <c r="R59" s="7">
        <v>400.01</v>
      </c>
      <c r="S59" s="1"/>
      <c r="T59" s="1"/>
      <c r="U59" s="1" t="s">
        <v>302</v>
      </c>
      <c r="V59" s="1" t="s">
        <v>105</v>
      </c>
      <c r="W59" s="1"/>
      <c r="X59" s="1" t="s">
        <v>5</v>
      </c>
      <c r="Y59" s="1"/>
      <c r="Z59" s="2"/>
      <c r="AA59" s="1"/>
      <c r="AB59" s="1"/>
      <c r="AC59" s="1" t="s">
        <v>64</v>
      </c>
      <c r="AD59" s="7">
        <v>400.01</v>
      </c>
      <c r="AE59" s="6">
        <v>43465</v>
      </c>
      <c r="AF59" s="1"/>
    </row>
    <row r="60" spans="1:32" x14ac:dyDescent="0.25">
      <c r="A60" s="8">
        <v>57</v>
      </c>
      <c r="B60" s="2" t="str">
        <f>HYPERLINK("https://my.zakupki.prom.ua/remote/dispatcher/state_purchase_view/8024800", "UA-2018-08-17-001770-c")</f>
        <v>UA-2018-08-17-001770-c</v>
      </c>
      <c r="C60" s="1" t="s">
        <v>70</v>
      </c>
      <c r="D60" s="1" t="s">
        <v>69</v>
      </c>
      <c r="E60" s="1" t="s">
        <v>82</v>
      </c>
      <c r="F60" s="1" t="s">
        <v>255</v>
      </c>
      <c r="G60" s="1" t="s">
        <v>256</v>
      </c>
      <c r="H60" s="1" t="s">
        <v>39</v>
      </c>
      <c r="I60" s="1" t="s">
        <v>18</v>
      </c>
      <c r="J60" s="1" t="s">
        <v>18</v>
      </c>
      <c r="K60" s="1" t="s">
        <v>18</v>
      </c>
      <c r="L60" s="5">
        <v>43329</v>
      </c>
      <c r="M60" s="1" t="s">
        <v>315</v>
      </c>
      <c r="N60" s="4">
        <v>1</v>
      </c>
      <c r="O60" s="7">
        <v>675</v>
      </c>
      <c r="P60" s="1" t="s">
        <v>317</v>
      </c>
      <c r="Q60" s="1" t="s">
        <v>305</v>
      </c>
      <c r="R60" s="7">
        <v>675</v>
      </c>
      <c r="S60" s="1"/>
      <c r="T60" s="1"/>
      <c r="U60" s="1" t="s">
        <v>302</v>
      </c>
      <c r="V60" s="1" t="s">
        <v>105</v>
      </c>
      <c r="W60" s="1"/>
      <c r="X60" s="1" t="s">
        <v>5</v>
      </c>
      <c r="Y60" s="1"/>
      <c r="Z60" s="2"/>
      <c r="AA60" s="1"/>
      <c r="AB60" s="1"/>
      <c r="AC60" s="1" t="s">
        <v>66</v>
      </c>
      <c r="AD60" s="7">
        <v>675</v>
      </c>
      <c r="AE60" s="6">
        <v>43465</v>
      </c>
      <c r="AF60" s="1"/>
    </row>
    <row r="61" spans="1:32" x14ac:dyDescent="0.25">
      <c r="A61" s="8">
        <v>58</v>
      </c>
      <c r="B61" s="2" t="str">
        <f>HYPERLINK("https://my.zakupki.prom.ua/remote/dispatcher/state_purchase_view/8024452", "UA-2018-08-17-001715-c")</f>
        <v>UA-2018-08-17-001715-c</v>
      </c>
      <c r="C61" s="1" t="s">
        <v>186</v>
      </c>
      <c r="D61" s="1" t="s">
        <v>188</v>
      </c>
      <c r="E61" s="1" t="s">
        <v>193</v>
      </c>
      <c r="F61" s="1" t="s">
        <v>255</v>
      </c>
      <c r="G61" s="1" t="s">
        <v>256</v>
      </c>
      <c r="H61" s="1" t="s">
        <v>39</v>
      </c>
      <c r="I61" s="1" t="s">
        <v>18</v>
      </c>
      <c r="J61" s="1" t="s">
        <v>18</v>
      </c>
      <c r="K61" s="1" t="s">
        <v>18</v>
      </c>
      <c r="L61" s="5">
        <v>43329</v>
      </c>
      <c r="M61" s="1" t="s">
        <v>315</v>
      </c>
      <c r="N61" s="4">
        <v>1</v>
      </c>
      <c r="O61" s="7">
        <v>511.01</v>
      </c>
      <c r="P61" s="1" t="s">
        <v>317</v>
      </c>
      <c r="Q61" s="1" t="s">
        <v>305</v>
      </c>
      <c r="R61" s="7">
        <v>511.01</v>
      </c>
      <c r="S61" s="1"/>
      <c r="T61" s="1"/>
      <c r="U61" s="1" t="s">
        <v>302</v>
      </c>
      <c r="V61" s="1" t="s">
        <v>105</v>
      </c>
      <c r="W61" s="1"/>
      <c r="X61" s="1" t="s">
        <v>5</v>
      </c>
      <c r="Y61" s="1"/>
      <c r="Z61" s="2"/>
      <c r="AA61" s="1"/>
      <c r="AB61" s="1"/>
      <c r="AC61" s="1" t="s">
        <v>62</v>
      </c>
      <c r="AD61" s="7">
        <v>511.01</v>
      </c>
      <c r="AE61" s="6">
        <v>43465</v>
      </c>
      <c r="AF61" s="1"/>
    </row>
    <row r="62" spans="1:32" x14ac:dyDescent="0.25">
      <c r="A62" s="8">
        <v>59</v>
      </c>
      <c r="B62" s="2" t="str">
        <f>HYPERLINK("https://my.zakupki.prom.ua/remote/dispatcher/state_purchase_view/8075841", "UA-2018-08-23-001640-a")</f>
        <v>UA-2018-08-23-001640-a</v>
      </c>
      <c r="C62" s="1" t="s">
        <v>274</v>
      </c>
      <c r="D62" s="1" t="s">
        <v>274</v>
      </c>
      <c r="E62" s="1" t="s">
        <v>195</v>
      </c>
      <c r="F62" s="1" t="s">
        <v>270</v>
      </c>
      <c r="G62" s="1" t="s">
        <v>256</v>
      </c>
      <c r="H62" s="1" t="s">
        <v>39</v>
      </c>
      <c r="I62" s="1" t="s">
        <v>18</v>
      </c>
      <c r="J62" s="1" t="s">
        <v>18</v>
      </c>
      <c r="K62" s="1" t="s">
        <v>18</v>
      </c>
      <c r="L62" s="5">
        <v>43335</v>
      </c>
      <c r="M62" s="1" t="s">
        <v>315</v>
      </c>
      <c r="N62" s="4">
        <v>1</v>
      </c>
      <c r="O62" s="7">
        <v>785000</v>
      </c>
      <c r="P62" s="1" t="s">
        <v>23</v>
      </c>
      <c r="Q62" s="1" t="s">
        <v>305</v>
      </c>
      <c r="R62" s="7">
        <v>784000</v>
      </c>
      <c r="S62" s="1"/>
      <c r="T62" s="7">
        <v>1.2738853503184713E-3</v>
      </c>
      <c r="U62" s="1" t="s">
        <v>300</v>
      </c>
      <c r="V62" s="1" t="s">
        <v>137</v>
      </c>
      <c r="W62" s="1"/>
      <c r="X62" s="1" t="s">
        <v>21</v>
      </c>
      <c r="Y62" s="7">
        <v>1.2738853503184713E-3</v>
      </c>
      <c r="Z62" s="2"/>
      <c r="AA62" s="5">
        <v>43346</v>
      </c>
      <c r="AB62" s="5">
        <v>43371</v>
      </c>
      <c r="AC62" s="1" t="s">
        <v>220</v>
      </c>
      <c r="AD62" s="7">
        <v>784000</v>
      </c>
      <c r="AE62" s="6">
        <v>43465</v>
      </c>
      <c r="AF62" s="1"/>
    </row>
    <row r="63" spans="1:32" x14ac:dyDescent="0.25">
      <c r="A63" s="8">
        <v>60</v>
      </c>
      <c r="B63" s="2" t="str">
        <f>HYPERLINK("https://my.zakupki.prom.ua/remote/dispatcher/state_purchase_view/8159850", "UA-2018-09-04-002177-a")</f>
        <v>UA-2018-09-04-002177-a</v>
      </c>
      <c r="C63" s="1" t="s">
        <v>243</v>
      </c>
      <c r="D63" s="1" t="s">
        <v>243</v>
      </c>
      <c r="E63" s="1" t="s">
        <v>195</v>
      </c>
      <c r="F63" s="1" t="s">
        <v>255</v>
      </c>
      <c r="G63" s="1" t="s">
        <v>256</v>
      </c>
      <c r="H63" s="1" t="s">
        <v>39</v>
      </c>
      <c r="I63" s="1" t="s">
        <v>18</v>
      </c>
      <c r="J63" s="1" t="s">
        <v>18</v>
      </c>
      <c r="K63" s="1" t="s">
        <v>18</v>
      </c>
      <c r="L63" s="5">
        <v>43347</v>
      </c>
      <c r="M63" s="1" t="s">
        <v>315</v>
      </c>
      <c r="N63" s="4">
        <v>1</v>
      </c>
      <c r="O63" s="7">
        <v>51495</v>
      </c>
      <c r="P63" s="1" t="s">
        <v>23</v>
      </c>
      <c r="Q63" s="1" t="s">
        <v>305</v>
      </c>
      <c r="R63" s="7">
        <v>51495</v>
      </c>
      <c r="S63" s="1"/>
      <c r="T63" s="1"/>
      <c r="U63" s="1" t="s">
        <v>269</v>
      </c>
      <c r="V63" s="1" t="s">
        <v>142</v>
      </c>
      <c r="W63" s="1"/>
      <c r="X63" s="1" t="s">
        <v>4</v>
      </c>
      <c r="Y63" s="1"/>
      <c r="Z63" s="2"/>
      <c r="AA63" s="1"/>
      <c r="AB63" s="1"/>
      <c r="AC63" s="1" t="s">
        <v>24</v>
      </c>
      <c r="AD63" s="7">
        <v>51495</v>
      </c>
      <c r="AE63" s="6">
        <v>43465</v>
      </c>
      <c r="AF63" s="1"/>
    </row>
    <row r="64" spans="1:32" x14ac:dyDescent="0.25">
      <c r="A64" s="8">
        <v>61</v>
      </c>
      <c r="B64" s="2" t="str">
        <f>HYPERLINK("https://my.zakupki.prom.ua/remote/dispatcher/state_purchase_view/8267731", "UA-2018-09-14-002317-c")</f>
        <v>UA-2018-09-14-002317-c</v>
      </c>
      <c r="C64" s="1" t="s">
        <v>57</v>
      </c>
      <c r="D64" s="1" t="s">
        <v>55</v>
      </c>
      <c r="E64" s="1" t="s">
        <v>61</v>
      </c>
      <c r="F64" s="1" t="s">
        <v>255</v>
      </c>
      <c r="G64" s="1" t="s">
        <v>256</v>
      </c>
      <c r="H64" s="1" t="s">
        <v>39</v>
      </c>
      <c r="I64" s="1" t="s">
        <v>18</v>
      </c>
      <c r="J64" s="1" t="s">
        <v>18</v>
      </c>
      <c r="K64" s="1" t="s">
        <v>18</v>
      </c>
      <c r="L64" s="5">
        <v>43357</v>
      </c>
      <c r="M64" s="1" t="s">
        <v>315</v>
      </c>
      <c r="N64" s="4">
        <v>1</v>
      </c>
      <c r="O64" s="7">
        <v>585.98</v>
      </c>
      <c r="P64" s="1" t="s">
        <v>317</v>
      </c>
      <c r="Q64" s="1" t="s">
        <v>305</v>
      </c>
      <c r="R64" s="7">
        <v>585.98</v>
      </c>
      <c r="S64" s="1"/>
      <c r="T64" s="1"/>
      <c r="U64" s="1" t="s">
        <v>302</v>
      </c>
      <c r="V64" s="1" t="s">
        <v>105</v>
      </c>
      <c r="W64" s="1"/>
      <c r="X64" s="1" t="s">
        <v>5</v>
      </c>
      <c r="Y64" s="1"/>
      <c r="Z64" s="2"/>
      <c r="AA64" s="1"/>
      <c r="AB64" s="1"/>
      <c r="AC64" s="1" t="s">
        <v>93</v>
      </c>
      <c r="AD64" s="7">
        <v>585.98</v>
      </c>
      <c r="AE64" s="6">
        <v>43465</v>
      </c>
      <c r="AF64" s="1"/>
    </row>
    <row r="65" spans="1:32" x14ac:dyDescent="0.25">
      <c r="A65" s="8">
        <v>62</v>
      </c>
      <c r="B65" s="2" t="str">
        <f>HYPERLINK("https://my.zakupki.prom.ua/remote/dispatcher/state_purchase_view/8267311", "UA-2018-09-14-002239-c")</f>
        <v>UA-2018-09-14-002239-c</v>
      </c>
      <c r="C65" s="1" t="s">
        <v>133</v>
      </c>
      <c r="D65" s="1" t="s">
        <v>133</v>
      </c>
      <c r="E65" s="1" t="s">
        <v>134</v>
      </c>
      <c r="F65" s="1" t="s">
        <v>255</v>
      </c>
      <c r="G65" s="1" t="s">
        <v>256</v>
      </c>
      <c r="H65" s="1" t="s">
        <v>39</v>
      </c>
      <c r="I65" s="1" t="s">
        <v>18</v>
      </c>
      <c r="J65" s="1" t="s">
        <v>18</v>
      </c>
      <c r="K65" s="1" t="s">
        <v>18</v>
      </c>
      <c r="L65" s="5">
        <v>43357</v>
      </c>
      <c r="M65" s="1" t="s">
        <v>315</v>
      </c>
      <c r="N65" s="4">
        <v>1</v>
      </c>
      <c r="O65" s="7">
        <v>180</v>
      </c>
      <c r="P65" s="1" t="s">
        <v>23</v>
      </c>
      <c r="Q65" s="1" t="s">
        <v>305</v>
      </c>
      <c r="R65" s="7">
        <v>180</v>
      </c>
      <c r="S65" s="1"/>
      <c r="T65" s="1"/>
      <c r="U65" s="1" t="s">
        <v>302</v>
      </c>
      <c r="V65" s="1" t="s">
        <v>105</v>
      </c>
      <c r="W65" s="1"/>
      <c r="X65" s="1" t="s">
        <v>5</v>
      </c>
      <c r="Y65" s="1"/>
      <c r="Z65" s="2"/>
      <c r="AA65" s="1"/>
      <c r="AB65" s="1"/>
      <c r="AC65" s="1" t="s">
        <v>94</v>
      </c>
      <c r="AD65" s="7">
        <v>180</v>
      </c>
      <c r="AE65" s="6">
        <v>43465</v>
      </c>
      <c r="AF65" s="1"/>
    </row>
    <row r="66" spans="1:32" x14ac:dyDescent="0.25">
      <c r="A66" s="8">
        <v>63</v>
      </c>
      <c r="B66" s="2" t="str">
        <f>HYPERLINK("https://my.zakupki.prom.ua/remote/dispatcher/state_purchase_view/8266958", "UA-2018-09-14-002163-c")</f>
        <v>UA-2018-09-14-002163-c</v>
      </c>
      <c r="C66" s="1" t="s">
        <v>176</v>
      </c>
      <c r="D66" s="1" t="s">
        <v>174</v>
      </c>
      <c r="E66" s="1" t="s">
        <v>177</v>
      </c>
      <c r="F66" s="1" t="s">
        <v>255</v>
      </c>
      <c r="G66" s="1" t="s">
        <v>256</v>
      </c>
      <c r="H66" s="1" t="s">
        <v>39</v>
      </c>
      <c r="I66" s="1" t="s">
        <v>18</v>
      </c>
      <c r="J66" s="1" t="s">
        <v>18</v>
      </c>
      <c r="K66" s="1" t="s">
        <v>18</v>
      </c>
      <c r="L66" s="5">
        <v>43357</v>
      </c>
      <c r="M66" s="1" t="s">
        <v>315</v>
      </c>
      <c r="N66" s="4">
        <v>1</v>
      </c>
      <c r="O66" s="7">
        <v>383.02</v>
      </c>
      <c r="P66" s="1" t="s">
        <v>317</v>
      </c>
      <c r="Q66" s="1" t="s">
        <v>305</v>
      </c>
      <c r="R66" s="7">
        <v>383.02</v>
      </c>
      <c r="S66" s="1"/>
      <c r="T66" s="1"/>
      <c r="U66" s="1" t="s">
        <v>302</v>
      </c>
      <c r="V66" s="1" t="s">
        <v>105</v>
      </c>
      <c r="W66" s="1"/>
      <c r="X66" s="1" t="s">
        <v>5</v>
      </c>
      <c r="Y66" s="1"/>
      <c r="Z66" s="2"/>
      <c r="AA66" s="1"/>
      <c r="AB66" s="1"/>
      <c r="AC66" s="1" t="s">
        <v>95</v>
      </c>
      <c r="AD66" s="7">
        <v>383.02</v>
      </c>
      <c r="AE66" s="6">
        <v>43465</v>
      </c>
      <c r="AF66" s="1"/>
    </row>
    <row r="67" spans="1:32" x14ac:dyDescent="0.25">
      <c r="A67" s="8">
        <v>64</v>
      </c>
      <c r="B67" s="2" t="str">
        <f>HYPERLINK("https://my.zakupki.prom.ua/remote/dispatcher/state_purchase_view/8266690", "UA-2018-09-14-002118-c")</f>
        <v>UA-2018-09-14-002118-c</v>
      </c>
      <c r="C67" s="1" t="s">
        <v>74</v>
      </c>
      <c r="D67" s="1" t="s">
        <v>73</v>
      </c>
      <c r="E67" s="1" t="s">
        <v>82</v>
      </c>
      <c r="F67" s="1" t="s">
        <v>255</v>
      </c>
      <c r="G67" s="1" t="s">
        <v>256</v>
      </c>
      <c r="H67" s="1" t="s">
        <v>39</v>
      </c>
      <c r="I67" s="1" t="s">
        <v>18</v>
      </c>
      <c r="J67" s="1" t="s">
        <v>18</v>
      </c>
      <c r="K67" s="1" t="s">
        <v>18</v>
      </c>
      <c r="L67" s="5">
        <v>43357</v>
      </c>
      <c r="M67" s="1" t="s">
        <v>315</v>
      </c>
      <c r="N67" s="4">
        <v>1</v>
      </c>
      <c r="O67" s="7">
        <v>1380</v>
      </c>
      <c r="P67" s="1" t="s">
        <v>317</v>
      </c>
      <c r="Q67" s="1" t="s">
        <v>305</v>
      </c>
      <c r="R67" s="7">
        <v>1380</v>
      </c>
      <c r="S67" s="1"/>
      <c r="T67" s="1"/>
      <c r="U67" s="1" t="s">
        <v>302</v>
      </c>
      <c r="V67" s="1" t="s">
        <v>105</v>
      </c>
      <c r="W67" s="1"/>
      <c r="X67" s="1" t="s">
        <v>5</v>
      </c>
      <c r="Y67" s="1"/>
      <c r="Z67" s="2"/>
      <c r="AA67" s="1"/>
      <c r="AB67" s="1"/>
      <c r="AC67" s="1" t="s">
        <v>96</v>
      </c>
      <c r="AD67" s="7">
        <v>1380</v>
      </c>
      <c r="AE67" s="6">
        <v>43465</v>
      </c>
      <c r="AF67" s="1"/>
    </row>
    <row r="68" spans="1:32" x14ac:dyDescent="0.25">
      <c r="A68" s="8">
        <v>65</v>
      </c>
      <c r="B68" s="2" t="str">
        <f>HYPERLINK("https://my.zakupki.prom.ua/remote/dispatcher/state_purchase_view/8298111", "UA-2018-09-18-002886-c")</f>
        <v>UA-2018-09-18-002886-c</v>
      </c>
      <c r="C68" s="1" t="s">
        <v>133</v>
      </c>
      <c r="D68" s="1" t="s">
        <v>133</v>
      </c>
      <c r="E68" s="1" t="s">
        <v>134</v>
      </c>
      <c r="F68" s="1" t="s">
        <v>255</v>
      </c>
      <c r="G68" s="1" t="s">
        <v>256</v>
      </c>
      <c r="H68" s="1" t="s">
        <v>39</v>
      </c>
      <c r="I68" s="1" t="s">
        <v>18</v>
      </c>
      <c r="J68" s="1" t="s">
        <v>18</v>
      </c>
      <c r="K68" s="1" t="s">
        <v>18</v>
      </c>
      <c r="L68" s="5">
        <v>43361</v>
      </c>
      <c r="M68" s="1" t="s">
        <v>315</v>
      </c>
      <c r="N68" s="4">
        <v>1</v>
      </c>
      <c r="O68" s="7">
        <v>720</v>
      </c>
      <c r="P68" s="1" t="s">
        <v>161</v>
      </c>
      <c r="Q68" s="1" t="s">
        <v>305</v>
      </c>
      <c r="R68" s="7">
        <v>720</v>
      </c>
      <c r="S68" s="1"/>
      <c r="T68" s="1"/>
      <c r="U68" s="1" t="s">
        <v>302</v>
      </c>
      <c r="V68" s="1" t="s">
        <v>105</v>
      </c>
      <c r="W68" s="1"/>
      <c r="X68" s="1" t="s">
        <v>5</v>
      </c>
      <c r="Y68" s="1"/>
      <c r="Z68" s="2"/>
      <c r="AA68" s="1"/>
      <c r="AB68" s="1"/>
      <c r="AC68" s="1" t="s">
        <v>97</v>
      </c>
      <c r="AD68" s="7">
        <v>720</v>
      </c>
      <c r="AE68" s="6">
        <v>43465</v>
      </c>
      <c r="AF68" s="1"/>
    </row>
    <row r="69" spans="1:32" x14ac:dyDescent="0.25">
      <c r="A69" s="8">
        <v>66</v>
      </c>
      <c r="B69" s="2" t="str">
        <f>HYPERLINK("https://my.zakupki.prom.ua/remote/dispatcher/state_purchase_view/8297925", "UA-2018-09-18-002852-c")</f>
        <v>UA-2018-09-18-002852-c</v>
      </c>
      <c r="C69" s="1" t="s">
        <v>175</v>
      </c>
      <c r="D69" s="1" t="s">
        <v>173</v>
      </c>
      <c r="E69" s="1" t="s">
        <v>177</v>
      </c>
      <c r="F69" s="1" t="s">
        <v>255</v>
      </c>
      <c r="G69" s="1" t="s">
        <v>256</v>
      </c>
      <c r="H69" s="1" t="s">
        <v>39</v>
      </c>
      <c r="I69" s="1" t="s">
        <v>18</v>
      </c>
      <c r="J69" s="1" t="s">
        <v>18</v>
      </c>
      <c r="K69" s="1" t="s">
        <v>18</v>
      </c>
      <c r="L69" s="5">
        <v>43361</v>
      </c>
      <c r="M69" s="1" t="s">
        <v>315</v>
      </c>
      <c r="N69" s="4">
        <v>1</v>
      </c>
      <c r="O69" s="7">
        <v>374</v>
      </c>
      <c r="P69" s="1" t="s">
        <v>317</v>
      </c>
      <c r="Q69" s="1" t="s">
        <v>305</v>
      </c>
      <c r="R69" s="7">
        <v>374</v>
      </c>
      <c r="S69" s="1"/>
      <c r="T69" s="1"/>
      <c r="U69" s="1" t="s">
        <v>302</v>
      </c>
      <c r="V69" s="1" t="s">
        <v>105</v>
      </c>
      <c r="W69" s="1"/>
      <c r="X69" s="1" t="s">
        <v>5</v>
      </c>
      <c r="Y69" s="1"/>
      <c r="Z69" s="2"/>
      <c r="AA69" s="1"/>
      <c r="AB69" s="1"/>
      <c r="AC69" s="1" t="s">
        <v>98</v>
      </c>
      <c r="AD69" s="7">
        <v>374</v>
      </c>
      <c r="AE69" s="6">
        <v>43465</v>
      </c>
      <c r="AF69" s="1"/>
    </row>
    <row r="70" spans="1:32" x14ac:dyDescent="0.25">
      <c r="A70" s="8">
        <v>67</v>
      </c>
      <c r="B70" s="2" t="str">
        <f>HYPERLINK("https://my.zakupki.prom.ua/remote/dispatcher/state_purchase_view/8297720", "UA-2018-09-18-002817-c")</f>
        <v>UA-2018-09-18-002817-c</v>
      </c>
      <c r="C70" s="1" t="s">
        <v>54</v>
      </c>
      <c r="D70" s="1" t="s">
        <v>54</v>
      </c>
      <c r="E70" s="1" t="s">
        <v>61</v>
      </c>
      <c r="F70" s="1" t="s">
        <v>255</v>
      </c>
      <c r="G70" s="1" t="s">
        <v>256</v>
      </c>
      <c r="H70" s="1" t="s">
        <v>39</v>
      </c>
      <c r="I70" s="1" t="s">
        <v>18</v>
      </c>
      <c r="J70" s="1" t="s">
        <v>18</v>
      </c>
      <c r="K70" s="1" t="s">
        <v>18</v>
      </c>
      <c r="L70" s="5">
        <v>43361</v>
      </c>
      <c r="M70" s="1" t="s">
        <v>315</v>
      </c>
      <c r="N70" s="4">
        <v>1</v>
      </c>
      <c r="O70" s="7">
        <v>144</v>
      </c>
      <c r="P70" s="1" t="s">
        <v>212</v>
      </c>
      <c r="Q70" s="1" t="s">
        <v>305</v>
      </c>
      <c r="R70" s="7">
        <v>144</v>
      </c>
      <c r="S70" s="1"/>
      <c r="T70" s="1"/>
      <c r="U70" s="1" t="s">
        <v>302</v>
      </c>
      <c r="V70" s="1" t="s">
        <v>105</v>
      </c>
      <c r="W70" s="1"/>
      <c r="X70" s="1" t="s">
        <v>5</v>
      </c>
      <c r="Y70" s="1"/>
      <c r="Z70" s="2"/>
      <c r="AA70" s="1"/>
      <c r="AB70" s="1"/>
      <c r="AC70" s="1" t="s">
        <v>99</v>
      </c>
      <c r="AD70" s="7">
        <v>144</v>
      </c>
      <c r="AE70" s="6">
        <v>43465</v>
      </c>
      <c r="AF70" s="1"/>
    </row>
    <row r="71" spans="1:32" x14ac:dyDescent="0.25">
      <c r="A71" s="8">
        <v>68</v>
      </c>
      <c r="B71" s="2" t="str">
        <f>HYPERLINK("https://my.zakupki.prom.ua/remote/dispatcher/state_purchase_view/8297404", "UA-2018-09-18-002760-c")</f>
        <v>UA-2018-09-18-002760-c</v>
      </c>
      <c r="C71" s="1" t="s">
        <v>51</v>
      </c>
      <c r="D71" s="1" t="s">
        <v>51</v>
      </c>
      <c r="E71" s="1" t="s">
        <v>61</v>
      </c>
      <c r="F71" s="1" t="s">
        <v>255</v>
      </c>
      <c r="G71" s="1" t="s">
        <v>256</v>
      </c>
      <c r="H71" s="1" t="s">
        <v>39</v>
      </c>
      <c r="I71" s="1" t="s">
        <v>18</v>
      </c>
      <c r="J71" s="1" t="s">
        <v>18</v>
      </c>
      <c r="K71" s="1" t="s">
        <v>18</v>
      </c>
      <c r="L71" s="5">
        <v>43361</v>
      </c>
      <c r="M71" s="1" t="s">
        <v>315</v>
      </c>
      <c r="N71" s="4">
        <v>1</v>
      </c>
      <c r="O71" s="7">
        <v>324</v>
      </c>
      <c r="P71" s="1" t="s">
        <v>32</v>
      </c>
      <c r="Q71" s="1" t="s">
        <v>305</v>
      </c>
      <c r="R71" s="7">
        <v>324</v>
      </c>
      <c r="S71" s="1"/>
      <c r="T71" s="1"/>
      <c r="U71" s="1" t="s">
        <v>302</v>
      </c>
      <c r="V71" s="1" t="s">
        <v>105</v>
      </c>
      <c r="W71" s="1"/>
      <c r="X71" s="1" t="s">
        <v>5</v>
      </c>
      <c r="Y71" s="1"/>
      <c r="Z71" s="2"/>
      <c r="AA71" s="1"/>
      <c r="AB71" s="1"/>
      <c r="AC71" s="1" t="s">
        <v>100</v>
      </c>
      <c r="AD71" s="7">
        <v>324</v>
      </c>
      <c r="AE71" s="6">
        <v>43465</v>
      </c>
      <c r="AF71" s="1"/>
    </row>
    <row r="72" spans="1:32" x14ac:dyDescent="0.25">
      <c r="A72" s="8">
        <v>69</v>
      </c>
      <c r="B72" s="2" t="str">
        <f>HYPERLINK("https://my.zakupki.prom.ua/remote/dispatcher/state_purchase_view/8311642", "UA-2018-09-19-002378-c")</f>
        <v>UA-2018-09-19-002378-c</v>
      </c>
      <c r="C72" s="1" t="s">
        <v>273</v>
      </c>
      <c r="D72" s="1" t="s">
        <v>273</v>
      </c>
      <c r="E72" s="1" t="s">
        <v>196</v>
      </c>
      <c r="F72" s="1" t="s">
        <v>255</v>
      </c>
      <c r="G72" s="1" t="s">
        <v>256</v>
      </c>
      <c r="H72" s="1" t="s">
        <v>39</v>
      </c>
      <c r="I72" s="1" t="s">
        <v>18</v>
      </c>
      <c r="J72" s="1" t="s">
        <v>18</v>
      </c>
      <c r="K72" s="1" t="s">
        <v>18</v>
      </c>
      <c r="L72" s="5">
        <v>43362</v>
      </c>
      <c r="M72" s="1" t="s">
        <v>315</v>
      </c>
      <c r="N72" s="4">
        <v>1</v>
      </c>
      <c r="O72" s="7">
        <v>199000</v>
      </c>
      <c r="P72" s="1" t="s">
        <v>23</v>
      </c>
      <c r="Q72" s="1" t="s">
        <v>264</v>
      </c>
      <c r="R72" s="7">
        <v>199000</v>
      </c>
      <c r="S72" s="1"/>
      <c r="T72" s="1"/>
      <c r="U72" s="1" t="s">
        <v>303</v>
      </c>
      <c r="V72" s="1" t="s">
        <v>164</v>
      </c>
      <c r="W72" s="1"/>
      <c r="X72" s="1" t="s">
        <v>12</v>
      </c>
      <c r="Y72" s="1"/>
      <c r="Z72" s="2"/>
      <c r="AA72" s="1"/>
      <c r="AB72" s="1"/>
      <c r="AC72" s="1" t="s">
        <v>206</v>
      </c>
      <c r="AD72" s="7">
        <v>199000</v>
      </c>
      <c r="AE72" s="6">
        <v>43465</v>
      </c>
      <c r="AF72" s="1"/>
    </row>
    <row r="73" spans="1:32" x14ac:dyDescent="0.25">
      <c r="A73" s="8">
        <v>70</v>
      </c>
      <c r="B73" s="2" t="str">
        <f>HYPERLINK("https://my.zakupki.prom.ua/remote/dispatcher/state_purchase_view/8569006", "UA-2018-10-17-001789-b")</f>
        <v>UA-2018-10-17-001789-b</v>
      </c>
      <c r="C73" s="1" t="s">
        <v>282</v>
      </c>
      <c r="D73" s="1" t="s">
        <v>282</v>
      </c>
      <c r="E73" s="1" t="s">
        <v>19</v>
      </c>
      <c r="F73" s="1" t="s">
        <v>255</v>
      </c>
      <c r="G73" s="1" t="s">
        <v>256</v>
      </c>
      <c r="H73" s="1" t="s">
        <v>39</v>
      </c>
      <c r="I73" s="1" t="s">
        <v>18</v>
      </c>
      <c r="J73" s="1" t="s">
        <v>18</v>
      </c>
      <c r="K73" s="1" t="s">
        <v>18</v>
      </c>
      <c r="L73" s="5">
        <v>43390</v>
      </c>
      <c r="M73" s="1" t="s">
        <v>315</v>
      </c>
      <c r="N73" s="4">
        <v>1</v>
      </c>
      <c r="O73" s="7">
        <v>78000</v>
      </c>
      <c r="P73" s="1" t="s">
        <v>200</v>
      </c>
      <c r="Q73" s="1" t="s">
        <v>264</v>
      </c>
      <c r="R73" s="7">
        <v>78000</v>
      </c>
      <c r="S73" s="1"/>
      <c r="T73" s="1"/>
      <c r="U73" s="1" t="s">
        <v>314</v>
      </c>
      <c r="V73" s="1" t="s">
        <v>108</v>
      </c>
      <c r="W73" s="1"/>
      <c r="X73" s="1" t="s">
        <v>14</v>
      </c>
      <c r="Y73" s="1"/>
      <c r="Z73" s="2"/>
      <c r="AA73" s="1"/>
      <c r="AB73" s="1"/>
      <c r="AC73" s="1" t="s">
        <v>112</v>
      </c>
      <c r="AD73" s="7">
        <v>78000</v>
      </c>
      <c r="AE73" s="6">
        <v>43465</v>
      </c>
      <c r="AF73" s="1"/>
    </row>
    <row r="74" spans="1:32" x14ac:dyDescent="0.25">
      <c r="A74" s="8">
        <v>71</v>
      </c>
      <c r="B74" s="2" t="str">
        <f>HYPERLINK("https://my.zakupki.prom.ua/remote/dispatcher/state_purchase_view/8709845", "UA-2018-10-30-001978-c")</f>
        <v>UA-2018-10-30-001978-c</v>
      </c>
      <c r="C74" s="1" t="s">
        <v>284</v>
      </c>
      <c r="D74" s="1" t="s">
        <v>283</v>
      </c>
      <c r="E74" s="1" t="s">
        <v>141</v>
      </c>
      <c r="F74" s="1" t="s">
        <v>247</v>
      </c>
      <c r="G74" s="1" t="s">
        <v>256</v>
      </c>
      <c r="H74" s="1" t="s">
        <v>39</v>
      </c>
      <c r="I74" s="1" t="s">
        <v>18</v>
      </c>
      <c r="J74" s="1" t="s">
        <v>18</v>
      </c>
      <c r="K74" s="1" t="s">
        <v>18</v>
      </c>
      <c r="L74" s="5">
        <v>43403</v>
      </c>
      <c r="M74" s="6">
        <v>43420.510023148148</v>
      </c>
      <c r="N74" s="4">
        <v>4</v>
      </c>
      <c r="O74" s="7">
        <v>340000</v>
      </c>
      <c r="P74" s="1" t="s">
        <v>90</v>
      </c>
      <c r="Q74" s="1" t="s">
        <v>305</v>
      </c>
      <c r="R74" s="7">
        <v>298000</v>
      </c>
      <c r="S74" s="1" t="s">
        <v>304</v>
      </c>
      <c r="T74" s="7">
        <v>0.12352941176470589</v>
      </c>
      <c r="U74" s="1" t="s">
        <v>304</v>
      </c>
      <c r="V74" s="1" t="s">
        <v>159</v>
      </c>
      <c r="W74" s="1" t="s">
        <v>226</v>
      </c>
      <c r="X74" s="1" t="s">
        <v>9</v>
      </c>
      <c r="Y74" s="7">
        <v>0.12352941176470589</v>
      </c>
      <c r="Z74" s="2" t="str">
        <f>HYPERLINK("https://auction.openprocurement.org/tenders/625ef7fdbdfd463f922630eab30a427f")</f>
        <v>https://auction.openprocurement.org/tenders/625ef7fdbdfd463f922630eab30a427f</v>
      </c>
      <c r="AA74" s="5">
        <v>43434</v>
      </c>
      <c r="AB74" s="5">
        <v>43444</v>
      </c>
      <c r="AC74" s="1" t="s">
        <v>130</v>
      </c>
      <c r="AD74" s="7">
        <v>298000</v>
      </c>
      <c r="AE74" s="6">
        <v>43465</v>
      </c>
      <c r="AF74" s="1"/>
    </row>
    <row r="75" spans="1:32" x14ac:dyDescent="0.25">
      <c r="A75" s="8">
        <v>72</v>
      </c>
      <c r="B75" s="2" t="str">
        <f>HYPERLINK("https://my.zakupki.prom.ua/remote/dispatcher/state_purchase_view/8737330", "UA-2018-11-01-002192-b")</f>
        <v>UA-2018-11-01-002192-b</v>
      </c>
      <c r="C75" s="1" t="s">
        <v>166</v>
      </c>
      <c r="D75" s="1" t="s">
        <v>286</v>
      </c>
      <c r="E75" s="1" t="s">
        <v>165</v>
      </c>
      <c r="F75" s="1" t="s">
        <v>255</v>
      </c>
      <c r="G75" s="1" t="s">
        <v>256</v>
      </c>
      <c r="H75" s="1" t="s">
        <v>39</v>
      </c>
      <c r="I75" s="1" t="s">
        <v>18</v>
      </c>
      <c r="J75" s="1" t="s">
        <v>18</v>
      </c>
      <c r="K75" s="1" t="s">
        <v>18</v>
      </c>
      <c r="L75" s="5">
        <v>43405</v>
      </c>
      <c r="M75" s="1" t="s">
        <v>315</v>
      </c>
      <c r="N75" s="4">
        <v>1</v>
      </c>
      <c r="O75" s="7">
        <v>199000.8</v>
      </c>
      <c r="P75" s="1" t="s">
        <v>317</v>
      </c>
      <c r="Q75" s="1" t="s">
        <v>305</v>
      </c>
      <c r="R75" s="7">
        <v>199000.8</v>
      </c>
      <c r="S75" s="1"/>
      <c r="T75" s="1"/>
      <c r="U75" s="1" t="s">
        <v>312</v>
      </c>
      <c r="V75" s="1" t="s">
        <v>101</v>
      </c>
      <c r="W75" s="1"/>
      <c r="X75" s="1" t="s">
        <v>2</v>
      </c>
      <c r="Y75" s="1"/>
      <c r="Z75" s="2"/>
      <c r="AA75" s="1"/>
      <c r="AB75" s="1"/>
      <c r="AC75" s="1" t="s">
        <v>113</v>
      </c>
      <c r="AD75" s="7">
        <v>199000.8</v>
      </c>
      <c r="AE75" s="6">
        <v>43465</v>
      </c>
      <c r="AF75" s="1"/>
    </row>
    <row r="76" spans="1:32" x14ac:dyDescent="0.25">
      <c r="A76" s="8">
        <v>73</v>
      </c>
      <c r="B76" s="2" t="str">
        <f>HYPERLINK("https://my.zakupki.prom.ua/remote/dispatcher/state_purchase_view/8798095", "UA-2018-11-07-001767-c")</f>
        <v>UA-2018-11-07-001767-c</v>
      </c>
      <c r="C76" s="1" t="s">
        <v>51</v>
      </c>
      <c r="D76" s="1" t="s">
        <v>51</v>
      </c>
      <c r="E76" s="1" t="s">
        <v>61</v>
      </c>
      <c r="F76" s="1" t="s">
        <v>255</v>
      </c>
      <c r="G76" s="1" t="s">
        <v>256</v>
      </c>
      <c r="H76" s="1" t="s">
        <v>39</v>
      </c>
      <c r="I76" s="1" t="s">
        <v>18</v>
      </c>
      <c r="J76" s="1" t="s">
        <v>18</v>
      </c>
      <c r="K76" s="1" t="s">
        <v>18</v>
      </c>
      <c r="L76" s="5">
        <v>43411</v>
      </c>
      <c r="M76" s="1" t="s">
        <v>315</v>
      </c>
      <c r="N76" s="4">
        <v>1</v>
      </c>
      <c r="O76" s="7">
        <v>270</v>
      </c>
      <c r="P76" s="1" t="s">
        <v>25</v>
      </c>
      <c r="Q76" s="1" t="s">
        <v>305</v>
      </c>
      <c r="R76" s="7">
        <v>270</v>
      </c>
      <c r="S76" s="1"/>
      <c r="T76" s="1"/>
      <c r="U76" s="1" t="s">
        <v>302</v>
      </c>
      <c r="V76" s="1" t="s">
        <v>105</v>
      </c>
      <c r="W76" s="1"/>
      <c r="X76" s="1" t="s">
        <v>5</v>
      </c>
      <c r="Y76" s="1"/>
      <c r="Z76" s="2"/>
      <c r="AA76" s="1"/>
      <c r="AB76" s="1"/>
      <c r="AC76" s="1" t="s">
        <v>120</v>
      </c>
      <c r="AD76" s="7">
        <v>270</v>
      </c>
      <c r="AE76" s="6">
        <v>43465</v>
      </c>
      <c r="AF76" s="1"/>
    </row>
    <row r="77" spans="1:32" x14ac:dyDescent="0.25">
      <c r="A77" s="8">
        <v>74</v>
      </c>
      <c r="B77" s="2" t="str">
        <f>HYPERLINK("https://my.zakupki.prom.ua/remote/dispatcher/state_purchase_view/8797356", "UA-2018-11-07-001648-c")</f>
        <v>UA-2018-11-07-001648-c</v>
      </c>
      <c r="C77" s="1" t="s">
        <v>51</v>
      </c>
      <c r="D77" s="1" t="s">
        <v>51</v>
      </c>
      <c r="E77" s="1" t="s">
        <v>61</v>
      </c>
      <c r="F77" s="1" t="s">
        <v>255</v>
      </c>
      <c r="G77" s="1" t="s">
        <v>256</v>
      </c>
      <c r="H77" s="1" t="s">
        <v>39</v>
      </c>
      <c r="I77" s="1" t="s">
        <v>18</v>
      </c>
      <c r="J77" s="1" t="s">
        <v>18</v>
      </c>
      <c r="K77" s="1" t="s">
        <v>18</v>
      </c>
      <c r="L77" s="5">
        <v>43411</v>
      </c>
      <c r="M77" s="1" t="s">
        <v>315</v>
      </c>
      <c r="N77" s="4">
        <v>1</v>
      </c>
      <c r="O77" s="7">
        <v>135</v>
      </c>
      <c r="P77" s="1" t="s">
        <v>197</v>
      </c>
      <c r="Q77" s="1" t="s">
        <v>305</v>
      </c>
      <c r="R77" s="7">
        <v>135</v>
      </c>
      <c r="S77" s="1"/>
      <c r="T77" s="1"/>
      <c r="U77" s="1" t="s">
        <v>302</v>
      </c>
      <c r="V77" s="1" t="s">
        <v>105</v>
      </c>
      <c r="W77" s="1"/>
      <c r="X77" s="1" t="s">
        <v>5</v>
      </c>
      <c r="Y77" s="1"/>
      <c r="Z77" s="2"/>
      <c r="AA77" s="1"/>
      <c r="AB77" s="1"/>
      <c r="AC77" s="1" t="s">
        <v>119</v>
      </c>
      <c r="AD77" s="7">
        <v>135</v>
      </c>
      <c r="AE77" s="6">
        <v>43465</v>
      </c>
      <c r="AF77" s="1"/>
    </row>
    <row r="78" spans="1:32" x14ac:dyDescent="0.25">
      <c r="A78" s="8">
        <v>75</v>
      </c>
      <c r="B78" s="2" t="str">
        <f>HYPERLINK("https://my.zakupki.prom.ua/remote/dispatcher/state_purchase_view/8796022", "UA-2018-11-07-001372-c")</f>
        <v>UA-2018-11-07-001372-c</v>
      </c>
      <c r="C78" s="1" t="s">
        <v>48</v>
      </c>
      <c r="D78" s="1" t="s">
        <v>48</v>
      </c>
      <c r="E78" s="1" t="s">
        <v>61</v>
      </c>
      <c r="F78" s="1" t="s">
        <v>255</v>
      </c>
      <c r="G78" s="1" t="s">
        <v>256</v>
      </c>
      <c r="H78" s="1" t="s">
        <v>39</v>
      </c>
      <c r="I78" s="1" t="s">
        <v>18</v>
      </c>
      <c r="J78" s="1" t="s">
        <v>18</v>
      </c>
      <c r="K78" s="1" t="s">
        <v>18</v>
      </c>
      <c r="L78" s="5">
        <v>43411</v>
      </c>
      <c r="M78" s="1" t="s">
        <v>315</v>
      </c>
      <c r="N78" s="4">
        <v>1</v>
      </c>
      <c r="O78" s="7">
        <v>480</v>
      </c>
      <c r="P78" s="1" t="s">
        <v>162</v>
      </c>
      <c r="Q78" s="1" t="s">
        <v>305</v>
      </c>
      <c r="R78" s="7">
        <v>480</v>
      </c>
      <c r="S78" s="1"/>
      <c r="T78" s="1"/>
      <c r="U78" s="1" t="s">
        <v>302</v>
      </c>
      <c r="V78" s="1" t="s">
        <v>105</v>
      </c>
      <c r="W78" s="1"/>
      <c r="X78" s="1" t="s">
        <v>5</v>
      </c>
      <c r="Y78" s="1"/>
      <c r="Z78" s="2"/>
      <c r="AA78" s="1"/>
      <c r="AB78" s="1"/>
      <c r="AC78" s="1" t="s">
        <v>118</v>
      </c>
      <c r="AD78" s="7">
        <v>480</v>
      </c>
      <c r="AE78" s="6">
        <v>43465</v>
      </c>
      <c r="AF78" s="1"/>
    </row>
    <row r="79" spans="1:32" x14ac:dyDescent="0.25">
      <c r="A79" s="8">
        <v>76</v>
      </c>
      <c r="B79" s="2" t="str">
        <f>HYPERLINK("https://my.zakupki.prom.ua/remote/dispatcher/state_purchase_view/8795880", "UA-2018-11-07-001356-c")</f>
        <v>UA-2018-11-07-001356-c</v>
      </c>
      <c r="C79" s="1" t="s">
        <v>48</v>
      </c>
      <c r="D79" s="1" t="s">
        <v>48</v>
      </c>
      <c r="E79" s="1" t="s">
        <v>61</v>
      </c>
      <c r="F79" s="1" t="s">
        <v>255</v>
      </c>
      <c r="G79" s="1" t="s">
        <v>256</v>
      </c>
      <c r="H79" s="1" t="s">
        <v>39</v>
      </c>
      <c r="I79" s="1" t="s">
        <v>18</v>
      </c>
      <c r="J79" s="1" t="s">
        <v>18</v>
      </c>
      <c r="K79" s="1" t="s">
        <v>18</v>
      </c>
      <c r="L79" s="5">
        <v>43411</v>
      </c>
      <c r="M79" s="1" t="s">
        <v>315</v>
      </c>
      <c r="N79" s="4">
        <v>1</v>
      </c>
      <c r="O79" s="7">
        <v>240</v>
      </c>
      <c r="P79" s="1" t="s">
        <v>92</v>
      </c>
      <c r="Q79" s="1" t="s">
        <v>305</v>
      </c>
      <c r="R79" s="7">
        <v>240</v>
      </c>
      <c r="S79" s="1"/>
      <c r="T79" s="1"/>
      <c r="U79" s="1" t="s">
        <v>302</v>
      </c>
      <c r="V79" s="1" t="s">
        <v>105</v>
      </c>
      <c r="W79" s="1"/>
      <c r="X79" s="1" t="s">
        <v>5</v>
      </c>
      <c r="Y79" s="1"/>
      <c r="Z79" s="2"/>
      <c r="AA79" s="1"/>
      <c r="AB79" s="1"/>
      <c r="AC79" s="1" t="s">
        <v>117</v>
      </c>
      <c r="AD79" s="7">
        <v>240</v>
      </c>
      <c r="AE79" s="6">
        <v>43465</v>
      </c>
      <c r="AF79" s="1"/>
    </row>
    <row r="80" spans="1:32" x14ac:dyDescent="0.25">
      <c r="A80" s="8">
        <v>77</v>
      </c>
      <c r="B80" s="2" t="str">
        <f>HYPERLINK("https://my.zakupki.prom.ua/remote/dispatcher/state_purchase_view/8795826", "UA-2018-11-07-001338-c")</f>
        <v>UA-2018-11-07-001338-c</v>
      </c>
      <c r="C80" s="1" t="s">
        <v>133</v>
      </c>
      <c r="D80" s="1" t="s">
        <v>133</v>
      </c>
      <c r="E80" s="1" t="s">
        <v>134</v>
      </c>
      <c r="F80" s="1" t="s">
        <v>255</v>
      </c>
      <c r="G80" s="1" t="s">
        <v>256</v>
      </c>
      <c r="H80" s="1" t="s">
        <v>39</v>
      </c>
      <c r="I80" s="1" t="s">
        <v>18</v>
      </c>
      <c r="J80" s="1" t="s">
        <v>18</v>
      </c>
      <c r="K80" s="1" t="s">
        <v>18</v>
      </c>
      <c r="L80" s="5">
        <v>43411</v>
      </c>
      <c r="M80" s="1" t="s">
        <v>315</v>
      </c>
      <c r="N80" s="4">
        <v>1</v>
      </c>
      <c r="O80" s="7">
        <v>540</v>
      </c>
      <c r="P80" s="1" t="s">
        <v>127</v>
      </c>
      <c r="Q80" s="1" t="s">
        <v>305</v>
      </c>
      <c r="R80" s="7">
        <v>540</v>
      </c>
      <c r="S80" s="1"/>
      <c r="T80" s="1"/>
      <c r="U80" s="1" t="s">
        <v>302</v>
      </c>
      <c r="V80" s="1" t="s">
        <v>105</v>
      </c>
      <c r="W80" s="1"/>
      <c r="X80" s="1" t="s">
        <v>5</v>
      </c>
      <c r="Y80" s="1"/>
      <c r="Z80" s="2"/>
      <c r="AA80" s="1"/>
      <c r="AB80" s="1"/>
      <c r="AC80" s="1" t="s">
        <v>116</v>
      </c>
      <c r="AD80" s="7">
        <v>540</v>
      </c>
      <c r="AE80" s="6">
        <v>43465</v>
      </c>
      <c r="AF80" s="1"/>
    </row>
    <row r="81" spans="1:32" x14ac:dyDescent="0.25">
      <c r="A81" s="8">
        <v>78</v>
      </c>
      <c r="B81" s="2" t="str">
        <f>HYPERLINK("https://my.zakupki.prom.ua/remote/dispatcher/state_purchase_view/8795678", "UA-2018-11-07-001315-c")</f>
        <v>UA-2018-11-07-001315-c</v>
      </c>
      <c r="C81" s="1" t="s">
        <v>76</v>
      </c>
      <c r="D81" s="1" t="s">
        <v>75</v>
      </c>
      <c r="E81" s="1" t="s">
        <v>82</v>
      </c>
      <c r="F81" s="1" t="s">
        <v>255</v>
      </c>
      <c r="G81" s="1" t="s">
        <v>256</v>
      </c>
      <c r="H81" s="1" t="s">
        <v>39</v>
      </c>
      <c r="I81" s="1" t="s">
        <v>18</v>
      </c>
      <c r="J81" s="1" t="s">
        <v>18</v>
      </c>
      <c r="K81" s="1" t="s">
        <v>18</v>
      </c>
      <c r="L81" s="5">
        <v>43411</v>
      </c>
      <c r="M81" s="1" t="s">
        <v>315</v>
      </c>
      <c r="N81" s="4">
        <v>1</v>
      </c>
      <c r="O81" s="7">
        <v>1000.2</v>
      </c>
      <c r="P81" s="1" t="s">
        <v>317</v>
      </c>
      <c r="Q81" s="1" t="s">
        <v>305</v>
      </c>
      <c r="R81" s="7">
        <v>1000.2</v>
      </c>
      <c r="S81" s="1"/>
      <c r="T81" s="1"/>
      <c r="U81" s="1" t="s">
        <v>302</v>
      </c>
      <c r="V81" s="1" t="s">
        <v>105</v>
      </c>
      <c r="W81" s="1"/>
      <c r="X81" s="1" t="s">
        <v>5</v>
      </c>
      <c r="Y81" s="1"/>
      <c r="Z81" s="2"/>
      <c r="AA81" s="1"/>
      <c r="AB81" s="1"/>
      <c r="AC81" s="1" t="s">
        <v>115</v>
      </c>
      <c r="AD81" s="7">
        <v>1000.2</v>
      </c>
      <c r="AE81" s="6">
        <v>43465</v>
      </c>
      <c r="AF81" s="1"/>
    </row>
    <row r="82" spans="1:32" x14ac:dyDescent="0.25">
      <c r="A82" s="8">
        <v>79</v>
      </c>
      <c r="B82" s="2" t="str">
        <f>HYPERLINK("https://my.zakupki.prom.ua/remote/dispatcher/state_purchase_view/8868656", "UA-2018-11-13-001820-a")</f>
        <v>UA-2018-11-13-001820-a</v>
      </c>
      <c r="C82" s="1" t="s">
        <v>279</v>
      </c>
      <c r="D82" s="1" t="s">
        <v>279</v>
      </c>
      <c r="E82" s="1" t="s">
        <v>40</v>
      </c>
      <c r="F82" s="1" t="s">
        <v>247</v>
      </c>
      <c r="G82" s="1" t="s">
        <v>256</v>
      </c>
      <c r="H82" s="1" t="s">
        <v>39</v>
      </c>
      <c r="I82" s="1" t="s">
        <v>22</v>
      </c>
      <c r="J82" s="1" t="s">
        <v>18</v>
      </c>
      <c r="K82" s="1" t="s">
        <v>18</v>
      </c>
      <c r="L82" s="5">
        <v>43417</v>
      </c>
      <c r="M82" s="1" t="s">
        <v>316</v>
      </c>
      <c r="N82" s="4">
        <v>1</v>
      </c>
      <c r="O82" s="7">
        <v>310000</v>
      </c>
      <c r="P82" s="1" t="s">
        <v>215</v>
      </c>
      <c r="Q82" s="1" t="s">
        <v>305</v>
      </c>
      <c r="R82" s="1"/>
      <c r="S82" s="1"/>
      <c r="T82" s="1"/>
      <c r="U82" s="1"/>
      <c r="V82" s="1"/>
      <c r="W82" s="1"/>
      <c r="X82" s="1"/>
      <c r="Y82" s="1"/>
      <c r="Z82" s="2"/>
      <c r="AA82" s="1"/>
      <c r="AB82" s="1"/>
      <c r="AC82" s="1"/>
      <c r="AD82" s="1"/>
      <c r="AE82" s="1"/>
      <c r="AF82" s="1"/>
    </row>
    <row r="83" spans="1:32" x14ac:dyDescent="0.25">
      <c r="A83" s="8">
        <v>80</v>
      </c>
      <c r="B83" s="2" t="str">
        <f>HYPERLINK("https://my.zakupki.prom.ua/remote/dispatcher/state_purchase_view/8905871", "UA-2018-11-15-002726-a")</f>
        <v>UA-2018-11-15-002726-a</v>
      </c>
      <c r="C83" s="1" t="s">
        <v>81</v>
      </c>
      <c r="D83" s="1" t="s">
        <v>81</v>
      </c>
      <c r="E83" s="1" t="s">
        <v>82</v>
      </c>
      <c r="F83" s="1" t="s">
        <v>255</v>
      </c>
      <c r="G83" s="1" t="s">
        <v>256</v>
      </c>
      <c r="H83" s="1" t="s">
        <v>39</v>
      </c>
      <c r="I83" s="1" t="s">
        <v>18</v>
      </c>
      <c r="J83" s="1" t="s">
        <v>18</v>
      </c>
      <c r="K83" s="1" t="s">
        <v>18</v>
      </c>
      <c r="L83" s="5">
        <v>43419</v>
      </c>
      <c r="M83" s="1" t="s">
        <v>315</v>
      </c>
      <c r="N83" s="4">
        <v>1</v>
      </c>
      <c r="O83" s="7">
        <v>115.02</v>
      </c>
      <c r="P83" s="1" t="s">
        <v>197</v>
      </c>
      <c r="Q83" s="1" t="s">
        <v>305</v>
      </c>
      <c r="R83" s="7">
        <v>115.02</v>
      </c>
      <c r="S83" s="1"/>
      <c r="T83" s="1"/>
      <c r="U83" s="1" t="s">
        <v>302</v>
      </c>
      <c r="V83" s="1" t="s">
        <v>105</v>
      </c>
      <c r="W83" s="1"/>
      <c r="X83" s="1" t="s">
        <v>5</v>
      </c>
      <c r="Y83" s="1"/>
      <c r="Z83" s="2"/>
      <c r="AA83" s="1"/>
      <c r="AB83" s="1"/>
      <c r="AC83" s="1" t="s">
        <v>125</v>
      </c>
      <c r="AD83" s="7">
        <v>115.02</v>
      </c>
      <c r="AE83" s="6">
        <v>43465</v>
      </c>
      <c r="AF83" s="1"/>
    </row>
    <row r="84" spans="1:32" x14ac:dyDescent="0.25">
      <c r="A84" s="8">
        <v>81</v>
      </c>
      <c r="B84" s="2" t="str">
        <f>HYPERLINK("https://my.zakupki.prom.ua/remote/dispatcher/state_purchase_view/8905459", "UA-2018-11-15-002628-a")</f>
        <v>UA-2018-11-15-002628-a</v>
      </c>
      <c r="C84" s="1" t="s">
        <v>133</v>
      </c>
      <c r="D84" s="1" t="s">
        <v>133</v>
      </c>
      <c r="E84" s="1" t="s">
        <v>134</v>
      </c>
      <c r="F84" s="1" t="s">
        <v>255</v>
      </c>
      <c r="G84" s="1" t="s">
        <v>256</v>
      </c>
      <c r="H84" s="1" t="s">
        <v>39</v>
      </c>
      <c r="I84" s="1" t="s">
        <v>18</v>
      </c>
      <c r="J84" s="1" t="s">
        <v>18</v>
      </c>
      <c r="K84" s="1" t="s">
        <v>18</v>
      </c>
      <c r="L84" s="5">
        <v>43419</v>
      </c>
      <c r="M84" s="1" t="s">
        <v>315</v>
      </c>
      <c r="N84" s="4">
        <v>1</v>
      </c>
      <c r="O84" s="7">
        <v>540</v>
      </c>
      <c r="P84" s="1" t="s">
        <v>127</v>
      </c>
      <c r="Q84" s="1" t="s">
        <v>305</v>
      </c>
      <c r="R84" s="7">
        <v>540</v>
      </c>
      <c r="S84" s="1"/>
      <c r="T84" s="1"/>
      <c r="U84" s="1" t="s">
        <v>302</v>
      </c>
      <c r="V84" s="1" t="s">
        <v>105</v>
      </c>
      <c r="W84" s="1"/>
      <c r="X84" s="1" t="s">
        <v>5</v>
      </c>
      <c r="Y84" s="1"/>
      <c r="Z84" s="2"/>
      <c r="AA84" s="1"/>
      <c r="AB84" s="1"/>
      <c r="AC84" s="1" t="s">
        <v>124</v>
      </c>
      <c r="AD84" s="7">
        <v>540</v>
      </c>
      <c r="AE84" s="6">
        <v>43465</v>
      </c>
      <c r="AF84" s="1"/>
    </row>
    <row r="85" spans="1:32" x14ac:dyDescent="0.25">
      <c r="A85" s="8">
        <v>82</v>
      </c>
      <c r="B85" s="2" t="str">
        <f>HYPERLINK("https://my.zakupki.prom.ua/remote/dispatcher/state_purchase_view/8905236", "UA-2018-11-15-002570-a")</f>
        <v>UA-2018-11-15-002570-a</v>
      </c>
      <c r="C85" s="1" t="s">
        <v>175</v>
      </c>
      <c r="D85" s="1" t="s">
        <v>173</v>
      </c>
      <c r="E85" s="1" t="s">
        <v>177</v>
      </c>
      <c r="F85" s="1" t="s">
        <v>255</v>
      </c>
      <c r="G85" s="1" t="s">
        <v>256</v>
      </c>
      <c r="H85" s="1" t="s">
        <v>39</v>
      </c>
      <c r="I85" s="1" t="s">
        <v>18</v>
      </c>
      <c r="J85" s="1" t="s">
        <v>18</v>
      </c>
      <c r="K85" s="1" t="s">
        <v>18</v>
      </c>
      <c r="L85" s="5">
        <v>43419</v>
      </c>
      <c r="M85" s="1" t="s">
        <v>315</v>
      </c>
      <c r="N85" s="4">
        <v>1</v>
      </c>
      <c r="O85" s="7">
        <v>412.99</v>
      </c>
      <c r="P85" s="1" t="s">
        <v>317</v>
      </c>
      <c r="Q85" s="1" t="s">
        <v>305</v>
      </c>
      <c r="R85" s="7">
        <v>412.99</v>
      </c>
      <c r="S85" s="1"/>
      <c r="T85" s="1"/>
      <c r="U85" s="1" t="s">
        <v>302</v>
      </c>
      <c r="V85" s="1" t="s">
        <v>105</v>
      </c>
      <c r="W85" s="1"/>
      <c r="X85" s="1" t="s">
        <v>5</v>
      </c>
      <c r="Y85" s="1"/>
      <c r="Z85" s="2"/>
      <c r="AA85" s="1"/>
      <c r="AB85" s="1"/>
      <c r="AC85" s="1" t="s">
        <v>122</v>
      </c>
      <c r="AD85" s="7">
        <v>412.99</v>
      </c>
      <c r="AE85" s="6">
        <v>43465</v>
      </c>
      <c r="AF85" s="1"/>
    </row>
    <row r="86" spans="1:32" x14ac:dyDescent="0.25">
      <c r="A86" s="8">
        <v>83</v>
      </c>
      <c r="B86" s="2" t="str">
        <f>HYPERLINK("https://my.zakupki.prom.ua/remote/dispatcher/state_purchase_view/9098639", "UA-2018-11-29-001752-c")</f>
        <v>UA-2018-11-29-001752-c</v>
      </c>
      <c r="C86" s="1" t="s">
        <v>279</v>
      </c>
      <c r="D86" s="1" t="s">
        <v>279</v>
      </c>
      <c r="E86" s="1" t="s">
        <v>40</v>
      </c>
      <c r="F86" s="1" t="s">
        <v>247</v>
      </c>
      <c r="G86" s="1" t="s">
        <v>256</v>
      </c>
      <c r="H86" s="1" t="s">
        <v>39</v>
      </c>
      <c r="I86" s="1" t="s">
        <v>18</v>
      </c>
      <c r="J86" s="1" t="s">
        <v>18</v>
      </c>
      <c r="K86" s="1" t="s">
        <v>18</v>
      </c>
      <c r="L86" s="5">
        <v>43433</v>
      </c>
      <c r="M86" s="6">
        <v>43461.652314814812</v>
      </c>
      <c r="N86" s="4">
        <v>5</v>
      </c>
      <c r="O86" s="7">
        <v>310000</v>
      </c>
      <c r="P86" s="1" t="s">
        <v>215</v>
      </c>
      <c r="Q86" s="1" t="s">
        <v>305</v>
      </c>
      <c r="R86" s="7">
        <v>249600</v>
      </c>
      <c r="S86" s="1" t="s">
        <v>293</v>
      </c>
      <c r="T86" s="7">
        <v>0.19483870967741934</v>
      </c>
      <c r="U86" s="1" t="s">
        <v>291</v>
      </c>
      <c r="V86" s="1" t="s">
        <v>104</v>
      </c>
      <c r="W86" s="1" t="s">
        <v>227</v>
      </c>
      <c r="X86" s="1" t="s">
        <v>15</v>
      </c>
      <c r="Y86" s="7">
        <v>0.19354838709677419</v>
      </c>
      <c r="Z86" s="2" t="str">
        <f>HYPERLINK("https://auction.openprocurement.org/tenders/247c7deb47bb4f55adc665e573c39128")</f>
        <v>https://auction.openprocurement.org/tenders/247c7deb47bb4f55adc665e573c39128</v>
      </c>
      <c r="AA86" s="5">
        <v>43493</v>
      </c>
      <c r="AB86" s="5">
        <v>43503</v>
      </c>
      <c r="AC86" s="1" t="s">
        <v>211</v>
      </c>
      <c r="AD86" s="7">
        <v>250000</v>
      </c>
      <c r="AE86" s="6">
        <v>43830</v>
      </c>
      <c r="AF86" s="1"/>
    </row>
    <row r="87" spans="1:32" x14ac:dyDescent="0.25">
      <c r="A87" s="8">
        <v>84</v>
      </c>
      <c r="B87" s="2" t="str">
        <f>HYPERLINK("https://my.zakupki.prom.ua/remote/dispatcher/state_purchase_view/9305666", "UA-2018-12-12-001986-c")</f>
        <v>UA-2018-12-12-001986-c</v>
      </c>
      <c r="C87" s="1" t="s">
        <v>236</v>
      </c>
      <c r="D87" s="1" t="s">
        <v>236</v>
      </c>
      <c r="E87" s="1" t="s">
        <v>138</v>
      </c>
      <c r="F87" s="1" t="s">
        <v>255</v>
      </c>
      <c r="G87" s="1" t="s">
        <v>256</v>
      </c>
      <c r="H87" s="1" t="s">
        <v>39</v>
      </c>
      <c r="I87" s="1" t="s">
        <v>18</v>
      </c>
      <c r="J87" s="1" t="s">
        <v>18</v>
      </c>
      <c r="K87" s="1" t="s">
        <v>18</v>
      </c>
      <c r="L87" s="5">
        <v>43446</v>
      </c>
      <c r="M87" s="1" t="s">
        <v>315</v>
      </c>
      <c r="N87" s="4">
        <v>1</v>
      </c>
      <c r="O87" s="7">
        <v>199500</v>
      </c>
      <c r="P87" s="1" t="s">
        <v>23</v>
      </c>
      <c r="Q87" s="1" t="s">
        <v>264</v>
      </c>
      <c r="R87" s="7">
        <v>199500</v>
      </c>
      <c r="S87" s="1"/>
      <c r="T87" s="1"/>
      <c r="U87" s="1" t="s">
        <v>298</v>
      </c>
      <c r="V87" s="1" t="s">
        <v>136</v>
      </c>
      <c r="W87" s="1"/>
      <c r="X87" s="1" t="s">
        <v>16</v>
      </c>
      <c r="Y87" s="1"/>
      <c r="Z87" s="2"/>
      <c r="AA87" s="1"/>
      <c r="AB87" s="1"/>
      <c r="AC87" s="1" t="s">
        <v>135</v>
      </c>
      <c r="AD87" s="7">
        <v>199500</v>
      </c>
      <c r="AE87" s="6">
        <v>43465</v>
      </c>
      <c r="AF87" s="1"/>
    </row>
  </sheetData>
  <autoFilter ref="A3:AF3"/>
  <sortState ref="A4:AF87">
    <sortCondition ref="L87"/>
  </sortState>
  <hyperlinks>
    <hyperlink ref="B20" r:id="rId1" display="https://my.zakupki.prom.ua/remote/dispatcher/state_purchase_view/7244713"/>
    <hyperlink ref="B13" r:id="rId2" display="https://my.zakupki.prom.ua/remote/dispatcher/state_purchase_view/6865517"/>
    <hyperlink ref="B18" r:id="rId3" display="https://my.zakupki.prom.ua/remote/dispatcher/state_purchase_view/7245125"/>
    <hyperlink ref="B19" r:id="rId4" display="https://my.zakupki.prom.ua/remote/dispatcher/state_purchase_view/7244930"/>
    <hyperlink ref="B16" r:id="rId5" display="https://my.zakupki.prom.ua/remote/dispatcher/state_purchase_view/7245440"/>
    <hyperlink ref="B17" r:id="rId6" display="https://my.zakupki.prom.ua/remote/dispatcher/state_purchase_view/7245307"/>
    <hyperlink ref="B14" r:id="rId7" display="https://my.zakupki.prom.ua/remote/dispatcher/state_purchase_view/7245775"/>
    <hyperlink ref="B15" r:id="rId8" display="https://my.zakupki.prom.ua/remote/dispatcher/state_purchase_view/7245678"/>
    <hyperlink ref="B22" r:id="rId9" display="https://my.zakupki.prom.ua/remote/dispatcher/state_purchase_view/7303160"/>
    <hyperlink ref="B21" r:id="rId10" display="https://my.zakupki.prom.ua/remote/dispatcher/state_purchase_view/7261083"/>
    <hyperlink ref="B5" r:id="rId11" display="https://my.zakupki.prom.ua/remote/dispatcher/state_purchase_view/6076411"/>
    <hyperlink ref="B6" r:id="rId12" display="https://my.zakupki.prom.ua/remote/dispatcher/state_purchase_view/6099951"/>
    <hyperlink ref="B7" r:id="rId13" display="https://my.zakupki.prom.ua/remote/dispatcher/state_purchase_view/6181036"/>
    <hyperlink ref="B8" r:id="rId14" display="https://my.zakupki.prom.ua/remote/dispatcher/state_purchase_view/6214848"/>
    <hyperlink ref="Z74" r:id="rId15" display="https://auction.openprocurement.org/tenders/625ef7fdbdfd463f922630eab30a427f"/>
    <hyperlink ref="Z53" r:id="rId16" display="https://auction.openprocurement.org/tenders/a32e3651f1e44cb9a1cf00b3614bf7fa"/>
    <hyperlink ref="Z8" r:id="rId17" display="https://auction.openprocurement.org/tenders/719a8c713c344439ad669738e693252c"/>
    <hyperlink ref="Z5" r:id="rId18" display="https://auction.openprocurement.org/tenders/0f2d3bcb4ba34debaa09d8f453f9169f"/>
    <hyperlink ref="Z12" r:id="rId19" display="https://auction.openprocurement.org/tenders/16f3f67e31c44a2a852adcf37e249db2"/>
    <hyperlink ref="B48" r:id="rId20" display="https://my.zakupki.prom.ua/remote/dispatcher/state_purchase_view/7860010"/>
    <hyperlink ref="B47" r:id="rId21" display="https://my.zakupki.prom.ua/remote/dispatcher/state_purchase_view/7860246"/>
    <hyperlink ref="B46" r:id="rId22" display="https://my.zakupki.prom.ua/remote/dispatcher/state_purchase_view/7860330"/>
    <hyperlink ref="B52" r:id="rId23" display="https://my.zakupki.prom.ua/remote/dispatcher/state_purchase_view/7906842"/>
    <hyperlink ref="B45" r:id="rId24" display="https://my.zakupki.prom.ua/remote/dispatcher/state_purchase_view/7834322"/>
    <hyperlink ref="B51" r:id="rId25" display="https://my.zakupki.prom.ua/remote/dispatcher/state_purchase_view/7858821"/>
    <hyperlink ref="B50" r:id="rId26" display="https://my.zakupki.prom.ua/remote/dispatcher/state_purchase_view/7858936"/>
    <hyperlink ref="B49" r:id="rId27" display="https://my.zakupki.prom.ua/remote/dispatcher/state_purchase_view/7859712"/>
    <hyperlink ref="B39" r:id="rId28" display="https://my.zakupki.prom.ua/remote/dispatcher/state_purchase_view/7687533"/>
    <hyperlink ref="B44" r:id="rId29" display="https://my.zakupki.prom.ua/remote/dispatcher/state_purchase_view/7764295"/>
    <hyperlink ref="Z21" r:id="rId30" display="https://auction.openprocurement.org/tenders/de7f6d6d4eeb4daba376a95a502ea0bd"/>
    <hyperlink ref="B64" r:id="rId31" display="https://my.zakupki.prom.ua/remote/dispatcher/state_purchase_view/8267731"/>
    <hyperlink ref="B71" r:id="rId32" display="https://my.zakupki.prom.ua/remote/dispatcher/state_purchase_view/8297404"/>
    <hyperlink ref="B66" r:id="rId33" display="https://my.zakupki.prom.ua/remote/dispatcher/state_purchase_view/8266958"/>
    <hyperlink ref="B65" r:id="rId34" display="https://my.zakupki.prom.ua/remote/dispatcher/state_purchase_view/8267311"/>
    <hyperlink ref="B63" r:id="rId35" display="https://my.zakupki.prom.ua/remote/dispatcher/state_purchase_view/8159850"/>
    <hyperlink ref="B67" r:id="rId36" display="https://my.zakupki.prom.ua/remote/dispatcher/state_purchase_view/8266690"/>
    <hyperlink ref="B4" r:id="rId37" display="https://my.zakupki.prom.ua/remote/dispatcher/state_purchase_view/6058783"/>
    <hyperlink ref="B9" r:id="rId38" display="https://my.zakupki.prom.ua/remote/dispatcher/state_purchase_view/6392113"/>
    <hyperlink ref="B10" r:id="rId39" display="https://my.zakupki.prom.ua/remote/dispatcher/state_purchase_view/6692366"/>
    <hyperlink ref="B11" r:id="rId40" display="https://my.zakupki.prom.ua/remote/dispatcher/state_purchase_view/6765307"/>
    <hyperlink ref="B12" r:id="rId41" display="https://my.zakupki.prom.ua/remote/dispatcher/state_purchase_view/6767686"/>
    <hyperlink ref="B23" r:id="rId42" display="https://my.zakupki.prom.ua/remote/dispatcher/state_purchase_view/7327348"/>
    <hyperlink ref="B28" r:id="rId43" display="https://my.zakupki.prom.ua/remote/dispatcher/state_purchase_view/7445391"/>
    <hyperlink ref="B38" r:id="rId44" display="https://my.zakupki.prom.ua/remote/dispatcher/state_purchase_view/7581167"/>
    <hyperlink ref="B37" r:id="rId45" display="https://my.zakupki.prom.ua/remote/dispatcher/state_purchase_view/7581205"/>
    <hyperlink ref="B30" r:id="rId46" display="https://my.zakupki.prom.ua/remote/dispatcher/state_purchase_view/7458005"/>
    <hyperlink ref="B29" r:id="rId47" display="https://my.zakupki.prom.ua/remote/dispatcher/state_purchase_view/7458105"/>
    <hyperlink ref="B25" r:id="rId48" display="https://my.zakupki.prom.ua/remote/dispatcher/state_purchase_view/7446110"/>
    <hyperlink ref="B24" r:id="rId49" display="https://my.zakupki.prom.ua/remote/dispatcher/state_purchase_view/7446195"/>
    <hyperlink ref="B27" r:id="rId50" display="https://my.zakupki.prom.ua/remote/dispatcher/state_purchase_view/7445630"/>
    <hyperlink ref="B26" r:id="rId51" display="https://my.zakupki.prom.ua/remote/dispatcher/state_purchase_view/7445901"/>
    <hyperlink ref="B40" r:id="rId52" display="https://my.zakupki.prom.ua/remote/dispatcher/state_purchase_view/7687317"/>
    <hyperlink ref="B41" r:id="rId53" display="https://my.zakupki.prom.ua/remote/dispatcher/state_purchase_view/7687196"/>
    <hyperlink ref="B42" r:id="rId54" display="https://my.zakupki.prom.ua/remote/dispatcher/state_purchase_view/7686330"/>
    <hyperlink ref="B43" r:id="rId55" display="https://my.zakupki.prom.ua/remote/dispatcher/state_purchase_view/7686031"/>
    <hyperlink ref="B31" r:id="rId56" display="https://my.zakupki.prom.ua/remote/dispatcher/state_purchase_view/7582400"/>
    <hyperlink ref="B32" r:id="rId57" display="https://my.zakupki.prom.ua/remote/dispatcher/state_purchase_view/7582311"/>
    <hyperlink ref="B33" r:id="rId58" display="https://my.zakupki.prom.ua/remote/dispatcher/state_purchase_view/7582183"/>
    <hyperlink ref="B34" r:id="rId59" display="https://my.zakupki.prom.ua/remote/dispatcher/state_purchase_view/7582092"/>
    <hyperlink ref="B35" r:id="rId60" display="https://my.zakupki.prom.ua/remote/dispatcher/state_purchase_view/7581997"/>
    <hyperlink ref="B36" r:id="rId61" display="https://my.zakupki.prom.ua/remote/dispatcher/state_purchase_view/7581692"/>
    <hyperlink ref="B56" r:id="rId62" display="https://my.zakupki.prom.ua/remote/dispatcher/state_purchase_view/7930967"/>
    <hyperlink ref="B57" r:id="rId63" display="https://my.zakupki.prom.ua/remote/dispatcher/state_purchase_view/7930930"/>
    <hyperlink ref="B59" r:id="rId64" display="https://my.zakupki.prom.ua/remote/dispatcher/state_purchase_view/8024938"/>
    <hyperlink ref="B60" r:id="rId65" display="https://my.zakupki.prom.ua/remote/dispatcher/state_purchase_view/8024800"/>
    <hyperlink ref="B62" r:id="rId66" display="https://my.zakupki.prom.ua/remote/dispatcher/state_purchase_view/8075841"/>
    <hyperlink ref="B58" r:id="rId67" display="https://my.zakupki.prom.ua/remote/dispatcher/state_purchase_view/8025024"/>
    <hyperlink ref="B54" r:id="rId68" display="https://my.zakupki.prom.ua/remote/dispatcher/state_purchase_view/7931030"/>
    <hyperlink ref="B55" r:id="rId69" display="https://my.zakupki.prom.ua/remote/dispatcher/state_purchase_view/7931001"/>
    <hyperlink ref="B61" r:id="rId70" display="https://my.zakupki.prom.ua/remote/dispatcher/state_purchase_view/8024452"/>
    <hyperlink ref="B53" r:id="rId71" display="https://my.zakupki.prom.ua/remote/dispatcher/state_purchase_view/7932677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2019-06-24T14:04:20Z</dcterms:created>
  <dcterms:modified xsi:type="dcterms:W3CDTF">2019-06-25T05:44:18Z</dcterms:modified>
  <cp:category/>
</cp:coreProperties>
</file>