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(17.01)" sheetId="58" r:id="rId4"/>
    <sheet name="Лист5" sheetId="52" state="hidden" r:id="rId5"/>
    <sheet name="паспорт 2024 (05.08)" sheetId="45" state="hidden" r:id="rId6"/>
  </sheets>
  <definedNames>
    <definedName name="_xlnm.Print_Area" localSheetId="3">'(17.01)'!$A$1:$G$929</definedName>
    <definedName name="_xlnm.Print_Area" localSheetId="2">'звіт з 01.01.2020'!$A$1:$M$75</definedName>
    <definedName name="_xlnm.Print_Area" localSheetId="5">'паспорт 2024 (05.08)'!$A$1:$G$719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6" i="58"/>
  <c r="H603"/>
  <c r="H604"/>
  <c r="H601"/>
  <c r="H600"/>
  <c r="G401"/>
  <c r="E401"/>
  <c r="E189"/>
  <c r="G189"/>
  <c r="F904"/>
  <c r="G904" s="1"/>
  <c r="F901"/>
  <c r="G899"/>
  <c r="G897"/>
  <c r="G901" s="1"/>
  <c r="F883"/>
  <c r="G882"/>
  <c r="G880"/>
  <c r="G879"/>
  <c r="G883" s="1"/>
  <c r="F872"/>
  <c r="G870"/>
  <c r="G872" s="1"/>
  <c r="I863"/>
  <c r="I864" s="1"/>
  <c r="I862"/>
  <c r="H862"/>
  <c r="H863" s="1"/>
  <c r="H860"/>
  <c r="G860"/>
  <c r="F860"/>
  <c r="G859"/>
  <c r="F859"/>
  <c r="F862" s="1"/>
  <c r="G857"/>
  <c r="G852"/>
  <c r="G851"/>
  <c r="F849"/>
  <c r="G849" s="1"/>
  <c r="G848"/>
  <c r="G846"/>
  <c r="F841"/>
  <c r="G839"/>
  <c r="G837"/>
  <c r="G841" s="1"/>
  <c r="F832"/>
  <c r="G830"/>
  <c r="G832" s="1"/>
  <c r="F823"/>
  <c r="G821"/>
  <c r="G823" s="1"/>
  <c r="G819"/>
  <c r="G816"/>
  <c r="F816"/>
  <c r="G806"/>
  <c r="F806"/>
  <c r="G803"/>
  <c r="F803"/>
  <c r="G799"/>
  <c r="F796"/>
  <c r="G796" s="1"/>
  <c r="G793"/>
  <c r="G791"/>
  <c r="G789"/>
  <c r="G784"/>
  <c r="G782"/>
  <c r="G780"/>
  <c r="G775"/>
  <c r="G773"/>
  <c r="G771"/>
  <c r="G766"/>
  <c r="G764"/>
  <c r="G762"/>
  <c r="F759"/>
  <c r="G759" s="1"/>
  <c r="F756"/>
  <c r="G756" s="1"/>
  <c r="G754"/>
  <c r="G752"/>
  <c r="F747"/>
  <c r="G747" s="1"/>
  <c r="G743"/>
  <c r="G738"/>
  <c r="F738"/>
  <c r="G734"/>
  <c r="F729"/>
  <c r="G729" s="1"/>
  <c r="G728"/>
  <c r="G726"/>
  <c r="G725"/>
  <c r="G723"/>
  <c r="F718"/>
  <c r="G718" s="1"/>
  <c r="G716"/>
  <c r="G713"/>
  <c r="F708"/>
  <c r="G705"/>
  <c r="G702"/>
  <c r="G708" s="1"/>
  <c r="F697"/>
  <c r="G697" s="1"/>
  <c r="G695"/>
  <c r="G693"/>
  <c r="F688"/>
  <c r="G688" s="1"/>
  <c r="G685"/>
  <c r="G682"/>
  <c r="F677"/>
  <c r="G677" s="1"/>
  <c r="G674"/>
  <c r="G671"/>
  <c r="G663"/>
  <c r="F663"/>
  <c r="H666" s="1"/>
  <c r="G660"/>
  <c r="G657" s="1"/>
  <c r="F657"/>
  <c r="G643"/>
  <c r="G642"/>
  <c r="F640"/>
  <c r="G640" s="1"/>
  <c r="G637"/>
  <c r="G632"/>
  <c r="G631"/>
  <c r="H629"/>
  <c r="H631" s="1"/>
  <c r="G629"/>
  <c r="F629"/>
  <c r="G626"/>
  <c r="G621"/>
  <c r="G620"/>
  <c r="H618"/>
  <c r="H620" s="1"/>
  <c r="F618"/>
  <c r="G618" s="1"/>
  <c r="G615"/>
  <c r="G603"/>
  <c r="G602"/>
  <c r="H602"/>
  <c r="G600"/>
  <c r="G597"/>
  <c r="G592"/>
  <c r="F592"/>
  <c r="G591"/>
  <c r="H589"/>
  <c r="H591" s="1"/>
  <c r="G589"/>
  <c r="G586"/>
  <c r="F581"/>
  <c r="G581" s="1"/>
  <c r="G580"/>
  <c r="H578"/>
  <c r="H580" s="1"/>
  <c r="G578"/>
  <c r="G575"/>
  <c r="G567"/>
  <c r="F567"/>
  <c r="F570" s="1"/>
  <c r="G570" s="1"/>
  <c r="G564"/>
  <c r="F559"/>
  <c r="G559" s="1"/>
  <c r="G555"/>
  <c r="G550"/>
  <c r="F550"/>
  <c r="G548"/>
  <c r="G546"/>
  <c r="G541"/>
  <c r="F541"/>
  <c r="G540"/>
  <c r="G538"/>
  <c r="G537"/>
  <c r="G535"/>
  <c r="F530"/>
  <c r="G530" s="1"/>
  <c r="G528"/>
  <c r="G526"/>
  <c r="F519"/>
  <c r="H520" s="1"/>
  <c r="G517"/>
  <c r="F514"/>
  <c r="G514" s="1"/>
  <c r="G513"/>
  <c r="G511"/>
  <c r="G510"/>
  <c r="G507"/>
  <c r="G505"/>
  <c r="G502"/>
  <c r="E500"/>
  <c r="G500" s="1"/>
  <c r="G497"/>
  <c r="G495"/>
  <c r="G494"/>
  <c r="G493"/>
  <c r="G492"/>
  <c r="E491"/>
  <c r="G491" s="1"/>
  <c r="G488"/>
  <c r="G486"/>
  <c r="G485"/>
  <c r="G484"/>
  <c r="G483"/>
  <c r="G482"/>
  <c r="G481"/>
  <c r="E480"/>
  <c r="G480" s="1"/>
  <c r="G477"/>
  <c r="G476"/>
  <c r="G475"/>
  <c r="G473"/>
  <c r="G472"/>
  <c r="G471"/>
  <c r="E470"/>
  <c r="G470" s="1"/>
  <c r="E467"/>
  <c r="G467" s="1"/>
  <c r="G466"/>
  <c r="G464"/>
  <c r="E464"/>
  <c r="G462"/>
  <c r="G460"/>
  <c r="G457"/>
  <c r="E457"/>
  <c r="G456"/>
  <c r="E454"/>
  <c r="G454" s="1"/>
  <c r="G452"/>
  <c r="G450"/>
  <c r="E447"/>
  <c r="G447" s="1"/>
  <c r="G446"/>
  <c r="G444"/>
  <c r="E444"/>
  <c r="G442"/>
  <c r="G440"/>
  <c r="G437"/>
  <c r="E435"/>
  <c r="G435" s="1"/>
  <c r="G433"/>
  <c r="G431"/>
  <c r="E426"/>
  <c r="G426" s="1"/>
  <c r="G422"/>
  <c r="G419"/>
  <c r="E417"/>
  <c r="G417" s="1"/>
  <c r="G415"/>
  <c r="G413"/>
  <c r="G410"/>
  <c r="G408"/>
  <c r="E408"/>
  <c r="G406"/>
  <c r="G404"/>
  <c r="G400"/>
  <c r="G395"/>
  <c r="G394"/>
  <c r="G393"/>
  <c r="G392"/>
  <c r="E390"/>
  <c r="G390" s="1"/>
  <c r="G387"/>
  <c r="G385"/>
  <c r="E385"/>
  <c r="G383"/>
  <c r="G381"/>
  <c r="E372"/>
  <c r="E376" s="1"/>
  <c r="G376" s="1"/>
  <c r="E365"/>
  <c r="G365" s="1"/>
  <c r="G363"/>
  <c r="G360"/>
  <c r="G356"/>
  <c r="G355"/>
  <c r="G354"/>
  <c r="E352"/>
  <c r="E358" s="1"/>
  <c r="G358" s="1"/>
  <c r="G349"/>
  <c r="E347"/>
  <c r="G347" s="1"/>
  <c r="G345"/>
  <c r="G343"/>
  <c r="G340"/>
  <c r="E338"/>
  <c r="G338" s="1"/>
  <c r="G336"/>
  <c r="G334"/>
  <c r="G333"/>
  <c r="G332"/>
  <c r="G329"/>
  <c r="E327"/>
  <c r="G327" s="1"/>
  <c r="G325"/>
  <c r="G324"/>
  <c r="G323"/>
  <c r="G321"/>
  <c r="E318"/>
  <c r="G318" s="1"/>
  <c r="G317"/>
  <c r="G315"/>
  <c r="E315"/>
  <c r="G313"/>
  <c r="G311"/>
  <c r="G308"/>
  <c r="E306"/>
  <c r="G306" s="1"/>
  <c r="G304"/>
  <c r="G302"/>
  <c r="G299"/>
  <c r="G297"/>
  <c r="E297"/>
  <c r="G295"/>
  <c r="G293"/>
  <c r="G290"/>
  <c r="E288"/>
  <c r="G288" s="1"/>
  <c r="G286"/>
  <c r="G284"/>
  <c r="G281"/>
  <c r="G279"/>
  <c r="E279"/>
  <c r="G277"/>
  <c r="G275"/>
  <c r="G271"/>
  <c r="E269"/>
  <c r="G269" s="1"/>
  <c r="G267"/>
  <c r="G265"/>
  <c r="G262"/>
  <c r="E260"/>
  <c r="G260" s="1"/>
  <c r="G258"/>
  <c r="G256"/>
  <c r="G243"/>
  <c r="G241"/>
  <c r="G239"/>
  <c r="G237"/>
  <c r="G234"/>
  <c r="G232"/>
  <c r="G231"/>
  <c r="G230"/>
  <c r="G228"/>
  <c r="G227"/>
  <c r="G226"/>
  <c r="G224"/>
  <c r="G221"/>
  <c r="E219"/>
  <c r="G219" s="1"/>
  <c r="E218"/>
  <c r="G218" s="1"/>
  <c r="G216"/>
  <c r="H215"/>
  <c r="G215"/>
  <c r="G213"/>
  <c r="G212"/>
  <c r="G210" s="1"/>
  <c r="E210"/>
  <c r="G208"/>
  <c r="G206"/>
  <c r="H205"/>
  <c r="G205"/>
  <c r="H204"/>
  <c r="E204"/>
  <c r="G204" s="1"/>
  <c r="G202"/>
  <c r="G201"/>
  <c r="G200"/>
  <c r="G199"/>
  <c r="E197"/>
  <c r="G197" s="1"/>
  <c r="G193"/>
  <c r="G191"/>
  <c r="G187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4"/>
  <c r="G163"/>
  <c r="G162"/>
  <c r="G161"/>
  <c r="G158"/>
  <c r="G157"/>
  <c r="G156"/>
  <c r="E155"/>
  <c r="G155" s="1"/>
  <c r="G154"/>
  <c r="G153"/>
  <c r="G152"/>
  <c r="E151"/>
  <c r="G151" s="1"/>
  <c r="G150"/>
  <c r="G149"/>
  <c r="G148"/>
  <c r="E147"/>
  <c r="E160" s="1"/>
  <c r="G160" s="1"/>
  <c r="G144"/>
  <c r="G143"/>
  <c r="G142"/>
  <c r="G140"/>
  <c r="E139"/>
  <c r="G139" s="1"/>
  <c r="H138"/>
  <c r="H139" s="1"/>
  <c r="G138"/>
  <c r="H137"/>
  <c r="E137"/>
  <c r="G137" s="1"/>
  <c r="E136"/>
  <c r="G136" s="1"/>
  <c r="H135"/>
  <c r="G135"/>
  <c r="E135"/>
  <c r="G133"/>
  <c r="G132"/>
  <c r="G131"/>
  <c r="I130"/>
  <c r="G130"/>
  <c r="G129"/>
  <c r="G128"/>
  <c r="G126"/>
  <c r="G125"/>
  <c r="G124"/>
  <c r="G123"/>
  <c r="G122"/>
  <c r="H122" s="1"/>
  <c r="E121"/>
  <c r="G121" s="1"/>
  <c r="G120"/>
  <c r="I118"/>
  <c r="D111"/>
  <c r="K104"/>
  <c r="H103"/>
  <c r="F102"/>
  <c r="H102" s="1"/>
  <c r="F101"/>
  <c r="H101" s="1"/>
  <c r="E101"/>
  <c r="E100"/>
  <c r="F100" s="1"/>
  <c r="H100" s="1"/>
  <c r="F99"/>
  <c r="H99" s="1"/>
  <c r="E99"/>
  <c r="E98"/>
  <c r="F98" s="1"/>
  <c r="F96"/>
  <c r="D96"/>
  <c r="F95"/>
  <c r="D95"/>
  <c r="F94"/>
  <c r="D94"/>
  <c r="F93"/>
  <c r="D93"/>
  <c r="F92"/>
  <c r="D92"/>
  <c r="F91"/>
  <c r="D91"/>
  <c r="F90"/>
  <c r="D90"/>
  <c r="A90"/>
  <c r="F89"/>
  <c r="H89" s="1"/>
  <c r="D89"/>
  <c r="D88"/>
  <c r="F87"/>
  <c r="H87" s="1"/>
  <c r="D87"/>
  <c r="D86"/>
  <c r="D85"/>
  <c r="F85" s="1"/>
  <c r="D84"/>
  <c r="F84" s="1"/>
  <c r="D83"/>
  <c r="F83" s="1"/>
  <c r="D82"/>
  <c r="F82" s="1"/>
  <c r="D81"/>
  <c r="F81" s="1"/>
  <c r="D80"/>
  <c r="F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D69"/>
  <c r="F69" s="1"/>
  <c r="F65" s="1"/>
  <c r="F68"/>
  <c r="D68"/>
  <c r="F67"/>
  <c r="D67"/>
  <c r="F66"/>
  <c r="D66"/>
  <c r="D65"/>
  <c r="F64"/>
  <c r="F63" s="1"/>
  <c r="F62"/>
  <c r="D62"/>
  <c r="F61"/>
  <c r="D61"/>
  <c r="F60"/>
  <c r="D60"/>
  <c r="F59"/>
  <c r="D59"/>
  <c r="F58"/>
  <c r="D58"/>
  <c r="F57"/>
  <c r="D57"/>
  <c r="F56"/>
  <c r="D56"/>
  <c r="F55"/>
  <c r="D55"/>
  <c r="F54"/>
  <c r="D54"/>
  <c r="F53"/>
  <c r="D53"/>
  <c r="F52"/>
  <c r="D52"/>
  <c r="F51"/>
  <c r="D51"/>
  <c r="D104" l="1"/>
  <c r="I123"/>
  <c r="J122"/>
  <c r="H121"/>
  <c r="I121" s="1"/>
  <c r="G862"/>
  <c r="H861"/>
  <c r="C110"/>
  <c r="H98"/>
  <c r="F97"/>
  <c r="H97" s="1"/>
  <c r="F80"/>
  <c r="G372"/>
  <c r="E397"/>
  <c r="G397" s="1"/>
  <c r="E398"/>
  <c r="G398" s="1"/>
  <c r="G519"/>
  <c r="F521"/>
  <c r="G521" s="1"/>
  <c r="F666"/>
  <c r="G666" s="1"/>
  <c r="F86"/>
  <c r="H86" s="1"/>
  <c r="F88"/>
  <c r="E97"/>
  <c r="E104" s="1"/>
  <c r="H104" s="1"/>
  <c r="H105" s="1"/>
  <c r="G147"/>
  <c r="G352"/>
  <c r="F104" l="1"/>
  <c r="H88"/>
  <c r="C111"/>
  <c r="E110"/>
  <c r="E111" s="1"/>
  <c r="J23" i="52" l="1"/>
  <c r="L23" s="1"/>
  <c r="L22"/>
  <c r="J21"/>
  <c r="L21" s="1"/>
  <c r="J20"/>
  <c r="L20" s="1"/>
  <c r="J19"/>
  <c r="L19" s="1"/>
  <c r="L17"/>
  <c r="L16"/>
  <c r="L15"/>
  <c r="L14"/>
  <c r="L13"/>
  <c r="L12"/>
  <c r="L10"/>
  <c r="L9"/>
  <c r="L8"/>
  <c r="L7"/>
  <c r="L6"/>
  <c r="J5"/>
  <c r="L5" s="1"/>
  <c r="L4"/>
  <c r="L428"/>
  <c r="L423"/>
  <c r="L406"/>
  <c r="L401"/>
  <c r="L395"/>
  <c r="L390"/>
  <c r="L384"/>
  <c r="L379"/>
  <c r="K374"/>
  <c r="L374" s="1"/>
  <c r="L373"/>
  <c r="L371"/>
  <c r="L368"/>
  <c r="K363"/>
  <c r="L363" s="1"/>
  <c r="L362"/>
  <c r="L360"/>
  <c r="L357"/>
  <c r="L351"/>
  <c r="K349"/>
  <c r="K352" s="1"/>
  <c r="L352" s="1"/>
  <c r="L346"/>
  <c r="E466"/>
  <c r="F466" s="1"/>
  <c r="F462"/>
  <c r="E459"/>
  <c r="F459" s="1"/>
  <c r="E456"/>
  <c r="F456" s="1"/>
  <c r="F452"/>
  <c r="E447"/>
  <c r="F447" s="1"/>
  <c r="F443"/>
  <c r="E438"/>
  <c r="F438" s="1"/>
  <c r="F434"/>
  <c r="F428"/>
  <c r="E426"/>
  <c r="F426" s="1"/>
  <c r="F423"/>
  <c r="E418"/>
  <c r="F418" s="1"/>
  <c r="F417"/>
  <c r="F415"/>
  <c r="F412"/>
  <c r="E407"/>
  <c r="F407" s="1"/>
  <c r="F406"/>
  <c r="F404"/>
  <c r="F401"/>
  <c r="E396"/>
  <c r="F396" s="1"/>
  <c r="F395"/>
  <c r="E393"/>
  <c r="F393" s="1"/>
  <c r="F390"/>
  <c r="F384"/>
  <c r="E382"/>
  <c r="E385" s="1"/>
  <c r="F385" s="1"/>
  <c r="F379"/>
  <c r="E374"/>
  <c r="F374" s="1"/>
  <c r="F373"/>
  <c r="F371"/>
  <c r="F368"/>
  <c r="F362"/>
  <c r="E360"/>
  <c r="F360" s="1"/>
  <c r="F351"/>
  <c r="E349"/>
  <c r="E352" s="1"/>
  <c r="F352" s="1"/>
  <c r="E343"/>
  <c r="K340"/>
  <c r="L338"/>
  <c r="L336"/>
  <c r="L340" s="1"/>
  <c r="K331"/>
  <c r="L329"/>
  <c r="L327"/>
  <c r="E340"/>
  <c r="F338"/>
  <c r="F336"/>
  <c r="K313"/>
  <c r="L312"/>
  <c r="L310"/>
  <c r="L309"/>
  <c r="L307"/>
  <c r="E331"/>
  <c r="F329"/>
  <c r="F327"/>
  <c r="E322"/>
  <c r="F322" s="1"/>
  <c r="F320"/>
  <c r="F318"/>
  <c r="E312"/>
  <c r="F309"/>
  <c r="F312" s="1"/>
  <c r="F307"/>
  <c r="K302"/>
  <c r="L300"/>
  <c r="L298"/>
  <c r="F300"/>
  <c r="E300"/>
  <c r="E302" s="1"/>
  <c r="F298"/>
  <c r="F302" s="1"/>
  <c r="L292"/>
  <c r="L287"/>
  <c r="F293"/>
  <c r="F292"/>
  <c r="E290"/>
  <c r="F290" s="1"/>
  <c r="E287"/>
  <c r="F287" s="1"/>
  <c r="F239"/>
  <c r="F238"/>
  <c r="F236"/>
  <c r="F233"/>
  <c r="F281"/>
  <c r="F280"/>
  <c r="E278"/>
  <c r="F278" s="1"/>
  <c r="F275"/>
  <c r="F270"/>
  <c r="F269"/>
  <c r="F267"/>
  <c r="F264"/>
  <c r="F259"/>
  <c r="F258"/>
  <c r="F256"/>
  <c r="F253"/>
  <c r="K248"/>
  <c r="L248" s="1"/>
  <c r="L244"/>
  <c r="E244"/>
  <c r="E248" s="1"/>
  <c r="F248" s="1"/>
  <c r="E228"/>
  <c r="F228" s="1"/>
  <c r="F224"/>
  <c r="E219"/>
  <c r="F219" s="1"/>
  <c r="F215"/>
  <c r="E210"/>
  <c r="F210" s="1"/>
  <c r="F206"/>
  <c r="L200"/>
  <c r="L195"/>
  <c r="F201"/>
  <c r="F200"/>
  <c r="F198"/>
  <c r="E195"/>
  <c r="F195" s="1"/>
  <c r="L190"/>
  <c r="L189"/>
  <c r="L187"/>
  <c r="L184"/>
  <c r="F190"/>
  <c r="F189"/>
  <c r="F187"/>
  <c r="E184"/>
  <c r="F184" s="1"/>
  <c r="K177"/>
  <c r="L177" s="1"/>
  <c r="L175"/>
  <c r="F177"/>
  <c r="E175"/>
  <c r="E179" s="1"/>
  <c r="F179" s="1"/>
  <c r="K168"/>
  <c r="K170" s="1"/>
  <c r="L170" s="1"/>
  <c r="L166"/>
  <c r="E168"/>
  <c r="F168" s="1"/>
  <c r="E166"/>
  <c r="E170" s="1"/>
  <c r="F170" s="1"/>
  <c r="E363" l="1"/>
  <c r="F363" s="1"/>
  <c r="F343"/>
  <c r="E429"/>
  <c r="F429" s="1"/>
  <c r="L313"/>
  <c r="L331"/>
  <c r="L302"/>
  <c r="F331"/>
  <c r="F340"/>
  <c r="L349"/>
  <c r="F349"/>
  <c r="F382"/>
  <c r="K179"/>
  <c r="L179" s="1"/>
  <c r="F244"/>
  <c r="F175"/>
  <c r="L168"/>
  <c r="F166"/>
  <c r="K161"/>
  <c r="L161" s="1"/>
  <c r="L159"/>
  <c r="L157"/>
  <c r="F159"/>
  <c r="E157"/>
  <c r="E161" s="1"/>
  <c r="F161" s="1"/>
  <c r="E150"/>
  <c r="E152" s="1"/>
  <c r="F152" s="1"/>
  <c r="F148"/>
  <c r="K150"/>
  <c r="K152" s="1"/>
  <c r="L152" s="1"/>
  <c r="L148"/>
  <c r="K145"/>
  <c r="L144"/>
  <c r="L140"/>
  <c r="J138"/>
  <c r="J142" s="1"/>
  <c r="L142" s="1"/>
  <c r="F144"/>
  <c r="F140"/>
  <c r="D138"/>
  <c r="F138" s="1"/>
  <c r="L134"/>
  <c r="L130"/>
  <c r="J128"/>
  <c r="L128" s="1"/>
  <c r="F134"/>
  <c r="F130"/>
  <c r="D128"/>
  <c r="F128" s="1"/>
  <c r="L124"/>
  <c r="L120"/>
  <c r="J118"/>
  <c r="L118" s="1"/>
  <c r="L117"/>
  <c r="L116"/>
  <c r="F124"/>
  <c r="D122"/>
  <c r="F122" s="1"/>
  <c r="F120"/>
  <c r="F118"/>
  <c r="F117"/>
  <c r="F116"/>
  <c r="L112"/>
  <c r="J110"/>
  <c r="L110" s="1"/>
  <c r="L108"/>
  <c r="L106"/>
  <c r="F112"/>
  <c r="D110"/>
  <c r="F110" s="1"/>
  <c r="F108"/>
  <c r="F106"/>
  <c r="L103"/>
  <c r="J101"/>
  <c r="L101" s="1"/>
  <c r="L99"/>
  <c r="L97"/>
  <c r="F103"/>
  <c r="D101"/>
  <c r="F101" s="1"/>
  <c r="F99"/>
  <c r="F97"/>
  <c r="L93"/>
  <c r="L91"/>
  <c r="J90"/>
  <c r="L90" s="1"/>
  <c r="L89"/>
  <c r="L87"/>
  <c r="L86"/>
  <c r="L85"/>
  <c r="L83"/>
  <c r="F93"/>
  <c r="F91"/>
  <c r="F90"/>
  <c r="F89"/>
  <c r="F87"/>
  <c r="F86"/>
  <c r="F85"/>
  <c r="D83"/>
  <c r="F83" s="1"/>
  <c r="L80"/>
  <c r="L78"/>
  <c r="L74"/>
  <c r="L73"/>
  <c r="L72"/>
  <c r="L71"/>
  <c r="L70"/>
  <c r="L69"/>
  <c r="L68"/>
  <c r="L67"/>
  <c r="L66"/>
  <c r="L65"/>
  <c r="L64"/>
  <c r="L63"/>
  <c r="L62"/>
  <c r="L61"/>
  <c r="L60"/>
  <c r="J59"/>
  <c r="L59" s="1"/>
  <c r="L58"/>
  <c r="L57"/>
  <c r="L56"/>
  <c r="J55"/>
  <c r="L55" s="1"/>
  <c r="J54"/>
  <c r="L54" s="1"/>
  <c r="L53"/>
  <c r="L49"/>
  <c r="L48"/>
  <c r="L47"/>
  <c r="L46"/>
  <c r="L43"/>
  <c r="L42"/>
  <c r="L41"/>
  <c r="L40"/>
  <c r="L39"/>
  <c r="L38"/>
  <c r="L37"/>
  <c r="L36"/>
  <c r="L35"/>
  <c r="L34"/>
  <c r="L33"/>
  <c r="L32"/>
  <c r="J31"/>
  <c r="J45" s="1"/>
  <c r="L45" s="1"/>
  <c r="L28"/>
  <c r="L27"/>
  <c r="L26"/>
  <c r="L24"/>
  <c r="D142" l="1"/>
  <c r="F142" s="1"/>
  <c r="L138"/>
  <c r="F157"/>
  <c r="F150"/>
  <c r="L150"/>
  <c r="J132"/>
  <c r="L132" s="1"/>
  <c r="D132"/>
  <c r="F132" s="1"/>
  <c r="J122"/>
  <c r="L122" s="1"/>
  <c r="L31"/>
  <c r="L52"/>
  <c r="J52"/>
  <c r="J76" s="1"/>
  <c r="L76" s="1"/>
  <c r="F80" l="1"/>
  <c r="F78"/>
  <c r="F74"/>
  <c r="F73"/>
  <c r="F72"/>
  <c r="F71"/>
  <c r="F70"/>
  <c r="D69"/>
  <c r="F69" s="1"/>
  <c r="F68"/>
  <c r="F67"/>
  <c r="F66"/>
  <c r="F65"/>
  <c r="F64"/>
  <c r="F63"/>
  <c r="F62"/>
  <c r="F61"/>
  <c r="F60"/>
  <c r="D59"/>
  <c r="F59" s="1"/>
  <c r="F58"/>
  <c r="F57"/>
  <c r="F56"/>
  <c r="D55"/>
  <c r="F55" s="1"/>
  <c r="D54"/>
  <c r="F53"/>
  <c r="F49"/>
  <c r="F48"/>
  <c r="F47"/>
  <c r="F46"/>
  <c r="F43"/>
  <c r="F42"/>
  <c r="D41"/>
  <c r="F41" s="1"/>
  <c r="F40"/>
  <c r="F39"/>
  <c r="F38"/>
  <c r="F37"/>
  <c r="F36"/>
  <c r="F35"/>
  <c r="F34"/>
  <c r="F33"/>
  <c r="F32"/>
  <c r="F28"/>
  <c r="F27"/>
  <c r="F26"/>
  <c r="F24"/>
  <c r="D23"/>
  <c r="F23" s="1"/>
  <c r="F22"/>
  <c r="D21"/>
  <c r="F21" s="1"/>
  <c r="D20"/>
  <c r="F20" s="1"/>
  <c r="D19"/>
  <c r="F19" s="1"/>
  <c r="F17"/>
  <c r="F16"/>
  <c r="F15"/>
  <c r="F14"/>
  <c r="F13"/>
  <c r="F12"/>
  <c r="F10"/>
  <c r="F9"/>
  <c r="F8"/>
  <c r="F7"/>
  <c r="F6"/>
  <c r="D5"/>
  <c r="F5" s="1"/>
  <c r="F4"/>
  <c r="D52" l="1"/>
  <c r="D76" s="1"/>
  <c r="F76" s="1"/>
  <c r="F31"/>
  <c r="F54"/>
  <c r="F52" s="1"/>
  <c r="D31"/>
  <c r="D45" s="1"/>
  <c r="F45" s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548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E177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  <comment ref="K177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3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<sst xmlns="http://schemas.openxmlformats.org/spreadsheetml/2006/main" count="5044" uniqueCount="963">
  <si>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</si>
  <si>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</si>
  <si>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</si>
  <si>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</si>
  <si>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</si>
  <si>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</si>
  <si>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</si>
  <si>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</si>
  <si>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</si>
  <si>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</si>
  <si>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</si>
  <si>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</si>
  <si>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</si>
  <si>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</si>
  <si>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</si>
  <si>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</si>
  <si>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</si>
  <si>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</si>
  <si>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</si>
  <si>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</si>
  <si>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</si>
  <si>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</si>
  <si>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</si>
  <si>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</si>
  <si>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</si>
  <si>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</si>
  <si>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</si>
  <si>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</si>
  <si>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</si>
  <si>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</si>
  <si>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</si>
  <si>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</si>
  <si>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</si>
  <si>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</si>
  <si>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</si>
  <si>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</si>
  <si>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</si>
  <si>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</si>
  <si>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</si>
  <si>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</si>
  <si>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</si>
  <si>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</si>
  <si>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</si>
  <si>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</si>
  <si>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</si>
  <si>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</si>
  <si>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</si>
  <si>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</si>
  <si>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</si>
  <si>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</si>
  <si>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</si>
  <si>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</si>
  <si>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</si>
  <si>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</si>
  <si>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</si>
  <si>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</si>
  <si>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</si>
  <si>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</si>
  <si>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</si>
  <si>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</si>
  <si>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</si>
  <si>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</si>
  <si>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</si>
  <si>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</si>
  <si>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</si>
  <si>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</si>
  <si>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</si>
  <si>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</si>
  <si>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</si>
  <si>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</si>
  <si>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</si>
  <si>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</si>
  <si>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</si>
  <si>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</si>
  <si>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</si>
  <si>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</si>
  <si>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</si>
  <si>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</si>
  <si>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</si>
  <si>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</si>
  <si>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</si>
  <si>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</si>
  <si>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</si>
  <si>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</si>
  <si>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</si>
  <si>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</si>
  <si>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</si>
  <si>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</si>
  <si>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</si>
  <si>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</si>
  <si>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</si>
  <si>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</si>
  <si>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</si>
  <si>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</si>
  <si>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</si>
  <si>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</si>
  <si>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</si>
  <si>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</si>
  <si>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</si>
  <si>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</si>
  <si>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</si>
  <si>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</si>
  <si>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</si>
  <si>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</si>
  <si>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</si>
  <si>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</si>
  <si>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</si>
  <si>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</si>
  <si>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</si>
  <si>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</si>
  <si>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</si>
  <si>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</si>
  <si>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</si>
  <si>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</si>
  <si>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</si>
  <si>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</si>
  <si>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</si>
  <si>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</si>
  <si>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</si>
  <si>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</si>
  <si>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</si>
  <si>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</si>
  <si>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</si>
  <si>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</si>
  <si>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</si>
  <si>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</si>
  <si>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</si>
  <si>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</si>
  <si>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</si>
  <si>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</si>
  <si>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</si>
  <si>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</si>
  <si>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</si>
  <si>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</si>
  <si>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</si>
  <si>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</si>
  <si>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</si>
  <si>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</si>
  <si>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</si>
  <si>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</si>
  <si>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</si>
  <si>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</si>
  <si>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</si>
  <si>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</si>
  <si>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</si>
  <si>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</si>
  <si>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</si>
  <si>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</si>
  <si>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</si>
  <si>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</si>
  <si>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</si>
  <si>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</si>
  <si>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</si>
  <si>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</si>
  <si>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</si>
  <si>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</si>
  <si>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</si>
  <si>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</si>
  <si>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</si>
  <si>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</si>
  <si>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</si>
  <si>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</si>
  <si>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</si>
  <si>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</si>
  <si>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</si>
  <si>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</si>
  <si>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</si>
  <si>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</si>
  <si>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</si>
  <si>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</si>
  <si>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</si>
  <si>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</si>
  <si>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</si>
  <si>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</si>
  <si>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</si>
  <si>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</si>
  <si>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</si>
  <si>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</si>
  <si>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</si>
  <si>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</si>
  <si>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</si>
  <si>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</si>
  <si>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</si>
  <si>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</si>
  <si>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</si>
  <si>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</si>
  <si>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</si>
  <si>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</si>
  <si>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</si>
  <si>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</si>
  <si>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</si>
  <si>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</si>
  <si>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</si>
  <si>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</si>
  <si>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</si>
  <si>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</si>
  <si>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</si>
  <si>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</si>
  <si>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</si>
  <si>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</si>
  <si>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</si>
  <si>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</si>
  <si>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</si>
  <si>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</si>
  <si>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</si>
  <si>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</si>
  <si>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</si>
  <si>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</si>
  <si>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</si>
  <si>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</si>
  <si>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</si>
  <si>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</si>
  <si>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</si>
  <si>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</si>
  <si>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</si>
  <si>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</si>
  <si>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</si>
  <si>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</si>
  <si>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</si>
  <si>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</si>
  <si>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</si>
  <si>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</si>
  <si>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</si>
  <si>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</si>
  <si>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</si>
  <si>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</si>
  <si>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</si>
  <si>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</si>
  <si>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</si>
  <si>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</si>
  <si>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</si>
  <si>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</si>
  <si>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</si>
  <si>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</si>
  <si>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</si>
  <si>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</si>
  <si>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</si>
  <si>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</si>
  <si>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</si>
  <si>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</si>
  <si>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</si>
  <si>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</si>
  <si>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</si>
  <si>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</si>
  <si>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</si>
  <si>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</si>
  <si>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</si>
  <si>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</si>
  <si>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</si>
  <si>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</si>
  <si>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</si>
  <si>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</si>
  <si>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</si>
  <si>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</si>
  <si>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</si>
  <si>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</si>
  <si>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</si>
  <si>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</si>
  <si>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</si>
  <si>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</si>
  <si>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</si>
  <si>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</si>
  <si>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</si>
  <si>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</si>
  <si>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</si>
  <si>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</si>
  <si>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</si>
  <si>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</si>
  <si>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</si>
  <si>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</si>
  <si>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</si>
  <si>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</si>
  <si>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</si>
  <si>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</si>
  <si>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</si>
  <si>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</si>
  <si>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</si>
  <si>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</si>
  <si>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</si>
  <si>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</si>
  <si>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</si>
  <si>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</si>
  <si>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</si>
  <si>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</si>
  <si>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</si>
  <si>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</si>
  <si>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</si>
  <si>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</si>
  <si>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</si>
  <si>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</si>
  <si>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</si>
  <si>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</si>
  <si>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</si>
  <si>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</si>
  <si>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</si>
  <si>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</si>
  <si>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</si>
  <si>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</si>
  <si>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</si>
  <si>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</si>
  <si>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</si>
  <si>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</si>
  <si>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</si>
  <si>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</si>
  <si>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</si>
  <si>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</si>
  <si>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</si>
  <si>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</si>
  <si>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</si>
  <si>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</si>
  <si>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</si>
  <si>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</si>
  <si>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</si>
  <si>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</si>
  <si>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</si>
  <si>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</si>
  <si>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</si>
  <si>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</si>
  <si>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</si>
  <si>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</si>
  <si>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</si>
  <si>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</si>
  <si>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</si>
  <si>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</si>
  <si>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</si>
  <si>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</si>
  <si>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</si>
  <si>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</si>
  <si>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</si>
  <si>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</si>
  <si>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</si>
  <si>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</si>
  <si>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</si>
  <si>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</si>
  <si>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</si>
  <si>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</si>
  <si>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</si>
  <si>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</si>
  <si>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</si>
  <si>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</si>
  <si>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</si>
  <si>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</si>
  <si>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</si>
  <si>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</si>
  <si>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</si>
  <si>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</si>
  <si>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</si>
  <si>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</si>
  <si>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</si>
  <si>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</si>
  <si>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</si>
  <si>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</si>
  <si>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</si>
  <si>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</si>
  <si>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</si>
  <si>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</si>
  <si>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</si>
  <si>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</si>
  <si>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</si>
  <si>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</si>
  <si>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</si>
  <si>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</si>
  <si>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</si>
  <si>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</si>
  <si>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</si>
  <si>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</si>
  <si>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</si>
  <si>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</si>
  <si>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</si>
  <si>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</si>
  <si>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</si>
  <si>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</si>
  <si>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</si>
  <si>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</si>
  <si>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</si>
  <si>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</si>
  <si>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</si>
  <si>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</si>
  <si>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</si>
  <si>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</si>
  <si>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</si>
  <si>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</si>
  <si>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</si>
  <si>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</si>
  <si>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</si>
  <si>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</si>
  <si>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</si>
  <si>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</si>
  <si>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</si>
  <si>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</si>
  <si>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</si>
  <si>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</si>
  <si>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</si>
  <si>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</si>
  <si>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</si>
  <si>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</si>
  <si>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</si>
  <si>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</si>
  <si>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</si>
  <si>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</si>
  <si>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</si>
  <si>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</si>
  <si>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</si>
  <si>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</si>
  <si>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</si>
  <si>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</si>
  <si>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</si>
  <si>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</si>
  <si>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</si>
  <si>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</si>
  <si>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</si>
  <si>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</si>
  <si>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</si>
  <si>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</si>
  <si>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</si>
  <si>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</si>
  <si>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</si>
  <si>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</si>
  <si>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</si>
  <si>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</si>
  <si>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</si>
  <si>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</si>
  <si>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</si>
  <si>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</si>
  <si>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</si>
  <si>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</si>
  <si>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</si>
  <si>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</si>
  <si>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</si>
  <si>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</si>
  <si>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</si>
  <si>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</si>
  <si>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</si>
  <si>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</si>
  <si>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</si>
  <si>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</si>
  <si>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</si>
  <si>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</si>
  <si>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</si>
  <si>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</si>
  <si>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</si>
  <si>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</si>
  <si>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</si>
  <si>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</si>
  <si>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</si>
  <si>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</si>
  <si>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</si>
  <si>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</si>
  <si>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</si>
  <si>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</si>
  <si>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</si>
  <si>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</si>
  <si>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</si>
  <si>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</si>
  <si>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</si>
  <si>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</si>
  <si>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</si>
  <si>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</si>
  <si>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</si>
  <si>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</si>
  <si>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</si>
  <si>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</si>
  <si>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</si>
  <si>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</si>
  <si>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</si>
  <si>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</si>
  <si>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</si>
  <si>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</si>
  <si>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</si>
  <si>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</si>
  <si>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</si>
  <si>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</si>
  <si>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</si>
  <si>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</si>
  <si>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</si>
  <si>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</si>
  <si>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</si>
  <si>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</si>
  <si>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</si>
  <si>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</si>
  <si>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</si>
  <si>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</si>
  <si>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</si>
  <si>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</si>
  <si>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</si>
  <si>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</si>
  <si>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</si>
  <si>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</si>
  <si>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</si>
  <si>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</si>
  <si>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</si>
  <si>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</si>
  <si>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</si>
  <si>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</si>
  <si>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</si>
  <si>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</si>
  <si>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</si>
  <si>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</si>
  <si>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</si>
  <si>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</si>
  <si>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</si>
  <si>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</si>
  <si>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</si>
  <si>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</si>
  <si>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</si>
  <si>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</si>
  <si>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</si>
  <si>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</si>
  <si>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</si>
  <si>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</si>
  <si>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</si>
  <si>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</si>
  <si>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</si>
  <si>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</si>
  <si>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</si>
  <si>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</si>
  <si>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</si>
  <si>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</si>
  <si>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</si>
  <si>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</si>
  <si>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</si>
  <si>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</si>
  <si>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</si>
  <si>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</si>
  <si>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</si>
  <si>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</si>
  <si>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</si>
  <si>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</si>
  <si>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</si>
  <si>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</si>
  <si>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</si>
  <si>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</si>
  <si>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</si>
  <si>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</si>
  <si>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</si>
  <si>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</si>
  <si>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</si>
  <si>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</si>
  <si>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</si>
  <si>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</si>
  <si>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</si>
  <si>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</si>
  <si>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</si>
  <si>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</si>
  <si>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</si>
  <si>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</si>
  <si>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</si>
  <si>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</si>
  <si>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</si>
  <si>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</si>
  <si>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</si>
  <si>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</si>
  <si>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</si>
  <si>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</si>
  <si>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</si>
  <si>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</si>
  <si>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</si>
  <si>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</si>
  <si>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</si>
  <si>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</si>
  <si>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</si>
  <si>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</si>
  <si>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</si>
  <si>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</si>
  <si>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вул. Маковея в м. Коломиї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</si>
  <si>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</si>
  <si>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</si>
  <si>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</si>
  <si>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</si>
  <si>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</si>
  <si>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</si>
  <si>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</si>
  <si>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</si>
  <si>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</si>
  <si>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t xml:space="preserve">площа вул. Кривоноса в м.Коломиї , де планується провести капітальний ремонт. 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</si>
  <si>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</si>
  <si>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</si>
  <si>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</si>
  <si>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</si>
  <si>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</si>
  <si>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</si>
  <si>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</si>
  <si>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</si>
  <si>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</si>
  <si>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</si>
  <si>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</si>
  <si>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</si>
  <si>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</si>
  <si>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</si>
  <si>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</si>
  <si>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</si>
  <si>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</si>
  <si>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</si>
  <si>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</si>
  <si>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</si>
  <si>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</si>
  <si>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</si>
  <si>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</si>
  <si>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</si>
  <si>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</si>
  <si>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</si>
  <si>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</si>
  <si>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</si>
  <si>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</si>
  <si>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</si>
  <si>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</si>
  <si>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</si>
  <si>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</si>
  <si>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</si>
  <si>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</si>
  <si>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</si>
  <si>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</si>
  <si>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</si>
  <si>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</si>
  <si>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</si>
  <si>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</si>
  <si>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</si>
  <si>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</si>
  <si>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</si>
  <si>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</si>
  <si>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</si>
  <si>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</si>
  <si>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</si>
  <si>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</si>
  <si>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</si>
  <si>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</si>
  <si>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</si>
  <si>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</si>
  <si>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</si>
  <si>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</si>
  <si>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</si>
  <si>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</si>
  <si>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</si>
  <si>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</si>
  <si>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</si>
  <si>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</si>
  <si>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</si>
  <si>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</si>
  <si>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</si>
  <si>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</si>
  <si>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</si>
  <si>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</si>
  <si>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</si>
  <si>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</si>
  <si>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</si>
  <si>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</si>
  <si>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</si>
  <si>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</si>
  <si>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</si>
  <si>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</si>
  <si>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</si>
  <si>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</si>
  <si>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</si>
  <si>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</si>
  <si>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</si>
  <si>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</si>
  <si>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</si>
  <si>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</si>
  <si>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</si>
  <si>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</si>
  <si>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</si>
  <si>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</si>
  <si>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</si>
  <si>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</si>
  <si>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</si>
  <si>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</si>
  <si>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9.2.Провести капітальний ремонт автобусних зупинок</t>
  </si>
  <si>
    <t>9.7.Провести капітальний ремонт міжквартальних проїздів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</si>
  <si>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</si>
  <si>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</si>
  <si>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</si>
  <si>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</si>
  <si>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</si>
  <si>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</si>
  <si>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</si>
  <si>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</si>
  <si>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</si>
  <si>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</si>
  <si>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</si>
  <si>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</si>
  <si>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</si>
  <si>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</si>
  <si>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</si>
  <si>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</si>
  <si>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</si>
  <si>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</si>
  <si>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</si>
  <si>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9.1.6. Провести капітальний ремонт вул.Іваничука в м. Коломиї</t>
  </si>
  <si>
    <t>9.1.7.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</si>
  <si>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9.1.9. Провести капітальний ремонт дорожнього та тротуарного покриття вул.С.Стрільців в м. Коломиї  Івано-Франківської обл.</t>
  </si>
  <si>
    <t>9.1.11. Провести капітальний ремонт вул. Маковея в м. Коломиї</t>
  </si>
  <si>
    <t>9.1.13. Капітальний ремонт вул. Чорновола в м. Коломиї</t>
  </si>
  <si>
    <t>9.2.1. Провести капітальний ремонт автобусної зупинки біля буд. № 83 по вул.Франка в м.Коломиї</t>
  </si>
  <si>
    <t>9.5.Провести капітальний ремонт інших об'єктів</t>
  </si>
  <si>
    <t xml:space="preserve">9.5.2. Капітальний ремонт пішохідних доріжок біля озера в парку ім.Т.Шевченка  в м. Коломиї </t>
  </si>
  <si>
    <t xml:space="preserve">9.5.3. Капітальний ремонт пішохідних доріжок  в парку ім.Т.Шевченка  в м. Коломиї </t>
  </si>
  <si>
    <t xml:space="preserve">9.5.4. Капітальний ремонт території скверу по вул.Атаманюка до берегоукріплення р.Прут  в місті Коломиї </t>
  </si>
  <si>
    <t>9.5.5. Капітальний ремонт території біля озера в парку ім.Т.Шевченка</t>
  </si>
  <si>
    <t>9.5.6. Капітальний ремонт території біля біля будинку №83 на вулиці Франка в місті Коломиї</t>
  </si>
  <si>
    <t>9.7.1.Провести капітальний ремонт міжквартальних проїздів біля будинку №36 по вул.Крип'якевича в м. Коломиї</t>
  </si>
  <si>
    <t xml:space="preserve">9.7.2.Провести капітальний ремонт міжквартальних проїздів біля будинку №274 по вул.Мазепи в м. Коломиї    </t>
  </si>
  <si>
    <t xml:space="preserve">9.7.3.Провести капітальний ремонт міжквартальних проїздів біля будинку №288А по вул.Мазепи в м. Коломиї    </t>
  </si>
  <si>
    <t xml:space="preserve">9.7.4.Провести капітальний ремонт міжквартальних проїздів біля будинку №270 по вул.Мазепи в м. Коломиї    </t>
  </si>
  <si>
    <t xml:space="preserve">9.7.6.Провести капітальний ремонт міжквартальних проїздів біля будинку №268 по вул.Мазепи в м. Коломиї    </t>
  </si>
  <si>
    <t xml:space="preserve">9.7.7.Провести капітальний ремонт міжквартальних проїздів біля будинку №268А по вул.Мазепи в м. Коломиї    </t>
  </si>
  <si>
    <t xml:space="preserve">9.7.8.Провести капітальний ремонт міжквартальних проїздів біля буд. №141,141А по вул. Хмельницького в м.Коломиї  </t>
  </si>
  <si>
    <t xml:space="preserve">9.1.12. Капітальний ремонт вул. Кривоноса в м.Коломиї  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</si>
  <si>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</si>
  <si>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</si>
  <si>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</si>
  <si>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рішення міської ради від 28.10.2024 №3893-56/2024</t>
  </si>
  <si>
    <t>9.1.5. Провести капітальний ремонт вул. Нижанківського в м. Коломиї</t>
  </si>
  <si>
    <t>Обсяг видатків на проведення капітального ремонту вул. Нижанківського в м. Коломиї</t>
  </si>
  <si>
    <t>Кількість робочих проектів, необхідних для виконання капітального ремонту вул. вул. Нижанківського в м. Коломиї</t>
  </si>
  <si>
    <t>площа ввул.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</si>
  <si>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</si>
  <si>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</si>
  <si>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</si>
  <si>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>рішення міської ради від 24.10.2024 №3893-56/2024</t>
  </si>
  <si>
    <t>9.1.10. Капітальний ремонт вул. Едельвейсів від вул. Моцарта до вул. Петлюри в м. Коломиї</t>
  </si>
  <si>
    <t>Обсяг видатків на проведення капітального ремонту  вул. Едельвейсів від вул. Моцарта до вул. Петлюри в м. Коломиї</t>
  </si>
  <si>
    <t>Кількість робочих проектів, необхідних для виконання капітального ремонту  вул. Едельвейсів від вул. Моцарта до  вул. Петлюри в м. Коломиї</t>
  </si>
  <si>
    <t>середня вартість виготовлення 1 проекту на капітальний ремонт вул. Едельвейсів від вул. Моцарта до  вул. Петлюри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</si>
  <si>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 вул. Петлюри в м. Коломиї</t>
    </r>
  </si>
  <si>
    <t>відсоток виконання завдання по капітальному ремонту вул. Едельвейсів від вул. Моцарта до  вул. Петлюри в м. Коломиї</t>
  </si>
  <si>
    <t>площа вул. Едельвейсів від вул. Моцарта до  вул. Петлюри в м. Коломиї, де планується провести капітальний ремонт</t>
  </si>
  <si>
    <t xml:space="preserve">9.7.9.Провести капітальний ремонт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</si>
  <si>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</si>
  <si>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</si>
  <si>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</si>
  <si>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</si>
  <si>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</si>
  <si>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9.7.10.Провести капітальний ремонт міжквартальних проїздів біля буд. №119 по вул Довбуша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</si>
  <si>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</si>
  <si>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</si>
  <si>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</si>
  <si>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</si>
  <si>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 xml:space="preserve">Обсяг видатків на проведення капітального ремонту  міжквартальних проїздів біля буд. №36 по вул Крип'якевича в м.Коломиї  </t>
  </si>
  <si>
    <t xml:space="preserve">Кількість робочих проектів, необхідних для виконання капітального ремонту міжквартальних проїздів біля буд. №36 по вул Крип'якевича в м.Коломиї  </t>
  </si>
  <si>
    <t xml:space="preserve">середня вартість виготовлення 1 проекту на капітальний ремонт міжквартальних проїздів біля буд. №36 по вул Крип'якевича в м.Коломиї  </t>
  </si>
  <si>
    <t xml:space="preserve">відсоток виконання завдання по капітальному ремонту  міжквартальних проїздів біля буд. №36 по вул Крип'якевича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</si>
  <si>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</si>
  <si>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</si>
  <si>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</si>
  <si>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</si>
  <si>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</si>
  <si>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</si>
  <si>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9.1.14. Капітальний ремонт вул. Молодіжної в м. Коломиї</t>
  </si>
  <si>
    <t>Обсяг видатків на проведення капітального ремонту  вул. Молодіжної  в м. Коломиї</t>
  </si>
  <si>
    <t>Кількість робочих проектів, необхідних для виконання капітального ремонту  вул. Молодіжної в м. Коломиї</t>
  </si>
  <si>
    <t xml:space="preserve">площа вул. Молодіжної в м. Коломиї, де планується провести капітальний ремонт. </t>
  </si>
  <si>
    <t>середня вартість виготовлення 1 проекту на капітальний ремонт вул. Молодіжної в м. Коломиї</t>
  </si>
  <si>
    <t xml:space="preserve">відсоток виконання завдання по капітальному ремонту вул. Молодіжної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</si>
  <si>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Молодіжної в м. Коломиї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</si>
  <si>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Чорновола в м. Коломиї</t>
    </r>
  </si>
  <si>
    <t xml:space="preserve">9.5.1. Капітальний ремонт проїзду від вул.Хмельницького до вул. Циганкова в м.Коломиї  </t>
  </si>
  <si>
    <t>рішення міської ради від 05.12.2024 №4011-58/2024</t>
  </si>
  <si>
    <t>наказ УКГ від 09.12.2024 №59-О</t>
  </si>
  <si>
    <t>Послуги з благоустрою території (ремонт тротуарів біля буд.№3 по вул.Лисенка в м.Коломиї)</t>
  </si>
  <si>
    <t>Уляна КАЛИНЯК</t>
  </si>
  <si>
    <t>наказ УКГ від 17.12.2024 №65-О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</si>
  <si>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</si>
  <si>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</si>
  <si>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9.7.11.Провести капітальний ремонт міжквартальних проїздів біля буд. №34 по вул Крип'якевича в м.Коломиї  </t>
  </si>
  <si>
    <t>наказ УКГ від 20.12.2024 №69-О</t>
  </si>
  <si>
    <t>вилучити</t>
  </si>
  <si>
    <t>9.1.7. Провести капітальний ремонт вул. Маковея в м. Коломиї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</si>
  <si>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</si>
  <si>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</si>
  <si>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9.2.Провести капітальний ремонт майданчиків</t>
  </si>
  <si>
    <t xml:space="preserve">9.2.1. Провести капітальний ремонт спортивного майданчика по вул.Достоєвського в м.Коломиї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</si>
  <si>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</si>
  <si>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</si>
  <si>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>9.4.Провести капітальний ремонт інших об'єктів</t>
  </si>
  <si>
    <t xml:space="preserve">9.4.1. Капітальний ремонт проїзду від вул.Хмельницького до вул. Циганкова в м.Коломиї 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</si>
  <si>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</si>
  <si>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</si>
  <si>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9.4.4. Капітальний ремонт території біля озера в парку ім.Т.Шевченка</t>
  </si>
  <si>
    <t>9.4.5. Капітальний ремонт території біля біля будинку №83 на вулиці Франка в місті Коломиї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</si>
  <si>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</si>
  <si>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</si>
  <si>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t>9.6.1.Провести капітальний ремонт міжквартальних проїздів біля будинку №36 по вул.Крип'якевича в м. Коломиї</t>
  </si>
  <si>
    <t xml:space="preserve">9.6.2.Провести капітальний ремонт міжквартальних проїздів біля будинку №274 по вул.Мазепи в м. Коломиї    </t>
  </si>
  <si>
    <t xml:space="preserve">9.6.3.Провести капітальний ремонт міжквартальних проїздів біля будинку №288А по вул.Мазепи в м. Коломиї    </t>
  </si>
  <si>
    <t xml:space="preserve">9.6.4.Провести капітальний ремонт міжквартальних проїздів біля будинку №270 по вул.Мазепи в м. Коломиї    </t>
  </si>
  <si>
    <t xml:space="preserve">11.6.5.Провести капітальний ремонт міжквартальних проїздів біля будинку №272 по вул.Мазепи в м. Коломиї    </t>
  </si>
  <si>
    <t xml:space="preserve">9.6.6.Провести капітальний ремонт міжквартальних проїздів біля будинку №268 по вул.Мазепи в м. Коломиї    </t>
  </si>
  <si>
    <t xml:space="preserve">9.6.7.Провести капітальний ремонт міжквартальних проїздів біля буд. №141,141А по вул. Хмельницького в м.Коломиї  </t>
  </si>
  <si>
    <t>9.3.Провести капітальний ремонт  мереж вуличного освітлення</t>
  </si>
  <si>
    <t>9.5.Провести капітальний ремонт  каналізаційних мереж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</si>
  <si>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</si>
  <si>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</si>
  <si>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наказ УКГ від 13.01.2025 №1-О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</si>
  <si>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</si>
  <si>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</si>
  <si>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</si>
  <si>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</si>
  <si>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</si>
  <si>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</si>
  <si>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 xml:space="preserve">відсоток  утримання міських кладовищ (одержувач коштів КП "КЗеленосвіт")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</si>
  <si>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</si>
  <si>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</si>
  <si>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</si>
  <si>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</si>
  <si>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</si>
  <si>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</si>
  <si>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</si>
  <si>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</si>
  <si>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</si>
  <si>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</si>
  <si>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</si>
  <si>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</si>
  <si>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</si>
  <si>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</si>
  <si>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</si>
  <si>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</si>
  <si>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</si>
  <si>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</si>
  <si>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</si>
  <si>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</si>
  <si>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</si>
  <si>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</si>
  <si>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</si>
  <si>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</si>
  <si>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</si>
  <si>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</si>
  <si>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</si>
  <si>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</si>
  <si>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</si>
  <si>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</si>
  <si>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</si>
  <si>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</si>
  <si>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</si>
  <si>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</si>
  <si>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</si>
  <si>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</si>
  <si>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</si>
  <si>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</si>
  <si>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</si>
  <si>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</si>
  <si>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</si>
  <si>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</si>
  <si>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</si>
  <si>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</si>
  <si>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</si>
  <si>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</si>
  <si>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</si>
  <si>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</si>
  <si>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</si>
  <si>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</si>
  <si>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</si>
  <si>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</si>
  <si>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</si>
  <si>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</si>
  <si>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</si>
  <si>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</si>
  <si>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</si>
  <si>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</si>
  <si>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</si>
  <si>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</si>
  <si>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</si>
  <si>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</si>
  <si>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</si>
  <si>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</si>
  <si>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</si>
  <si>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</si>
  <si>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</si>
  <si>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</si>
  <si>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</si>
  <si>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</si>
  <si>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</si>
  <si>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</si>
  <si>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</si>
  <si>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</si>
  <si>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</si>
  <si>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</si>
  <si>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</si>
  <si>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</si>
  <si>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</si>
  <si>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</si>
  <si>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</si>
  <si>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</si>
  <si>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</si>
  <si>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</si>
  <si>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Обсяг видатків на проведення капітального ремонту  автобусної зупинки біля буд. №16 по пр.Грушевського в м.Коломиї</t>
  </si>
  <si>
    <t>Кількість автобусних зупинок біля буд. №16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</si>
  <si>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№16 по пр.Грушевського в м.Коломиї в м.Коломиї</t>
  </si>
  <si>
    <t>відсоток виконання завдання по капітальному ремонту  автобусної зупинки біля буд.№16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</si>
  <si>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</si>
  <si>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</si>
  <si>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</si>
  <si>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</si>
  <si>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10.3.1. Провести капітальний ремонт автобусної зупинки біля буд. № 83 по вул.Франка в м.Коломиї</t>
  </si>
  <si>
    <t>10.3.2. Провести капітальний ремонт автобусної зупинки біля буд. № 226-а по вул. Карпатській в м.Коломиї</t>
  </si>
  <si>
    <t>10.3.3. Провести капітальний ремонт автобусної зупинки біля буд. №82 по пр.Грушевського в м.Коломиї</t>
  </si>
  <si>
    <t>10.3.4. Провести капітальний ремонт автобусної зупинки біля буд. №16 по пр.Грушевського в м.Коломиї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</si>
  <si>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</si>
  <si>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</si>
  <si>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</si>
  <si>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</si>
  <si>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</si>
  <si>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</si>
  <si>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</si>
  <si>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</si>
  <si>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</si>
  <si>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</si>
  <si>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</si>
  <si>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</si>
  <si>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</si>
  <si>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</si>
  <si>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</si>
  <si>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</si>
  <si>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</si>
  <si>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</si>
  <si>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</si>
  <si>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10.4.3. Капітальний ремонт території скверу по вул.Атаманюка до берегоукріплення р.Прут  в місті Коломиї </t>
  </si>
  <si>
    <t xml:space="preserve">Площа території біля біля будинку №83 на вулиці Франка в місті Коломиї, яку планується відремонтувати </t>
  </si>
  <si>
    <t xml:space="preserve">Площа території території скверу по вул.Атаманюка до берегоукріплення р.Прут 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</si>
  <si>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</si>
  <si>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</si>
  <si>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</si>
  <si>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283 955 294,00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202 896 000,00,00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81 059 294,00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</si>
  <si>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Послуги з благоустрою території (ремонт міжквартальних проїздів по вул. Крип'якевича,34,36А в м.Коломиї )</t>
  </si>
  <si>
    <t>Послуги з благоустрою території (ремонт міжквартальних проїздів по вул.Стефаника,5 в м.Коломиї )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</si>
  <si>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</si>
  <si>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</si>
  <si>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</si>
  <si>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</si>
  <si>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на пр.Грушевського,46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</si>
  <si>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</si>
  <si>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</si>
  <si>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міжквартальних проїздів по вул. Бандери, 15,17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</si>
  <si>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</si>
  <si>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</si>
  <si>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</si>
  <si>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</si>
  <si>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</si>
  <si>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</si>
  <si>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</si>
  <si>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</si>
  <si>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</si>
  <si>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</si>
  <si>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</si>
  <si>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</si>
  <si>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</si>
  <si>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</si>
  <si>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біля буд №5 по вул. Сагайдачного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</si>
  <si>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</si>
  <si>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</si>
  <si>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</si>
  <si>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</si>
  <si>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Послуги з благоустрою території (ремонт тротуарів по вул.Мазепи від вул. Бандери до вул.Богуна в м.Коломиї)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</si>
  <si>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 </t>
    </r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</si>
  <si>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</si>
  <si>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</si>
  <si>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</si>
  <si>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</si>
  <si>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</si>
  <si>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</si>
  <si>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</si>
  <si>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</si>
  <si>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</si>
  <si>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>від 17 січня 2025 року №5-О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</si>
</sst>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76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4" fontId="15" fillId="2" borderId="10" xfId="0" applyNumberFormat="1" applyFont="1" applyFill="1" applyBorder="1" applyAlignment="1">
      <alignment horizont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horizontal="center" wrapText="1"/>
    </xf>
    <xf numFmtId="1" fontId="17" fillId="2" borderId="9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2" fontId="17" fillId="2" borderId="6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4" fontId="34" fillId="2" borderId="2" xfId="0" applyNumberFormat="1" applyFont="1" applyFill="1" applyBorder="1" applyAlignment="1">
      <alignment horizontal="center" vertical="center" shrinkToFit="1"/>
    </xf>
    <xf numFmtId="0" fontId="40" fillId="2" borderId="0" xfId="0" applyFont="1" applyFill="1" applyAlignment="1">
      <alignment vertical="center"/>
    </xf>
    <xf numFmtId="0" fontId="40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2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99" t="s">
        <v>98</v>
      </c>
      <c r="G1" s="200"/>
    </row>
    <row r="2" spans="1:7">
      <c r="F2" s="200"/>
      <c r="G2" s="200"/>
    </row>
    <row r="3" spans="1:7" ht="32.25" customHeight="1">
      <c r="F3" s="200"/>
      <c r="G3" s="200"/>
    </row>
    <row r="4" spans="1:7" ht="15.75">
      <c r="A4" s="1"/>
      <c r="E4" s="1" t="s">
        <v>0</v>
      </c>
    </row>
    <row r="5" spans="1:7" ht="15.75">
      <c r="A5" s="1"/>
      <c r="E5" s="201" t="s">
        <v>1</v>
      </c>
      <c r="F5" s="201"/>
      <c r="G5" s="201"/>
    </row>
    <row r="6" spans="1:7" ht="15.75">
      <c r="A6" s="1"/>
      <c r="B6" s="1"/>
      <c r="E6" s="202"/>
      <c r="F6" s="202"/>
      <c r="G6" s="202"/>
    </row>
    <row r="7" spans="1:7" ht="15" customHeight="1">
      <c r="A7" s="1"/>
      <c r="E7" s="194" t="s">
        <v>2</v>
      </c>
      <c r="F7" s="194"/>
      <c r="G7" s="194"/>
    </row>
    <row r="8" spans="1:7" ht="15.75">
      <c r="A8" s="1"/>
      <c r="B8" s="1"/>
      <c r="E8" s="202"/>
      <c r="F8" s="202"/>
      <c r="G8" s="202"/>
    </row>
    <row r="9" spans="1:7" ht="15" customHeight="1">
      <c r="A9" s="1"/>
      <c r="E9" s="194"/>
      <c r="F9" s="194"/>
      <c r="G9" s="194"/>
    </row>
    <row r="10" spans="1:7" ht="15.75">
      <c r="A10" s="1"/>
      <c r="E10" s="192" t="s">
        <v>3</v>
      </c>
      <c r="F10" s="192"/>
      <c r="G10" s="192"/>
    </row>
    <row r="13" spans="1:7" ht="15.75">
      <c r="A13" s="198" t="s">
        <v>4</v>
      </c>
      <c r="B13" s="198"/>
      <c r="C13" s="198"/>
      <c r="D13" s="198"/>
      <c r="E13" s="198"/>
      <c r="F13" s="198"/>
      <c r="G13" s="198"/>
    </row>
    <row r="14" spans="1:7" ht="15.75">
      <c r="A14" s="198" t="s">
        <v>5</v>
      </c>
      <c r="B14" s="198"/>
      <c r="C14" s="198"/>
      <c r="D14" s="198"/>
      <c r="E14" s="198"/>
      <c r="F14" s="198"/>
      <c r="G14" s="198"/>
    </row>
    <row r="17" spans="1:7" ht="15.75">
      <c r="A17" s="189" t="s">
        <v>6</v>
      </c>
      <c r="B17" s="7"/>
      <c r="C17" s="189"/>
      <c r="D17" s="197"/>
      <c r="E17" s="197"/>
      <c r="F17" s="197"/>
      <c r="G17" s="197"/>
    </row>
    <row r="18" spans="1:7">
      <c r="A18" s="189"/>
      <c r="B18" s="8" t="s">
        <v>66</v>
      </c>
      <c r="C18" s="189"/>
      <c r="D18" s="196" t="s">
        <v>42</v>
      </c>
      <c r="E18" s="196"/>
      <c r="F18" s="196"/>
      <c r="G18" s="196"/>
    </row>
    <row r="19" spans="1:7" ht="15.75">
      <c r="A19" s="189" t="s">
        <v>8</v>
      </c>
      <c r="B19" s="7"/>
      <c r="C19" s="189"/>
      <c r="D19" s="195"/>
      <c r="E19" s="195"/>
      <c r="F19" s="195"/>
      <c r="G19" s="195"/>
    </row>
    <row r="20" spans="1:7">
      <c r="A20" s="189"/>
      <c r="B20" s="8" t="s">
        <v>66</v>
      </c>
      <c r="C20" s="189"/>
      <c r="D20" s="194" t="s">
        <v>41</v>
      </c>
      <c r="E20" s="194"/>
      <c r="F20" s="194"/>
      <c r="G20" s="194"/>
    </row>
    <row r="21" spans="1:7" ht="15.75">
      <c r="A21" s="189" t="s">
        <v>9</v>
      </c>
      <c r="B21" s="7"/>
      <c r="C21" s="7"/>
      <c r="D21" s="197"/>
      <c r="E21" s="197"/>
      <c r="F21" s="197"/>
      <c r="G21" s="197"/>
    </row>
    <row r="22" spans="1:7">
      <c r="A22" s="189"/>
      <c r="B22" s="9" t="s">
        <v>66</v>
      </c>
      <c r="C22" s="9" t="s">
        <v>10</v>
      </c>
      <c r="D22" s="196" t="s">
        <v>43</v>
      </c>
      <c r="E22" s="196"/>
      <c r="F22" s="196"/>
      <c r="G22" s="196"/>
    </row>
    <row r="23" spans="1:7" ht="42" customHeight="1">
      <c r="A23" s="3" t="s">
        <v>11</v>
      </c>
      <c r="B23" s="192" t="s">
        <v>12</v>
      </c>
      <c r="C23" s="192"/>
      <c r="D23" s="192"/>
      <c r="E23" s="192"/>
      <c r="F23" s="192"/>
      <c r="G23" s="192"/>
    </row>
    <row r="24" spans="1:7" ht="15.75">
      <c r="A24" s="3" t="s">
        <v>13</v>
      </c>
      <c r="B24" s="192" t="s">
        <v>14</v>
      </c>
      <c r="C24" s="192"/>
      <c r="D24" s="192"/>
      <c r="E24" s="192"/>
      <c r="F24" s="192"/>
      <c r="G24" s="192"/>
    </row>
    <row r="25" spans="1:7" ht="15.75">
      <c r="A25" s="3" t="s">
        <v>15</v>
      </c>
      <c r="B25" s="192" t="s">
        <v>67</v>
      </c>
      <c r="C25" s="192"/>
      <c r="D25" s="192"/>
      <c r="E25" s="192"/>
      <c r="F25" s="192"/>
      <c r="G25" s="192"/>
    </row>
    <row r="26" spans="1:7" ht="15.75">
      <c r="A26" s="4"/>
    </row>
    <row r="27" spans="1:7" ht="15.75">
      <c r="A27" s="10" t="s">
        <v>17</v>
      </c>
      <c r="B27" s="190" t="s">
        <v>68</v>
      </c>
      <c r="C27" s="190"/>
      <c r="D27" s="190"/>
      <c r="E27" s="190"/>
      <c r="F27" s="190"/>
      <c r="G27" s="190"/>
    </row>
    <row r="28" spans="1:7" ht="15.75">
      <c r="A28" s="10"/>
      <c r="B28" s="190"/>
      <c r="C28" s="190"/>
      <c r="D28" s="190"/>
      <c r="E28" s="190"/>
      <c r="F28" s="190"/>
      <c r="G28" s="190"/>
    </row>
    <row r="29" spans="1:7" ht="15.75">
      <c r="A29" s="10"/>
      <c r="B29" s="190"/>
      <c r="C29" s="190"/>
      <c r="D29" s="190"/>
      <c r="E29" s="190"/>
      <c r="F29" s="190"/>
      <c r="G29" s="190"/>
    </row>
    <row r="30" spans="1:7" ht="15.75">
      <c r="A30" s="10"/>
      <c r="B30" s="190"/>
      <c r="C30" s="190"/>
      <c r="D30" s="190"/>
      <c r="E30" s="190"/>
      <c r="F30" s="190"/>
      <c r="G30" s="190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92" t="s">
        <v>70</v>
      </c>
      <c r="C33" s="192"/>
      <c r="D33" s="192"/>
      <c r="E33" s="192"/>
      <c r="F33" s="192"/>
      <c r="G33" s="192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90" t="s">
        <v>18</v>
      </c>
      <c r="C35" s="190"/>
      <c r="D35" s="190"/>
      <c r="E35" s="190"/>
      <c r="F35" s="190"/>
      <c r="G35" s="190"/>
    </row>
    <row r="36" spans="1:7" ht="15.75">
      <c r="A36" s="19"/>
      <c r="B36" s="190"/>
      <c r="C36" s="190"/>
      <c r="D36" s="190"/>
      <c r="E36" s="190"/>
      <c r="F36" s="190"/>
      <c r="G36" s="190"/>
    </row>
    <row r="37" spans="1:7" ht="15.75">
      <c r="A37" s="19"/>
      <c r="B37" s="190"/>
      <c r="C37" s="190"/>
      <c r="D37" s="190"/>
      <c r="E37" s="190"/>
      <c r="F37" s="190"/>
      <c r="G37" s="190"/>
    </row>
    <row r="38" spans="1:7" ht="15.75">
      <c r="A38" s="19"/>
      <c r="B38" s="190"/>
      <c r="C38" s="190"/>
      <c r="D38" s="190"/>
      <c r="E38" s="190"/>
      <c r="F38" s="190"/>
      <c r="G38" s="190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90" t="s">
        <v>25</v>
      </c>
      <c r="B47" s="190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89" t="s">
        <v>29</v>
      </c>
      <c r="B50" s="192" t="s">
        <v>27</v>
      </c>
      <c r="C50" s="192"/>
      <c r="D50" s="192"/>
      <c r="E50" s="192"/>
      <c r="F50" s="192"/>
      <c r="G50" s="192"/>
    </row>
    <row r="51" spans="1:7" ht="15.75">
      <c r="A51" s="189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90" t="s">
        <v>25</v>
      </c>
      <c r="B58" s="190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92" t="s">
        <v>30</v>
      </c>
      <c r="C61" s="192"/>
      <c r="D61" s="192"/>
      <c r="E61" s="192"/>
      <c r="F61" s="192"/>
      <c r="G61" s="192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91" t="s">
        <v>73</v>
      </c>
      <c r="B76" s="191"/>
      <c r="C76" s="191"/>
      <c r="D76" s="1"/>
    </row>
    <row r="77" spans="1:7" ht="32.25" customHeight="1">
      <c r="A77" s="191"/>
      <c r="B77" s="191"/>
      <c r="C77" s="191"/>
      <c r="D77" s="13"/>
      <c r="E77" s="12"/>
      <c r="F77" s="193"/>
      <c r="G77" s="193"/>
    </row>
    <row r="78" spans="1:7" ht="15.75">
      <c r="A78" s="6"/>
      <c r="B78" s="3"/>
      <c r="D78" s="8" t="s">
        <v>38</v>
      </c>
      <c r="F78" s="194" t="s">
        <v>78</v>
      </c>
      <c r="G78" s="194"/>
    </row>
    <row r="79" spans="1:7" ht="15.75">
      <c r="A79" s="192" t="s">
        <v>40</v>
      </c>
      <c r="B79" s="192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92" t="s">
        <v>75</v>
      </c>
      <c r="B81" s="192"/>
      <c r="C81" s="192"/>
      <c r="D81" s="13"/>
      <c r="E81" s="12"/>
      <c r="F81" s="193"/>
      <c r="G81" s="193"/>
    </row>
    <row r="82" spans="1:7" ht="15.75">
      <c r="A82" s="1"/>
      <c r="B82" s="3"/>
      <c r="C82" s="3"/>
      <c r="D82" s="8" t="s">
        <v>38</v>
      </c>
      <c r="F82" s="194" t="s">
        <v>78</v>
      </c>
      <c r="G82" s="194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04" t="s">
        <v>99</v>
      </c>
      <c r="L1" s="205"/>
      <c r="M1" s="205"/>
    </row>
    <row r="2" spans="1:13" ht="46.5" customHeight="1">
      <c r="K2" s="205"/>
      <c r="L2" s="205"/>
      <c r="M2" s="205"/>
    </row>
    <row r="3" spans="1:13" ht="15.75">
      <c r="A3" s="198" t="s">
        <v>44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3" ht="15.75">
      <c r="A4" s="198" t="s">
        <v>45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3" ht="15.75">
      <c r="A5" s="189" t="s">
        <v>6</v>
      </c>
      <c r="B5" s="7"/>
      <c r="C5" s="1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15" customHeight="1">
      <c r="A6" s="189"/>
      <c r="B6" s="8" t="s">
        <v>7</v>
      </c>
      <c r="C6" s="1"/>
      <c r="E6" s="196" t="s">
        <v>42</v>
      </c>
      <c r="F6" s="196"/>
      <c r="G6" s="196"/>
      <c r="H6" s="196"/>
      <c r="I6" s="196"/>
      <c r="J6" s="196"/>
      <c r="K6" s="196"/>
      <c r="L6" s="196"/>
      <c r="M6" s="196"/>
    </row>
    <row r="7" spans="1:13" ht="15.75">
      <c r="A7" s="189" t="s">
        <v>8</v>
      </c>
      <c r="B7" s="7"/>
      <c r="C7" s="1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5" customHeight="1">
      <c r="A8" s="189"/>
      <c r="B8" s="8" t="s">
        <v>7</v>
      </c>
      <c r="C8" s="1"/>
      <c r="E8" s="208" t="s">
        <v>41</v>
      </c>
      <c r="F8" s="208"/>
      <c r="G8" s="208"/>
      <c r="H8" s="208"/>
      <c r="I8" s="208"/>
      <c r="J8" s="208"/>
      <c r="K8" s="208"/>
      <c r="L8" s="208"/>
      <c r="M8" s="208"/>
    </row>
    <row r="9" spans="1:13" ht="15.75">
      <c r="A9" s="189" t="s">
        <v>9</v>
      </c>
      <c r="B9" s="7"/>
      <c r="C9" s="7"/>
      <c r="E9" s="207"/>
      <c r="F9" s="207"/>
      <c r="G9" s="207"/>
      <c r="H9" s="207"/>
      <c r="I9" s="207"/>
      <c r="J9" s="207"/>
      <c r="K9" s="207"/>
      <c r="L9" s="207"/>
      <c r="M9" s="207"/>
    </row>
    <row r="10" spans="1:13" ht="15" customHeight="1">
      <c r="A10" s="189"/>
      <c r="B10" s="9" t="s">
        <v>7</v>
      </c>
      <c r="C10" s="9" t="s">
        <v>10</v>
      </c>
      <c r="E10" s="196" t="s">
        <v>43</v>
      </c>
      <c r="F10" s="196"/>
      <c r="G10" s="196"/>
      <c r="H10" s="196"/>
      <c r="I10" s="196"/>
      <c r="J10" s="196"/>
      <c r="K10" s="196"/>
      <c r="L10" s="196"/>
      <c r="M10" s="196"/>
    </row>
    <row r="11" spans="1:13" ht="15.75">
      <c r="A11" s="189" t="s">
        <v>11</v>
      </c>
      <c r="B11" s="206" t="s">
        <v>46</v>
      </c>
      <c r="C11" s="206"/>
      <c r="D11" s="206"/>
    </row>
    <row r="12" spans="1:13" ht="15.75">
      <c r="A12" s="189"/>
      <c r="B12" s="206" t="s">
        <v>21</v>
      </c>
      <c r="C12" s="206"/>
      <c r="D12" s="206"/>
    </row>
    <row r="13" spans="1:13" ht="15.75">
      <c r="A13" s="4"/>
    </row>
    <row r="14" spans="1:13" ht="15.75">
      <c r="A14" s="4"/>
    </row>
    <row r="16" spans="1:13" ht="15.75">
      <c r="B16" s="190" t="s">
        <v>47</v>
      </c>
      <c r="C16" s="190"/>
      <c r="D16" s="190"/>
      <c r="E16" s="190" t="s">
        <v>48</v>
      </c>
      <c r="F16" s="190"/>
      <c r="G16" s="190"/>
      <c r="H16" s="190" t="s">
        <v>49</v>
      </c>
      <c r="I16" s="190"/>
      <c r="J16" s="190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89" t="s">
        <v>13</v>
      </c>
      <c r="B24" s="192" t="s">
        <v>20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</row>
    <row r="25" spans="1:13" ht="15.75">
      <c r="A25" s="189"/>
      <c r="B25" s="1" t="s">
        <v>21</v>
      </c>
    </row>
    <row r="26" spans="1:13" ht="15.75">
      <c r="A26" s="4"/>
    </row>
    <row r="27" spans="1:13" ht="79.5" customHeight="1">
      <c r="A27" s="190" t="s">
        <v>62</v>
      </c>
      <c r="B27" s="190" t="s">
        <v>61</v>
      </c>
      <c r="C27" s="190" t="s">
        <v>47</v>
      </c>
      <c r="D27" s="190"/>
      <c r="E27" s="190"/>
      <c r="F27" s="190" t="s">
        <v>48</v>
      </c>
      <c r="G27" s="190"/>
      <c r="H27" s="190"/>
      <c r="I27" s="190" t="s">
        <v>49</v>
      </c>
      <c r="J27" s="190"/>
      <c r="K27" s="190"/>
    </row>
    <row r="28" spans="1:13" ht="31.5">
      <c r="A28" s="190"/>
      <c r="B28" s="190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90" t="s">
        <v>53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</row>
    <row r="35" spans="1:13" ht="15.75">
      <c r="A35" s="4"/>
    </row>
    <row r="36" spans="1:13" ht="15.75">
      <c r="A36" s="4"/>
    </row>
    <row r="37" spans="1:13" ht="15.75">
      <c r="A37" s="189" t="s">
        <v>15</v>
      </c>
      <c r="B37" s="192" t="s">
        <v>54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</row>
    <row r="38" spans="1:13" ht="15.75">
      <c r="A38" s="189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90" t="s">
        <v>28</v>
      </c>
      <c r="C41" s="190" t="s">
        <v>47</v>
      </c>
      <c r="D41" s="190"/>
      <c r="E41" s="190"/>
      <c r="F41" s="190" t="s">
        <v>48</v>
      </c>
      <c r="G41" s="190"/>
      <c r="H41" s="190"/>
      <c r="I41" s="190" t="s">
        <v>49</v>
      </c>
      <c r="J41" s="190"/>
      <c r="K41" s="190"/>
    </row>
    <row r="42" spans="1:13" ht="41.25" customHeight="1">
      <c r="B42" s="190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90" t="s">
        <v>53</v>
      </c>
      <c r="C47" s="190"/>
      <c r="D47" s="190"/>
      <c r="E47" s="190"/>
      <c r="F47" s="190"/>
      <c r="G47" s="190"/>
      <c r="H47" s="190"/>
      <c r="I47" s="190"/>
      <c r="J47" s="190"/>
      <c r="K47" s="190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92" t="s">
        <v>55</v>
      </c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</row>
    <row r="51" spans="1:13" ht="15.75">
      <c r="A51" s="4"/>
    </row>
    <row r="52" spans="1:13" ht="15.75">
      <c r="A52" s="4"/>
    </row>
    <row r="53" spans="1:13" ht="31.5" customHeight="1">
      <c r="A53" s="190" t="s">
        <v>63</v>
      </c>
      <c r="B53" s="190" t="s">
        <v>56</v>
      </c>
      <c r="C53" s="190" t="s">
        <v>32</v>
      </c>
      <c r="D53" s="190" t="s">
        <v>33</v>
      </c>
      <c r="E53" s="190" t="s">
        <v>47</v>
      </c>
      <c r="F53" s="190"/>
      <c r="G53" s="190"/>
      <c r="H53" s="190" t="s">
        <v>57</v>
      </c>
      <c r="I53" s="190"/>
      <c r="J53" s="190"/>
      <c r="K53" s="190" t="s">
        <v>49</v>
      </c>
      <c r="L53" s="190"/>
      <c r="M53" s="190"/>
    </row>
    <row r="54" spans="1:13" ht="15.75" customHeight="1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</row>
    <row r="55" spans="1:13" ht="31.5">
      <c r="A55" s="190"/>
      <c r="B55" s="190"/>
      <c r="C55" s="190"/>
      <c r="D55" s="190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90" t="s">
        <v>59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90" t="s">
        <v>59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90" t="s">
        <v>59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90" t="s">
        <v>59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</row>
    <row r="69" spans="1:13" ht="15.75">
      <c r="A69" s="190" t="s">
        <v>60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</row>
    <row r="70" spans="1:13" ht="15.75">
      <c r="A70" s="4"/>
    </row>
    <row r="71" spans="1:13" ht="15.75">
      <c r="A71" s="4"/>
    </row>
    <row r="72" spans="1:13" ht="15.75">
      <c r="A72" s="192" t="s">
        <v>64</v>
      </c>
      <c r="B72" s="192"/>
      <c r="C72" s="192"/>
      <c r="D72" s="192"/>
      <c r="E72" s="192"/>
      <c r="F72" s="192"/>
      <c r="G72" s="192"/>
      <c r="H72" s="16"/>
      <c r="J72" s="203"/>
      <c r="K72" s="203"/>
      <c r="L72" s="203"/>
      <c r="M72" s="203"/>
    </row>
    <row r="73" spans="1:13" ht="15.75">
      <c r="A73" s="1"/>
      <c r="B73" s="3"/>
      <c r="C73" s="3"/>
      <c r="D73" s="1"/>
      <c r="H73" s="15" t="s">
        <v>38</v>
      </c>
      <c r="J73" s="194" t="s">
        <v>39</v>
      </c>
      <c r="K73" s="194"/>
      <c r="L73" s="194"/>
      <c r="M73" s="194"/>
    </row>
    <row r="74" spans="1:13" ht="15" customHeight="1">
      <c r="A74" s="2"/>
      <c r="D74" s="1"/>
    </row>
    <row r="75" spans="1:13" ht="15.75">
      <c r="A75" s="192" t="s">
        <v>65</v>
      </c>
      <c r="B75" s="192"/>
      <c r="C75" s="192"/>
      <c r="D75" s="192"/>
      <c r="E75" s="192"/>
      <c r="F75" s="192"/>
      <c r="G75" s="192"/>
      <c r="H75" s="16"/>
      <c r="J75" s="203"/>
      <c r="K75" s="203"/>
      <c r="L75" s="203"/>
      <c r="M75" s="203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94" t="s">
        <v>39</v>
      </c>
      <c r="K76" s="194"/>
      <c r="L76" s="194"/>
      <c r="M76" s="194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99" t="s">
        <v>97</v>
      </c>
      <c r="K1" s="199"/>
      <c r="L1" s="199"/>
      <c r="M1" s="199"/>
    </row>
    <row r="2" spans="1:13">
      <c r="J2" s="199"/>
      <c r="K2" s="199"/>
      <c r="L2" s="199"/>
      <c r="M2" s="199"/>
    </row>
    <row r="3" spans="1:13">
      <c r="J3" s="199"/>
      <c r="K3" s="199"/>
      <c r="L3" s="199"/>
      <c r="M3" s="199"/>
    </row>
    <row r="4" spans="1:13">
      <c r="J4" s="199"/>
      <c r="K4" s="199"/>
      <c r="L4" s="199"/>
      <c r="M4" s="199"/>
    </row>
    <row r="5" spans="1:13">
      <c r="A5" s="198" t="s">
        <v>44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3">
      <c r="A6" s="198" t="s">
        <v>79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</row>
    <row r="7" spans="1:13">
      <c r="A7" s="189" t="s">
        <v>6</v>
      </c>
      <c r="B7" s="20"/>
      <c r="C7" s="17"/>
      <c r="E7" s="214"/>
      <c r="F7" s="214"/>
      <c r="G7" s="214"/>
      <c r="H7" s="214"/>
      <c r="I7" s="214"/>
      <c r="J7" s="214"/>
      <c r="K7" s="214"/>
      <c r="L7" s="214"/>
      <c r="M7" s="214"/>
    </row>
    <row r="8" spans="1:13" ht="15" customHeight="1">
      <c r="A8" s="189"/>
      <c r="B8" s="31" t="s">
        <v>66</v>
      </c>
      <c r="C8" s="33"/>
      <c r="D8" s="34"/>
      <c r="E8" s="196" t="s">
        <v>42</v>
      </c>
      <c r="F8" s="196"/>
      <c r="G8" s="196"/>
      <c r="H8" s="196"/>
      <c r="I8" s="196"/>
      <c r="J8" s="196"/>
      <c r="K8" s="196"/>
      <c r="L8" s="196"/>
      <c r="M8" s="196"/>
    </row>
    <row r="9" spans="1:13">
      <c r="A9" s="189" t="s">
        <v>8</v>
      </c>
      <c r="B9" s="20"/>
      <c r="C9" s="17"/>
      <c r="E9" s="214"/>
      <c r="F9" s="214"/>
      <c r="G9" s="214"/>
      <c r="H9" s="214"/>
      <c r="I9" s="214"/>
      <c r="J9" s="214"/>
      <c r="K9" s="214"/>
      <c r="L9" s="214"/>
      <c r="M9" s="214"/>
    </row>
    <row r="10" spans="1:13" ht="15" customHeight="1">
      <c r="A10" s="189"/>
      <c r="B10" s="31" t="s">
        <v>66</v>
      </c>
      <c r="C10" s="33"/>
      <c r="D10" s="34"/>
      <c r="E10" s="208" t="s">
        <v>41</v>
      </c>
      <c r="F10" s="208"/>
      <c r="G10" s="208"/>
      <c r="H10" s="208"/>
      <c r="I10" s="208"/>
      <c r="J10" s="208"/>
      <c r="K10" s="208"/>
      <c r="L10" s="208"/>
      <c r="M10" s="208"/>
    </row>
    <row r="11" spans="1:13">
      <c r="A11" s="189" t="s">
        <v>9</v>
      </c>
      <c r="B11" s="20"/>
      <c r="C11" s="20"/>
      <c r="E11" s="214"/>
      <c r="F11" s="214"/>
      <c r="G11" s="214"/>
      <c r="H11" s="214"/>
      <c r="I11" s="214"/>
      <c r="J11" s="214"/>
      <c r="K11" s="214"/>
      <c r="L11" s="214"/>
      <c r="M11" s="214"/>
    </row>
    <row r="12" spans="1:13" ht="15" customHeight="1">
      <c r="A12" s="189"/>
      <c r="B12" s="31" t="s">
        <v>66</v>
      </c>
      <c r="C12" s="9" t="s">
        <v>10</v>
      </c>
      <c r="D12" s="34"/>
      <c r="E12" s="196" t="s">
        <v>43</v>
      </c>
      <c r="F12" s="196"/>
      <c r="G12" s="196"/>
      <c r="H12" s="196"/>
      <c r="I12" s="196"/>
      <c r="J12" s="196"/>
      <c r="K12" s="196"/>
      <c r="L12" s="196"/>
      <c r="M12" s="196"/>
    </row>
    <row r="13" spans="1:13" ht="19.5" customHeight="1">
      <c r="A13" s="206" t="s">
        <v>80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</row>
    <row r="14" spans="1:13">
      <c r="A14" s="4"/>
    </row>
    <row r="15" spans="1:13" ht="31.5">
      <c r="A15" s="19" t="s">
        <v>62</v>
      </c>
      <c r="B15" s="190" t="s">
        <v>68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</row>
    <row r="16" spans="1:13">
      <c r="A16" s="19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</row>
    <row r="17" spans="1:26">
      <c r="A17" s="19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90" t="s">
        <v>18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</row>
    <row r="24" spans="1:26">
      <c r="A24" s="19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</row>
    <row r="25" spans="1:26">
      <c r="A25" s="19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90" t="s">
        <v>62</v>
      </c>
      <c r="B30" s="190" t="s">
        <v>84</v>
      </c>
      <c r="C30" s="190"/>
      <c r="D30" s="190"/>
      <c r="E30" s="190" t="s">
        <v>47</v>
      </c>
      <c r="F30" s="190"/>
      <c r="G30" s="190"/>
      <c r="H30" s="190" t="s">
        <v>85</v>
      </c>
      <c r="I30" s="190"/>
      <c r="J30" s="190"/>
      <c r="K30" s="190" t="s">
        <v>49</v>
      </c>
      <c r="L30" s="190"/>
      <c r="M30" s="190"/>
      <c r="R30" s="213"/>
      <c r="S30" s="213"/>
      <c r="T30" s="213"/>
      <c r="U30" s="213"/>
      <c r="V30" s="213"/>
      <c r="W30" s="213"/>
      <c r="X30" s="213"/>
      <c r="Y30" s="213"/>
      <c r="Z30" s="213"/>
    </row>
    <row r="31" spans="1:26" ht="33" customHeight="1">
      <c r="A31" s="190"/>
      <c r="B31" s="190"/>
      <c r="C31" s="190"/>
      <c r="D31" s="190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90">
        <v>2</v>
      </c>
      <c r="C32" s="190"/>
      <c r="D32" s="190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90" t="s">
        <v>25</v>
      </c>
      <c r="C33" s="190"/>
      <c r="D33" s="190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90"/>
      <c r="C34" s="190"/>
      <c r="D34" s="190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11" t="s">
        <v>86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</row>
    <row r="36" spans="1:26">
      <c r="A36" s="4"/>
    </row>
    <row r="37" spans="1:26" ht="33" customHeight="1">
      <c r="A37" s="192" t="s">
        <v>87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</row>
    <row r="38" spans="1:26">
      <c r="K38" s="17" t="s">
        <v>71</v>
      </c>
    </row>
    <row r="39" spans="1:26">
      <c r="A39" s="4"/>
    </row>
    <row r="40" spans="1:26" ht="31.5" customHeight="1">
      <c r="A40" s="190" t="s">
        <v>17</v>
      </c>
      <c r="B40" s="190" t="s">
        <v>88</v>
      </c>
      <c r="C40" s="190"/>
      <c r="D40" s="190"/>
      <c r="E40" s="190" t="s">
        <v>47</v>
      </c>
      <c r="F40" s="190"/>
      <c r="G40" s="190"/>
      <c r="H40" s="190" t="s">
        <v>85</v>
      </c>
      <c r="I40" s="190"/>
      <c r="J40" s="190"/>
      <c r="K40" s="190" t="s">
        <v>49</v>
      </c>
      <c r="L40" s="190"/>
      <c r="M40" s="190"/>
    </row>
    <row r="41" spans="1:26" ht="33.75" customHeight="1">
      <c r="A41" s="190"/>
      <c r="B41" s="190"/>
      <c r="C41" s="190"/>
      <c r="D41" s="190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90">
        <v>2</v>
      </c>
      <c r="C42" s="190"/>
      <c r="D42" s="190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90"/>
      <c r="C43" s="190"/>
      <c r="D43" s="190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90" t="s">
        <v>17</v>
      </c>
      <c r="B47" s="190" t="s">
        <v>56</v>
      </c>
      <c r="C47" s="190" t="s">
        <v>32</v>
      </c>
      <c r="D47" s="190" t="s">
        <v>33</v>
      </c>
      <c r="E47" s="190" t="s">
        <v>47</v>
      </c>
      <c r="F47" s="190"/>
      <c r="G47" s="190"/>
      <c r="H47" s="190" t="s">
        <v>90</v>
      </c>
      <c r="I47" s="190"/>
      <c r="J47" s="190"/>
      <c r="K47" s="190" t="s">
        <v>49</v>
      </c>
      <c r="L47" s="190"/>
      <c r="M47" s="190"/>
    </row>
    <row r="48" spans="1:26" ht="30.75" customHeight="1">
      <c r="A48" s="190"/>
      <c r="B48" s="190"/>
      <c r="C48" s="190"/>
      <c r="D48" s="190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90" t="s">
        <v>91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90" t="s">
        <v>91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90" t="s">
        <v>91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90" t="s">
        <v>91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</row>
    <row r="66" spans="1:13">
      <c r="A66" s="190" t="s">
        <v>60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06" t="s">
        <v>93</v>
      </c>
      <c r="B69" s="206"/>
      <c r="C69" s="206"/>
      <c r="D69" s="206"/>
    </row>
    <row r="70" spans="1:13" ht="19.5" customHeight="1">
      <c r="A70" s="29" t="s">
        <v>94</v>
      </c>
      <c r="B70" s="29"/>
      <c r="C70" s="29"/>
      <c r="D70" s="29"/>
    </row>
    <row r="71" spans="1:13">
      <c r="A71" s="191" t="s">
        <v>96</v>
      </c>
      <c r="B71" s="191"/>
      <c r="C71" s="191"/>
      <c r="D71" s="191"/>
      <c r="E71" s="191"/>
    </row>
    <row r="72" spans="1:13">
      <c r="A72" s="191"/>
      <c r="B72" s="191"/>
      <c r="C72" s="191"/>
      <c r="D72" s="191"/>
      <c r="E72" s="191"/>
      <c r="G72" s="209"/>
      <c r="H72" s="209"/>
      <c r="J72" s="209"/>
      <c r="K72" s="209"/>
      <c r="L72" s="209"/>
      <c r="M72" s="209"/>
    </row>
    <row r="73" spans="1:13" ht="15.75" customHeight="1">
      <c r="A73" s="30"/>
      <c r="B73" s="30"/>
      <c r="C73" s="30"/>
      <c r="D73" s="30"/>
      <c r="E73" s="30"/>
      <c r="G73" s="210" t="s">
        <v>38</v>
      </c>
      <c r="H73" s="210"/>
      <c r="J73" s="208" t="s">
        <v>78</v>
      </c>
      <c r="K73" s="208"/>
      <c r="L73" s="208"/>
      <c r="M73" s="208"/>
    </row>
    <row r="74" spans="1:13" ht="43.5" customHeight="1">
      <c r="A74" s="191" t="s">
        <v>95</v>
      </c>
      <c r="B74" s="191"/>
      <c r="C74" s="191"/>
      <c r="D74" s="191"/>
      <c r="E74" s="191"/>
      <c r="G74" s="209"/>
      <c r="H74" s="209"/>
      <c r="J74" s="209"/>
      <c r="K74" s="209"/>
      <c r="L74" s="209"/>
      <c r="M74" s="209"/>
    </row>
    <row r="75" spans="1:13" ht="15.75" customHeight="1">
      <c r="A75" s="191"/>
      <c r="B75" s="191"/>
      <c r="C75" s="191"/>
      <c r="D75" s="191"/>
      <c r="E75" s="191"/>
      <c r="G75" s="210" t="s">
        <v>38</v>
      </c>
      <c r="H75" s="210"/>
      <c r="J75" s="208" t="s">
        <v>78</v>
      </c>
      <c r="K75" s="208"/>
      <c r="L75" s="208"/>
      <c r="M75" s="208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29"/>
  <sheetViews>
    <sheetView tabSelected="1" view="pageBreakPreview" zoomScaleSheetLayoutView="100" zoomScalePageLayoutView="110" workbookViewId="0">
      <selection activeCell="G185" sqref="G185:G186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1" width="0" style="37" hidden="1" customWidth="1"/>
    <col min="12" max="16384" width="21.625" style="37"/>
  </cols>
  <sheetData>
    <row r="1" spans="1:7">
      <c r="F1" s="272" t="s">
        <v>98</v>
      </c>
      <c r="G1" s="273"/>
    </row>
    <row r="2" spans="1:7">
      <c r="F2" s="273"/>
      <c r="G2" s="273"/>
    </row>
    <row r="3" spans="1:7" ht="32.25" customHeight="1">
      <c r="F3" s="273"/>
      <c r="G3" s="273"/>
    </row>
    <row r="4" spans="1:7" ht="15.75">
      <c r="A4" s="73"/>
      <c r="E4" s="73" t="s">
        <v>0</v>
      </c>
    </row>
    <row r="5" spans="1:7" ht="15.75">
      <c r="A5" s="73"/>
      <c r="E5" s="258" t="s">
        <v>194</v>
      </c>
      <c r="F5" s="258"/>
      <c r="G5" s="258"/>
    </row>
    <row r="6" spans="1:7" ht="15.75">
      <c r="A6" s="73"/>
      <c r="B6" s="73"/>
      <c r="E6" s="274" t="s">
        <v>175</v>
      </c>
      <c r="F6" s="274"/>
      <c r="G6" s="274"/>
    </row>
    <row r="7" spans="1:7" ht="15" customHeight="1">
      <c r="A7" s="73"/>
      <c r="E7" s="215" t="s">
        <v>2</v>
      </c>
      <c r="F7" s="215"/>
      <c r="G7" s="215"/>
    </row>
    <row r="8" spans="1:7" ht="15.75">
      <c r="A8" s="73"/>
      <c r="B8" s="73"/>
      <c r="E8" s="268"/>
      <c r="F8" s="268"/>
      <c r="G8" s="268"/>
    </row>
    <row r="9" spans="1:7" ht="15" customHeight="1">
      <c r="A9" s="73"/>
      <c r="E9" s="275" t="s">
        <v>962</v>
      </c>
      <c r="F9" s="275"/>
      <c r="G9" s="275"/>
    </row>
    <row r="10" spans="1:7" ht="9" customHeight="1">
      <c r="A10" s="73"/>
      <c r="E10" s="268"/>
      <c r="F10" s="268"/>
      <c r="G10" s="268"/>
    </row>
    <row r="13" spans="1:7" ht="15.75">
      <c r="A13" s="269" t="s">
        <v>4</v>
      </c>
      <c r="B13" s="269"/>
      <c r="C13" s="269"/>
      <c r="D13" s="269"/>
      <c r="E13" s="269"/>
      <c r="F13" s="269"/>
      <c r="G13" s="269"/>
    </row>
    <row r="14" spans="1:7" ht="15.75">
      <c r="A14" s="269" t="s">
        <v>790</v>
      </c>
      <c r="B14" s="269"/>
      <c r="C14" s="269"/>
      <c r="D14" s="269"/>
      <c r="E14" s="269"/>
      <c r="F14" s="269"/>
      <c r="G14" s="269"/>
    </row>
    <row r="17" spans="1:8" ht="30.6" customHeight="1">
      <c r="A17" s="74" t="s">
        <v>100</v>
      </c>
      <c r="B17" s="74">
        <v>3100000</v>
      </c>
      <c r="C17" s="74"/>
      <c r="D17" s="270" t="s">
        <v>110</v>
      </c>
      <c r="E17" s="270"/>
      <c r="F17" s="270"/>
      <c r="G17" s="174">
        <v>31692820</v>
      </c>
    </row>
    <row r="18" spans="1:8" ht="28.5" customHeight="1">
      <c r="A18" s="215" t="s">
        <v>108</v>
      </c>
      <c r="B18" s="215"/>
      <c r="C18" s="215"/>
      <c r="D18" s="271" t="s">
        <v>2</v>
      </c>
      <c r="E18" s="271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65" t="s">
        <v>110</v>
      </c>
      <c r="E19" s="265"/>
      <c r="F19" s="265"/>
      <c r="G19" s="174">
        <v>31692820</v>
      </c>
    </row>
    <row r="20" spans="1:8" ht="17.25" customHeight="1">
      <c r="A20" s="215" t="s">
        <v>104</v>
      </c>
      <c r="B20" s="215"/>
      <c r="C20" s="215"/>
      <c r="D20" s="266" t="s">
        <v>41</v>
      </c>
      <c r="E20" s="266"/>
      <c r="F20" s="75"/>
      <c r="G20" s="38" t="s">
        <v>101</v>
      </c>
    </row>
    <row r="21" spans="1:8" ht="25.5" customHeight="1">
      <c r="A21" s="77" t="s">
        <v>103</v>
      </c>
      <c r="B21" s="179">
        <v>3116030</v>
      </c>
      <c r="C21" s="78">
        <v>6030</v>
      </c>
      <c r="D21" s="39" t="s">
        <v>183</v>
      </c>
      <c r="E21" s="267" t="s">
        <v>111</v>
      </c>
      <c r="F21" s="267"/>
      <c r="G21" s="39" t="s">
        <v>186</v>
      </c>
    </row>
    <row r="22" spans="1:8" ht="48" customHeight="1">
      <c r="B22" s="80" t="s">
        <v>104</v>
      </c>
      <c r="C22" s="175" t="s">
        <v>105</v>
      </c>
      <c r="D22" s="75" t="s">
        <v>106</v>
      </c>
      <c r="E22" s="215" t="s">
        <v>109</v>
      </c>
      <c r="F22" s="215"/>
      <c r="G22" s="175" t="s">
        <v>107</v>
      </c>
    </row>
    <row r="23" spans="1:8" ht="53.25" customHeight="1">
      <c r="A23" s="46" t="s">
        <v>11</v>
      </c>
      <c r="B23" s="216" t="s">
        <v>921</v>
      </c>
      <c r="C23" s="216"/>
      <c r="D23" s="216"/>
      <c r="E23" s="216"/>
      <c r="F23" s="216"/>
      <c r="G23" s="216"/>
      <c r="H23" s="172"/>
    </row>
    <row r="24" spans="1:8" ht="162.75" customHeight="1">
      <c r="A24" s="81" t="s">
        <v>13</v>
      </c>
      <c r="B24" s="259" t="s">
        <v>952</v>
      </c>
      <c r="C24" s="259"/>
      <c r="D24" s="259"/>
      <c r="E24" s="259"/>
      <c r="F24" s="259"/>
      <c r="G24" s="259"/>
      <c r="H24" s="173"/>
    </row>
    <row r="25" spans="1:8" ht="57.75" hidden="1" customHeight="1">
      <c r="A25" s="81"/>
      <c r="B25" s="260"/>
      <c r="C25" s="261"/>
      <c r="D25" s="261"/>
      <c r="E25" s="261"/>
      <c r="F25" s="261"/>
      <c r="G25" s="261"/>
    </row>
    <row r="26" spans="1:8" ht="9.75" customHeight="1">
      <c r="A26" s="81"/>
      <c r="B26" s="260"/>
      <c r="C26" s="260"/>
      <c r="D26" s="260"/>
      <c r="E26" s="260"/>
      <c r="F26" s="260"/>
      <c r="G26" s="260"/>
    </row>
    <row r="27" spans="1:8" ht="27" customHeight="1">
      <c r="A27" s="46" t="s">
        <v>15</v>
      </c>
      <c r="B27" s="216" t="s">
        <v>67</v>
      </c>
      <c r="C27" s="216"/>
      <c r="D27" s="216"/>
      <c r="E27" s="216"/>
      <c r="F27" s="216"/>
      <c r="G27" s="216"/>
    </row>
    <row r="28" spans="1:8" ht="57.75" hidden="1" customHeight="1">
      <c r="A28" s="48"/>
    </row>
    <row r="29" spans="1:8" ht="17.25" customHeight="1">
      <c r="A29" s="50" t="s">
        <v>17</v>
      </c>
      <c r="B29" s="254" t="s">
        <v>68</v>
      </c>
      <c r="C29" s="254"/>
      <c r="D29" s="254"/>
      <c r="E29" s="254"/>
      <c r="F29" s="254"/>
      <c r="G29" s="254"/>
    </row>
    <row r="30" spans="1:8" ht="28.5" customHeight="1">
      <c r="A30" s="177">
        <v>1</v>
      </c>
      <c r="B30" s="262" t="s">
        <v>301</v>
      </c>
      <c r="C30" s="263"/>
      <c r="D30" s="263"/>
      <c r="E30" s="263"/>
      <c r="F30" s="263"/>
      <c r="G30" s="264"/>
    </row>
    <row r="31" spans="1:8" ht="27.75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8" t="s">
        <v>70</v>
      </c>
      <c r="C33" s="258"/>
      <c r="D33" s="258"/>
      <c r="E33" s="258"/>
      <c r="F33" s="258"/>
      <c r="G33" s="258"/>
    </row>
    <row r="34" spans="1:7" ht="0.75" customHeight="1">
      <c r="A34" s="46"/>
      <c r="B34" s="176"/>
      <c r="C34" s="176"/>
      <c r="D34" s="176"/>
      <c r="E34" s="176"/>
      <c r="F34" s="176"/>
      <c r="G34" s="176"/>
    </row>
    <row r="35" spans="1:7" ht="16.5" customHeight="1">
      <c r="A35" s="50" t="s">
        <v>17</v>
      </c>
      <c r="B35" s="254" t="s">
        <v>18</v>
      </c>
      <c r="C35" s="254"/>
      <c r="D35" s="254"/>
      <c r="E35" s="254"/>
      <c r="F35" s="254"/>
      <c r="G35" s="254"/>
    </row>
    <row r="36" spans="1:7" ht="15.75" customHeight="1">
      <c r="A36" s="43">
        <v>1</v>
      </c>
      <c r="B36" s="251" t="s">
        <v>114</v>
      </c>
      <c r="C36" s="252"/>
      <c r="D36" s="252"/>
      <c r="E36" s="252"/>
      <c r="F36" s="252"/>
      <c r="G36" s="253"/>
    </row>
    <row r="37" spans="1:7" ht="16.5" customHeight="1">
      <c r="A37" s="43">
        <v>2</v>
      </c>
      <c r="B37" s="251" t="s">
        <v>115</v>
      </c>
      <c r="C37" s="252"/>
      <c r="D37" s="252"/>
      <c r="E37" s="252"/>
      <c r="F37" s="252"/>
      <c r="G37" s="253"/>
    </row>
    <row r="38" spans="1:7" ht="18" customHeight="1">
      <c r="A38" s="43">
        <v>3</v>
      </c>
      <c r="B38" s="251" t="s">
        <v>116</v>
      </c>
      <c r="C38" s="252"/>
      <c r="D38" s="252"/>
      <c r="E38" s="252"/>
      <c r="F38" s="252"/>
      <c r="G38" s="253"/>
    </row>
    <row r="39" spans="1:7" ht="18.75" customHeight="1">
      <c r="A39" s="43">
        <v>4</v>
      </c>
      <c r="B39" s="251" t="s">
        <v>117</v>
      </c>
      <c r="C39" s="252"/>
      <c r="D39" s="252"/>
      <c r="E39" s="252"/>
      <c r="F39" s="252"/>
      <c r="G39" s="253"/>
    </row>
    <row r="40" spans="1:7" ht="18" customHeight="1">
      <c r="A40" s="43">
        <v>5</v>
      </c>
      <c r="B40" s="251" t="s">
        <v>118</v>
      </c>
      <c r="C40" s="252"/>
      <c r="D40" s="252"/>
      <c r="E40" s="252"/>
      <c r="F40" s="252"/>
      <c r="G40" s="253"/>
    </row>
    <row r="41" spans="1:7" ht="16.5" customHeight="1">
      <c r="A41" s="43">
        <v>6</v>
      </c>
      <c r="B41" s="251" t="s">
        <v>119</v>
      </c>
      <c r="C41" s="252"/>
      <c r="D41" s="252"/>
      <c r="E41" s="252"/>
      <c r="F41" s="252"/>
      <c r="G41" s="253"/>
    </row>
    <row r="42" spans="1:7" ht="15.75" customHeight="1">
      <c r="A42" s="43">
        <v>7</v>
      </c>
      <c r="B42" s="180" t="s">
        <v>121</v>
      </c>
      <c r="C42" s="181"/>
      <c r="D42" s="181"/>
      <c r="E42" s="181"/>
      <c r="F42" s="181"/>
      <c r="G42" s="182"/>
    </row>
    <row r="43" spans="1:7" ht="15" customHeight="1">
      <c r="A43" s="43">
        <v>8</v>
      </c>
      <c r="B43" s="251" t="s">
        <v>122</v>
      </c>
      <c r="C43" s="252"/>
      <c r="D43" s="252"/>
      <c r="E43" s="252"/>
      <c r="F43" s="252"/>
      <c r="G43" s="253"/>
    </row>
    <row r="44" spans="1:7" ht="15.75" customHeight="1">
      <c r="A44" s="43">
        <v>9</v>
      </c>
      <c r="B44" s="251" t="s">
        <v>953</v>
      </c>
      <c r="C44" s="252"/>
      <c r="D44" s="252"/>
      <c r="E44" s="252"/>
      <c r="F44" s="252"/>
      <c r="G44" s="253"/>
    </row>
    <row r="45" spans="1:7" ht="19.5" customHeight="1">
      <c r="A45" s="46"/>
      <c r="B45" s="176"/>
      <c r="C45" s="176"/>
      <c r="D45" s="176"/>
      <c r="E45" s="176"/>
      <c r="F45" s="176"/>
      <c r="G45" s="176"/>
    </row>
    <row r="46" spans="1:7" ht="18" customHeight="1">
      <c r="A46" s="46" t="s">
        <v>26</v>
      </c>
      <c r="B46" s="47" t="s">
        <v>22</v>
      </c>
      <c r="C46" s="176"/>
      <c r="D46" s="176"/>
      <c r="E46" s="176"/>
      <c r="F46" s="176"/>
      <c r="G46" s="176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54" t="s">
        <v>22</v>
      </c>
      <c r="C48" s="255"/>
      <c r="D48" s="177" t="s">
        <v>23</v>
      </c>
      <c r="E48" s="177" t="s">
        <v>24</v>
      </c>
      <c r="F48" s="177" t="s">
        <v>25</v>
      </c>
    </row>
    <row r="49" spans="1:10" ht="18.75" customHeight="1">
      <c r="A49" s="177">
        <v>1</v>
      </c>
      <c r="B49" s="256">
        <v>2</v>
      </c>
      <c r="C49" s="257"/>
      <c r="D49" s="177">
        <v>3</v>
      </c>
      <c r="E49" s="177">
        <v>4</v>
      </c>
      <c r="F49" s="177">
        <v>5</v>
      </c>
    </row>
    <row r="50" spans="1:10" ht="57.75" hidden="1" customHeight="1">
      <c r="A50" s="51">
        <v>1</v>
      </c>
      <c r="B50" s="240" t="s">
        <v>224</v>
      </c>
      <c r="C50" s="247"/>
      <c r="D50" s="42"/>
      <c r="E50" s="177"/>
      <c r="F50" s="68"/>
      <c r="G50" s="41"/>
    </row>
    <row r="51" spans="1:10" ht="18.95" customHeight="1">
      <c r="A51" s="51">
        <v>1</v>
      </c>
      <c r="B51" s="249" t="s">
        <v>176</v>
      </c>
      <c r="C51" s="250"/>
      <c r="D51" s="114">
        <f>SUM(D52:D54)</f>
        <v>45258316.5</v>
      </c>
      <c r="E51" s="177"/>
      <c r="F51" s="114">
        <f>SUM(F52:F54)</f>
        <v>45258316.5</v>
      </c>
      <c r="G51" s="41"/>
      <c r="H51" s="41"/>
    </row>
    <row r="52" spans="1:10" ht="15.75">
      <c r="A52" s="43"/>
      <c r="B52" s="240" t="s">
        <v>639</v>
      </c>
      <c r="C52" s="247"/>
      <c r="D52" s="42">
        <f>E121</f>
        <v>3899000</v>
      </c>
      <c r="E52" s="177"/>
      <c r="F52" s="68">
        <f>D52+E52</f>
        <v>3899000</v>
      </c>
      <c r="G52" s="41"/>
      <c r="H52" s="41"/>
    </row>
    <row r="53" spans="1:10" ht="21" customHeight="1">
      <c r="A53" s="43"/>
      <c r="B53" s="242" t="s">
        <v>640</v>
      </c>
      <c r="C53" s="243"/>
      <c r="D53" s="42">
        <f>E147</f>
        <v>25000000</v>
      </c>
      <c r="E53" s="177"/>
      <c r="F53" s="68">
        <f>D53</f>
        <v>25000000</v>
      </c>
      <c r="G53" s="41"/>
      <c r="H53" s="41"/>
    </row>
    <row r="54" spans="1:10" ht="15.75" customHeight="1">
      <c r="A54" s="43"/>
      <c r="B54" s="242" t="s">
        <v>641</v>
      </c>
      <c r="C54" s="243"/>
      <c r="D54" s="42">
        <f>E167</f>
        <v>16359316.5</v>
      </c>
      <c r="E54" s="177"/>
      <c r="F54" s="68">
        <f>D54</f>
        <v>16359316.5</v>
      </c>
      <c r="G54" s="41"/>
      <c r="H54" s="41"/>
    </row>
    <row r="55" spans="1:10" ht="17.25" customHeight="1">
      <c r="A55" s="51">
        <v>2</v>
      </c>
      <c r="B55" s="228" t="s">
        <v>177</v>
      </c>
      <c r="C55" s="234"/>
      <c r="D55" s="114">
        <f>D56</f>
        <v>1400000</v>
      </c>
      <c r="E55" s="177"/>
      <c r="F55" s="114">
        <f>F56</f>
        <v>1400000</v>
      </c>
      <c r="G55" s="41"/>
      <c r="H55" s="41"/>
    </row>
    <row r="56" spans="1:10" ht="15.75">
      <c r="A56" s="51"/>
      <c r="B56" s="240" t="s">
        <v>642</v>
      </c>
      <c r="C56" s="247"/>
      <c r="D56" s="42">
        <f>E197</f>
        <v>1400000</v>
      </c>
      <c r="E56" s="177"/>
      <c r="F56" s="68">
        <f>D56+E56</f>
        <v>1400000</v>
      </c>
      <c r="G56" s="41"/>
      <c r="H56" s="41"/>
    </row>
    <row r="57" spans="1:10" ht="12.75" customHeight="1">
      <c r="A57" s="51">
        <v>3</v>
      </c>
      <c r="B57" s="228" t="s">
        <v>178</v>
      </c>
      <c r="C57" s="234"/>
      <c r="D57" s="114">
        <f>SUM(D58:D62)</f>
        <v>5471867.0700000003</v>
      </c>
      <c r="E57" s="177"/>
      <c r="F57" s="114">
        <f>SUM(F58:F62)</f>
        <v>5471867.0700000003</v>
      </c>
      <c r="G57" s="41"/>
      <c r="H57" s="41"/>
    </row>
    <row r="58" spans="1:10" ht="15.75">
      <c r="A58" s="43"/>
      <c r="B58" s="242" t="s">
        <v>643</v>
      </c>
      <c r="C58" s="248"/>
      <c r="D58" s="42">
        <f>E210</f>
        <v>5446867.0700000003</v>
      </c>
      <c r="E58" s="177"/>
      <c r="F58" s="68">
        <f>D58</f>
        <v>5446867.0700000003</v>
      </c>
      <c r="G58" s="41"/>
      <c r="H58" s="41"/>
      <c r="J58" s="41"/>
    </row>
    <row r="59" spans="1:10" ht="15.75" hidden="1">
      <c r="A59" s="43"/>
      <c r="B59" s="240" t="s">
        <v>644</v>
      </c>
      <c r="C59" s="241"/>
      <c r="D59" s="42">
        <f>E224</f>
        <v>0</v>
      </c>
      <c r="E59" s="177"/>
      <c r="F59" s="68">
        <f>D59+E59</f>
        <v>0</v>
      </c>
      <c r="G59" s="41"/>
      <c r="H59" s="41"/>
    </row>
    <row r="60" spans="1:10" ht="15.75">
      <c r="A60" s="43"/>
      <c r="B60" s="242" t="s">
        <v>791</v>
      </c>
      <c r="C60" s="243"/>
      <c r="D60" s="42">
        <f>E256</f>
        <v>25000</v>
      </c>
      <c r="E60" s="177"/>
      <c r="F60" s="68">
        <f>D60+E60</f>
        <v>25000</v>
      </c>
      <c r="G60" s="41"/>
      <c r="H60" s="41"/>
    </row>
    <row r="61" spans="1:10" ht="15.75" hidden="1">
      <c r="A61" s="43"/>
      <c r="B61" s="240" t="s">
        <v>645</v>
      </c>
      <c r="C61" s="241"/>
      <c r="D61" s="42">
        <f>E246</f>
        <v>0</v>
      </c>
      <c r="E61" s="177"/>
      <c r="F61" s="68">
        <f>D61+E61</f>
        <v>0</v>
      </c>
      <c r="G61" s="41"/>
      <c r="H61" s="41"/>
    </row>
    <row r="62" spans="1:10" ht="15.75" hidden="1">
      <c r="A62" s="43"/>
      <c r="B62" s="240" t="s">
        <v>742</v>
      </c>
      <c r="C62" s="241"/>
      <c r="D62" s="42">
        <f>E265</f>
        <v>0</v>
      </c>
      <c r="E62" s="177"/>
      <c r="F62" s="68">
        <f>D62+E62</f>
        <v>0</v>
      </c>
      <c r="G62" s="41"/>
      <c r="H62" s="41"/>
    </row>
    <row r="63" spans="1:10" ht="57.75" hidden="1" customHeight="1">
      <c r="A63" s="51">
        <v>5</v>
      </c>
      <c r="B63" s="228" t="s">
        <v>179</v>
      </c>
      <c r="C63" s="234"/>
      <c r="D63" s="114"/>
      <c r="E63" s="177"/>
      <c r="F63" s="114">
        <f>F64</f>
        <v>0</v>
      </c>
      <c r="G63" s="41"/>
      <c r="H63" s="41"/>
    </row>
    <row r="64" spans="1:10" ht="57.75" hidden="1" customHeight="1">
      <c r="A64" s="43"/>
      <c r="B64" s="240" t="s">
        <v>263</v>
      </c>
      <c r="C64" s="241"/>
      <c r="D64" s="42"/>
      <c r="E64" s="177"/>
      <c r="F64" s="68">
        <f>D64+E64</f>
        <v>0</v>
      </c>
      <c r="G64" s="41"/>
      <c r="H64" s="41"/>
    </row>
    <row r="65" spans="1:8" ht="15" customHeight="1">
      <c r="A65" s="51">
        <v>4</v>
      </c>
      <c r="B65" s="228" t="s">
        <v>180</v>
      </c>
      <c r="C65" s="234"/>
      <c r="D65" s="114">
        <f>SUM(D66:D70)</f>
        <v>182000</v>
      </c>
      <c r="E65" s="177"/>
      <c r="F65" s="114">
        <f>SUM(F66:F70)</f>
        <v>182000</v>
      </c>
      <c r="G65" s="41"/>
      <c r="H65" s="41"/>
    </row>
    <row r="66" spans="1:8" ht="18" customHeight="1">
      <c r="A66" s="43"/>
      <c r="B66" s="240" t="s">
        <v>647</v>
      </c>
      <c r="C66" s="241"/>
      <c r="D66" s="52">
        <f>E275</f>
        <v>10000</v>
      </c>
      <c r="E66" s="177"/>
      <c r="F66" s="68">
        <f>D66+E66</f>
        <v>10000</v>
      </c>
      <c r="G66" s="41"/>
      <c r="H66" s="41"/>
    </row>
    <row r="67" spans="1:8" ht="28.5" customHeight="1">
      <c r="A67" s="43"/>
      <c r="B67" s="240" t="s">
        <v>648</v>
      </c>
      <c r="C67" s="241"/>
      <c r="D67" s="42">
        <f>E284</f>
        <v>112000</v>
      </c>
      <c r="E67" s="177"/>
      <c r="F67" s="68">
        <f>D67+E67</f>
        <v>112000</v>
      </c>
      <c r="G67" s="41"/>
      <c r="H67" s="41"/>
    </row>
    <row r="68" spans="1:8" ht="33.6" customHeight="1">
      <c r="A68" s="43"/>
      <c r="B68" s="242" t="s">
        <v>650</v>
      </c>
      <c r="C68" s="243"/>
      <c r="D68" s="42">
        <f>E293</f>
        <v>60000</v>
      </c>
      <c r="E68" s="177"/>
      <c r="F68" s="68">
        <f>D68</f>
        <v>60000</v>
      </c>
      <c r="G68" s="41"/>
      <c r="H68" s="41"/>
    </row>
    <row r="69" spans="1:8" ht="57.75" hidden="1" customHeight="1">
      <c r="A69" s="43"/>
      <c r="B69" s="242" t="s">
        <v>649</v>
      </c>
      <c r="C69" s="243"/>
      <c r="D69" s="42">
        <f>E302</f>
        <v>0</v>
      </c>
      <c r="E69" s="177"/>
      <c r="F69" s="68">
        <f>D69</f>
        <v>0</v>
      </c>
      <c r="G69" s="41"/>
      <c r="H69" s="41"/>
    </row>
    <row r="70" spans="1:8" ht="57.75" hidden="1" customHeight="1">
      <c r="A70" s="43"/>
      <c r="B70" s="242" t="s">
        <v>651</v>
      </c>
      <c r="C70" s="243"/>
      <c r="D70" s="42">
        <f>E311</f>
        <v>0</v>
      </c>
      <c r="E70" s="177"/>
      <c r="F70" s="68">
        <f>D70</f>
        <v>0</v>
      </c>
      <c r="G70" s="41"/>
      <c r="H70" s="41"/>
    </row>
    <row r="71" spans="1:8" ht="17.25" customHeight="1">
      <c r="A71" s="51">
        <v>5</v>
      </c>
      <c r="B71" s="244" t="s">
        <v>244</v>
      </c>
      <c r="C71" s="245"/>
      <c r="D71" s="114">
        <f>SUM(D72:D79)</f>
        <v>104900000</v>
      </c>
      <c r="E71" s="177"/>
      <c r="F71" s="114">
        <f>SUM(F72:F79)</f>
        <v>104900000</v>
      </c>
      <c r="G71" s="41"/>
      <c r="H71" s="41"/>
    </row>
    <row r="72" spans="1:8" ht="17.25" customHeight="1">
      <c r="A72" s="43"/>
      <c r="B72" s="242" t="s">
        <v>652</v>
      </c>
      <c r="C72" s="243"/>
      <c r="D72" s="42">
        <f>E321</f>
        <v>13500000</v>
      </c>
      <c r="E72" s="177"/>
      <c r="F72" s="68">
        <f>D72</f>
        <v>13500000</v>
      </c>
      <c r="G72" s="41"/>
      <c r="H72" s="41"/>
    </row>
    <row r="73" spans="1:8" ht="31.5" customHeight="1">
      <c r="A73" s="43"/>
      <c r="B73" s="242" t="s">
        <v>653</v>
      </c>
      <c r="C73" s="243"/>
      <c r="D73" s="42">
        <f>E334</f>
        <v>84000000</v>
      </c>
      <c r="E73" s="177"/>
      <c r="F73" s="68">
        <f>D73</f>
        <v>84000000</v>
      </c>
      <c r="G73" s="41"/>
      <c r="H73" s="41"/>
    </row>
    <row r="74" spans="1:8" ht="17.25" customHeight="1">
      <c r="A74" s="43"/>
      <c r="B74" s="242" t="s">
        <v>654</v>
      </c>
      <c r="C74" s="243"/>
      <c r="D74" s="42">
        <f>E343</f>
        <v>400000</v>
      </c>
      <c r="E74" s="177"/>
      <c r="F74" s="68">
        <f>D74</f>
        <v>400000</v>
      </c>
      <c r="G74" s="41"/>
      <c r="H74" s="41"/>
    </row>
    <row r="75" spans="1:8" ht="21" customHeight="1">
      <c r="A75" s="43"/>
      <c r="B75" s="240" t="s">
        <v>655</v>
      </c>
      <c r="C75" s="246"/>
      <c r="D75" s="42">
        <f>E352</f>
        <v>4900000</v>
      </c>
      <c r="E75" s="177"/>
      <c r="F75" s="68">
        <f>D75</f>
        <v>4900000</v>
      </c>
      <c r="G75" s="41"/>
      <c r="H75" s="41"/>
    </row>
    <row r="76" spans="1:8" ht="21" customHeight="1">
      <c r="A76" s="43"/>
      <c r="B76" s="242" t="s">
        <v>656</v>
      </c>
      <c r="C76" s="243"/>
      <c r="D76" s="42">
        <f>E363</f>
        <v>1100000</v>
      </c>
      <c r="E76" s="177"/>
      <c r="F76" s="68">
        <f t="shared" ref="F76:F79" si="0">D76</f>
        <v>1100000</v>
      </c>
      <c r="G76" s="41"/>
      <c r="H76" s="41"/>
    </row>
    <row r="77" spans="1:8" ht="21" customHeight="1">
      <c r="A77" s="43"/>
      <c r="B77" s="240" t="s">
        <v>657</v>
      </c>
      <c r="C77" s="246"/>
      <c r="D77" s="42">
        <f>E372</f>
        <v>500000</v>
      </c>
      <c r="E77" s="177"/>
      <c r="F77" s="68">
        <f t="shared" si="0"/>
        <v>500000</v>
      </c>
      <c r="G77" s="41"/>
      <c r="H77" s="41"/>
    </row>
    <row r="78" spans="1:8" ht="33" customHeight="1">
      <c r="A78" s="43"/>
      <c r="B78" s="240" t="s">
        <v>658</v>
      </c>
      <c r="C78" s="246"/>
      <c r="D78" s="42">
        <f>E381</f>
        <v>300000</v>
      </c>
      <c r="E78" s="177"/>
      <c r="F78" s="68">
        <f t="shared" si="0"/>
        <v>300000</v>
      </c>
      <c r="G78" s="41"/>
      <c r="H78" s="41"/>
    </row>
    <row r="79" spans="1:8" ht="33" customHeight="1">
      <c r="A79" s="43"/>
      <c r="B79" s="240" t="s">
        <v>659</v>
      </c>
      <c r="C79" s="246"/>
      <c r="D79" s="42">
        <v>200000</v>
      </c>
      <c r="E79" s="177"/>
      <c r="F79" s="68">
        <f t="shared" si="0"/>
        <v>200000</v>
      </c>
      <c r="G79" s="41"/>
      <c r="H79" s="41"/>
    </row>
    <row r="80" spans="1:8" ht="26.25" customHeight="1">
      <c r="A80" s="51">
        <v>6</v>
      </c>
      <c r="B80" s="244" t="s">
        <v>245</v>
      </c>
      <c r="C80" s="245"/>
      <c r="D80" s="114">
        <f>SUM(D81:D85)</f>
        <v>22450000</v>
      </c>
      <c r="E80" s="177"/>
      <c r="F80" s="114">
        <f>SUM(F81:F85)</f>
        <v>22450000</v>
      </c>
      <c r="G80" s="41"/>
      <c r="H80" s="41"/>
    </row>
    <row r="81" spans="1:8" ht="26.25" customHeight="1">
      <c r="A81" s="43"/>
      <c r="B81" s="242" t="s">
        <v>660</v>
      </c>
      <c r="C81" s="243"/>
      <c r="D81" s="42">
        <f>E404</f>
        <v>9900000</v>
      </c>
      <c r="E81" s="177"/>
      <c r="F81" s="68">
        <f>D81</f>
        <v>9900000</v>
      </c>
      <c r="G81" s="41"/>
      <c r="H81" s="41"/>
    </row>
    <row r="82" spans="1:8" ht="26.25" customHeight="1">
      <c r="A82" s="43"/>
      <c r="B82" s="242" t="s">
        <v>661</v>
      </c>
      <c r="C82" s="243"/>
      <c r="D82" s="42">
        <f>E413</f>
        <v>5000000</v>
      </c>
      <c r="E82" s="177"/>
      <c r="F82" s="68">
        <f>D82</f>
        <v>5000000</v>
      </c>
      <c r="G82" s="41"/>
      <c r="H82" s="41"/>
    </row>
    <row r="83" spans="1:8" ht="28.5" customHeight="1">
      <c r="A83" s="43"/>
      <c r="B83" s="242" t="s">
        <v>662</v>
      </c>
      <c r="C83" s="243"/>
      <c r="D83" s="42">
        <f>E422</f>
        <v>550000</v>
      </c>
      <c r="E83" s="177"/>
      <c r="F83" s="68">
        <f>D83</f>
        <v>550000</v>
      </c>
      <c r="G83" s="41"/>
      <c r="H83" s="41"/>
    </row>
    <row r="84" spans="1:8" ht="28.5" customHeight="1">
      <c r="A84" s="43"/>
      <c r="B84" s="242" t="s">
        <v>663</v>
      </c>
      <c r="C84" s="243"/>
      <c r="D84" s="42">
        <f>E431</f>
        <v>1000000</v>
      </c>
      <c r="E84" s="177"/>
      <c r="F84" s="68">
        <f>D84</f>
        <v>1000000</v>
      </c>
      <c r="G84" s="41"/>
      <c r="H84" s="41"/>
    </row>
    <row r="85" spans="1:8" ht="28.5" customHeight="1">
      <c r="A85" s="43"/>
      <c r="B85" s="242" t="s">
        <v>823</v>
      </c>
      <c r="C85" s="243"/>
      <c r="D85" s="42">
        <f>E440</f>
        <v>6000000</v>
      </c>
      <c r="E85" s="177"/>
      <c r="F85" s="68">
        <f>D85</f>
        <v>6000000</v>
      </c>
      <c r="G85" s="41"/>
      <c r="H85" s="41"/>
    </row>
    <row r="86" spans="1:8" ht="26.25" customHeight="1">
      <c r="A86" s="51">
        <v>7</v>
      </c>
      <c r="B86" s="244" t="s">
        <v>250</v>
      </c>
      <c r="C86" s="245"/>
      <c r="D86" s="114">
        <f>D87</f>
        <v>2000000</v>
      </c>
      <c r="E86" s="177"/>
      <c r="F86" s="114">
        <f>F87</f>
        <v>2000000</v>
      </c>
      <c r="G86" s="41"/>
      <c r="H86" s="41" t="e">
        <f>F86-#REF!</f>
        <v>#REF!</v>
      </c>
    </row>
    <row r="87" spans="1:8" ht="36.75" customHeight="1">
      <c r="A87" s="43"/>
      <c r="B87" s="242" t="s">
        <v>664</v>
      </c>
      <c r="C87" s="243"/>
      <c r="D87" s="42">
        <f>E450</f>
        <v>2000000</v>
      </c>
      <c r="E87" s="177"/>
      <c r="F87" s="68">
        <f>D87</f>
        <v>2000000</v>
      </c>
      <c r="G87" s="41"/>
      <c r="H87" s="41" t="e">
        <f>F87-#REF!</f>
        <v>#REF!</v>
      </c>
    </row>
    <row r="88" spans="1:8" ht="28.5" customHeight="1">
      <c r="A88" s="51">
        <v>8</v>
      </c>
      <c r="B88" s="244" t="s">
        <v>273</v>
      </c>
      <c r="C88" s="245"/>
      <c r="D88" s="114">
        <f>D89</f>
        <v>6000000</v>
      </c>
      <c r="E88" s="177"/>
      <c r="F88" s="114">
        <f>F89</f>
        <v>6000000</v>
      </c>
      <c r="G88" s="41"/>
      <c r="H88" s="41" t="e">
        <f>F88-#REF!</f>
        <v>#REF!</v>
      </c>
    </row>
    <row r="89" spans="1:8" ht="37.5" customHeight="1">
      <c r="A89" s="43"/>
      <c r="B89" s="242" t="s">
        <v>665</v>
      </c>
      <c r="C89" s="243"/>
      <c r="D89" s="42">
        <f>E460</f>
        <v>6000000</v>
      </c>
      <c r="E89" s="177"/>
      <c r="F89" s="68">
        <f>D89</f>
        <v>6000000</v>
      </c>
      <c r="G89" s="41"/>
      <c r="H89" s="41" t="e">
        <f>F89-#REF!</f>
        <v>#REF!</v>
      </c>
    </row>
    <row r="90" spans="1:8" ht="24" customHeight="1">
      <c r="A90" s="51">
        <f>A88+1</f>
        <v>9</v>
      </c>
      <c r="B90" s="244" t="s">
        <v>954</v>
      </c>
      <c r="C90" s="245"/>
      <c r="D90" s="114">
        <f>SUM(D91:D96)</f>
        <v>15233816.430000002</v>
      </c>
      <c r="E90" s="183"/>
      <c r="F90" s="122">
        <f t="shared" ref="F90:F96" si="1">D90</f>
        <v>15233816.430000002</v>
      </c>
      <c r="G90" s="41"/>
      <c r="H90" s="41"/>
    </row>
    <row r="91" spans="1:8" ht="30.75" customHeight="1">
      <c r="A91" s="43"/>
      <c r="B91" s="242" t="s">
        <v>807</v>
      </c>
      <c r="C91" s="243"/>
      <c r="D91" s="42">
        <f>E470</f>
        <v>1408564.99</v>
      </c>
      <c r="E91" s="177"/>
      <c r="F91" s="68">
        <f t="shared" si="1"/>
        <v>1408564.99</v>
      </c>
      <c r="G91" s="41"/>
      <c r="H91" s="41"/>
    </row>
    <row r="92" spans="1:8" ht="30" customHeight="1">
      <c r="A92" s="43"/>
      <c r="B92" s="242" t="s">
        <v>808</v>
      </c>
      <c r="C92" s="243"/>
      <c r="D92" s="42">
        <f>E480</f>
        <v>12233908.16</v>
      </c>
      <c r="E92" s="177"/>
      <c r="F92" s="68">
        <f t="shared" si="1"/>
        <v>12233908.16</v>
      </c>
      <c r="G92" s="41"/>
      <c r="H92" s="41"/>
    </row>
    <row r="93" spans="1:8" ht="37.5" customHeight="1">
      <c r="A93" s="43"/>
      <c r="B93" s="242" t="s">
        <v>810</v>
      </c>
      <c r="C93" s="243"/>
      <c r="D93" s="42">
        <f>E491</f>
        <v>858731.80999999994</v>
      </c>
      <c r="E93" s="177"/>
      <c r="F93" s="68">
        <f t="shared" si="1"/>
        <v>858731.80999999994</v>
      </c>
      <c r="G93" s="41"/>
      <c r="H93" s="41"/>
    </row>
    <row r="94" spans="1:8" ht="32.25" customHeight="1">
      <c r="A94" s="43"/>
      <c r="B94" s="242" t="s">
        <v>815</v>
      </c>
      <c r="C94" s="243"/>
      <c r="D94" s="42">
        <f>E500</f>
        <v>136243.34</v>
      </c>
      <c r="E94" s="177"/>
      <c r="F94" s="68">
        <f t="shared" si="1"/>
        <v>136243.34</v>
      </c>
      <c r="G94" s="41"/>
      <c r="H94" s="41"/>
    </row>
    <row r="95" spans="1:8" ht="31.5" customHeight="1">
      <c r="A95" s="43"/>
      <c r="B95" s="242" t="s">
        <v>818</v>
      </c>
      <c r="C95" s="243"/>
      <c r="D95" s="42">
        <f>E505</f>
        <v>1200</v>
      </c>
      <c r="E95" s="177"/>
      <c r="F95" s="68">
        <f t="shared" si="1"/>
        <v>1200</v>
      </c>
      <c r="G95" s="41"/>
      <c r="H95" s="41"/>
    </row>
    <row r="96" spans="1:8" ht="30" customHeight="1">
      <c r="A96" s="43"/>
      <c r="B96" s="242" t="s">
        <v>959</v>
      </c>
      <c r="C96" s="243"/>
      <c r="D96" s="42">
        <f>E510+E511</f>
        <v>595168.13</v>
      </c>
      <c r="E96" s="177"/>
      <c r="F96" s="68">
        <f t="shared" si="1"/>
        <v>595168.13</v>
      </c>
      <c r="G96" s="41"/>
      <c r="H96" s="41"/>
    </row>
    <row r="97" spans="1:11" ht="18" customHeight="1">
      <c r="A97" s="51">
        <v>10</v>
      </c>
      <c r="B97" s="228" t="s">
        <v>174</v>
      </c>
      <c r="C97" s="234"/>
      <c r="D97" s="114"/>
      <c r="E97" s="114">
        <f>SUM(E98:E103)</f>
        <v>81059294</v>
      </c>
      <c r="F97" s="114">
        <f>SUM(F98:F103)</f>
        <v>81059294</v>
      </c>
      <c r="G97" s="41"/>
      <c r="H97" s="41" t="e">
        <f>F97-#REF!</f>
        <v>#REF!</v>
      </c>
    </row>
    <row r="98" spans="1:11" ht="18" customHeight="1">
      <c r="A98" s="53"/>
      <c r="B98" s="240" t="s">
        <v>888</v>
      </c>
      <c r="C98" s="241"/>
      <c r="D98" s="177"/>
      <c r="E98" s="42">
        <f>F514</f>
        <v>60746965</v>
      </c>
      <c r="F98" s="68">
        <f t="shared" ref="F98:F102" si="2">D98+E98</f>
        <v>60746965</v>
      </c>
      <c r="G98" s="41"/>
      <c r="H98" s="41" t="e">
        <f>F98-#REF!</f>
        <v>#REF!</v>
      </c>
    </row>
    <row r="99" spans="1:11" ht="23.25" customHeight="1">
      <c r="A99" s="53"/>
      <c r="B99" s="240" t="s">
        <v>896</v>
      </c>
      <c r="C99" s="241"/>
      <c r="D99" s="177"/>
      <c r="E99" s="42">
        <f>F657</f>
        <v>8439700</v>
      </c>
      <c r="F99" s="68">
        <f>D99+E99</f>
        <v>8439700</v>
      </c>
      <c r="G99" s="41"/>
      <c r="H99" s="41" t="e">
        <f>F99-#REF!</f>
        <v>#REF!</v>
      </c>
    </row>
    <row r="100" spans="1:11" ht="18" customHeight="1">
      <c r="A100" s="53"/>
      <c r="B100" s="240" t="s">
        <v>897</v>
      </c>
      <c r="C100" s="241"/>
      <c r="D100" s="177"/>
      <c r="E100" s="42">
        <f>F759</f>
        <v>1200000</v>
      </c>
      <c r="F100" s="68">
        <f>D100+E100</f>
        <v>1200000</v>
      </c>
      <c r="G100" s="41"/>
      <c r="H100" s="41" t="e">
        <f>F100-#REF!</f>
        <v>#REF!</v>
      </c>
    </row>
    <row r="101" spans="1:11" ht="18" customHeight="1">
      <c r="A101" s="53"/>
      <c r="B101" s="240" t="s">
        <v>889</v>
      </c>
      <c r="C101" s="241"/>
      <c r="D101" s="177"/>
      <c r="E101" s="42">
        <f>F816</f>
        <v>10672629</v>
      </c>
      <c r="F101" s="68">
        <f>D101+E101</f>
        <v>10672629</v>
      </c>
      <c r="G101" s="41"/>
      <c r="H101" s="41" t="e">
        <f>F101-#REF!</f>
        <v>#REF!</v>
      </c>
    </row>
    <row r="102" spans="1:11" ht="57.75" hidden="1" customHeight="1">
      <c r="A102" s="53"/>
      <c r="B102" s="240" t="s">
        <v>788</v>
      </c>
      <c r="C102" s="241"/>
      <c r="D102" s="177"/>
      <c r="E102" s="42"/>
      <c r="F102" s="68">
        <f t="shared" si="2"/>
        <v>0</v>
      </c>
      <c r="G102" s="41"/>
      <c r="H102" s="41" t="e">
        <f>F102-#REF!</f>
        <v>#REF!</v>
      </c>
    </row>
    <row r="103" spans="1:11" ht="57.75" hidden="1" customHeight="1">
      <c r="A103" s="53"/>
      <c r="B103" s="240" t="s">
        <v>789</v>
      </c>
      <c r="C103" s="241"/>
      <c r="D103" s="177"/>
      <c r="E103" s="42"/>
      <c r="F103" s="68"/>
      <c r="G103" s="41"/>
      <c r="H103" s="41" t="e">
        <f>F103-#REF!</f>
        <v>#REF!</v>
      </c>
    </row>
    <row r="104" spans="1:11" ht="21" customHeight="1">
      <c r="A104" s="237" t="s">
        <v>25</v>
      </c>
      <c r="B104" s="237"/>
      <c r="C104" s="238"/>
      <c r="D104" s="44">
        <f>D88+D86+D80+D71+D65+D63+D57+D55+D51+D50+D90</f>
        <v>202896000</v>
      </c>
      <c r="E104" s="44">
        <f>E97</f>
        <v>81059294</v>
      </c>
      <c r="F104" s="44">
        <f>F88+F86+F80+F71+F65+F63+F57+F55+F51+F50+F97+F90</f>
        <v>283955294</v>
      </c>
      <c r="G104" s="41"/>
      <c r="H104" s="41">
        <f>D104+E104</f>
        <v>283955294</v>
      </c>
      <c r="I104" s="41">
        <v>283955294</v>
      </c>
      <c r="J104" s="41"/>
      <c r="K104" s="41" t="e">
        <f>G104-#REF!</f>
        <v>#REF!</v>
      </c>
    </row>
    <row r="105" spans="1:11" ht="16.5" customHeight="1">
      <c r="A105" s="48"/>
      <c r="D105" s="41"/>
      <c r="H105" s="41">
        <f>H104-D104</f>
        <v>81059294</v>
      </c>
    </row>
    <row r="106" spans="1:11" ht="22.15" customHeight="1">
      <c r="A106" s="46" t="s">
        <v>29</v>
      </c>
      <c r="B106" s="216" t="s">
        <v>27</v>
      </c>
      <c r="C106" s="216"/>
      <c r="D106" s="216"/>
      <c r="E106" s="216"/>
      <c r="F106" s="216"/>
      <c r="G106" s="216"/>
      <c r="H106" s="41"/>
    </row>
    <row r="107" spans="1:11" ht="12.6" customHeight="1">
      <c r="A107" s="48"/>
      <c r="E107" s="84" t="s">
        <v>21</v>
      </c>
    </row>
    <row r="108" spans="1:11" ht="27.75" customHeight="1">
      <c r="A108" s="177" t="s">
        <v>17</v>
      </c>
      <c r="B108" s="50" t="s">
        <v>28</v>
      </c>
      <c r="C108" s="177" t="s">
        <v>23</v>
      </c>
      <c r="D108" s="177" t="s">
        <v>24</v>
      </c>
      <c r="E108" s="177" t="s">
        <v>25</v>
      </c>
    </row>
    <row r="109" spans="1:11" ht="15.75">
      <c r="A109" s="177">
        <v>1</v>
      </c>
      <c r="B109" s="177">
        <v>2</v>
      </c>
      <c r="C109" s="177">
        <v>3</v>
      </c>
      <c r="D109" s="177">
        <v>4</v>
      </c>
      <c r="E109" s="177">
        <v>5</v>
      </c>
    </row>
    <row r="110" spans="1:11" ht="37.15" customHeight="1">
      <c r="A110" s="177">
        <v>1</v>
      </c>
      <c r="B110" s="85" t="s">
        <v>223</v>
      </c>
      <c r="C110" s="121">
        <f>D104</f>
        <v>202896000</v>
      </c>
      <c r="D110" s="121"/>
      <c r="E110" s="121">
        <f>C110+D110</f>
        <v>202896000</v>
      </c>
      <c r="F110" s="86"/>
    </row>
    <row r="111" spans="1:11" ht="15.75">
      <c r="A111" s="237" t="s">
        <v>25</v>
      </c>
      <c r="B111" s="237"/>
      <c r="C111" s="44">
        <f>SUM(C110)</f>
        <v>202896000</v>
      </c>
      <c r="D111" s="44">
        <f>SUM(D110)</f>
        <v>0</v>
      </c>
      <c r="E111" s="44">
        <f>SUM(E110)</f>
        <v>202896000</v>
      </c>
      <c r="F111" s="86"/>
    </row>
    <row r="112" spans="1:11" ht="12" customHeight="1">
      <c r="A112" s="48"/>
      <c r="C112" s="120"/>
    </row>
    <row r="113" spans="1:11" ht="15.75" customHeight="1">
      <c r="A113" s="46" t="s">
        <v>72</v>
      </c>
      <c r="B113" s="216" t="s">
        <v>30</v>
      </c>
      <c r="C113" s="216"/>
      <c r="D113" s="216"/>
      <c r="E113" s="216"/>
      <c r="F113" s="216"/>
      <c r="G113" s="216"/>
    </row>
    <row r="114" spans="1:11" ht="15" customHeight="1">
      <c r="A114" s="48"/>
    </row>
    <row r="115" spans="1:11" ht="17.25" customHeight="1">
      <c r="A115" s="43" t="s">
        <v>265</v>
      </c>
      <c r="B115" s="43" t="s">
        <v>31</v>
      </c>
      <c r="C115" s="43" t="s">
        <v>32</v>
      </c>
      <c r="D115" s="43" t="s">
        <v>33</v>
      </c>
      <c r="E115" s="43" t="s">
        <v>23</v>
      </c>
      <c r="F115" s="43" t="s">
        <v>24</v>
      </c>
      <c r="G115" s="43" t="s">
        <v>25</v>
      </c>
    </row>
    <row r="116" spans="1:11" ht="12.75" customHeight="1">
      <c r="A116" s="43">
        <v>1</v>
      </c>
      <c r="B116" s="43">
        <v>2</v>
      </c>
      <c r="C116" s="43">
        <v>3</v>
      </c>
      <c r="D116" s="43">
        <v>4</v>
      </c>
      <c r="E116" s="43">
        <v>5</v>
      </c>
      <c r="F116" s="43">
        <v>6</v>
      </c>
      <c r="G116" s="43">
        <v>7</v>
      </c>
    </row>
    <row r="117" spans="1:11" ht="15" customHeight="1">
      <c r="A117" s="184">
        <v>1</v>
      </c>
      <c r="B117" s="232" t="s">
        <v>176</v>
      </c>
      <c r="C117" s="232"/>
      <c r="D117" s="54"/>
      <c r="E117" s="54"/>
      <c r="F117" s="54"/>
      <c r="G117" s="55"/>
    </row>
    <row r="118" spans="1:11" ht="15.75" customHeight="1">
      <c r="A118" s="184"/>
      <c r="B118" s="224" t="s">
        <v>638</v>
      </c>
      <c r="C118" s="239"/>
      <c r="D118" s="54"/>
      <c r="E118" s="54"/>
      <c r="F118" s="54"/>
      <c r="G118" s="54"/>
      <c r="I118" s="41">
        <f>E122+E123</f>
        <v>2900000</v>
      </c>
    </row>
    <row r="119" spans="1:11" ht="12" customHeight="1">
      <c r="A119" s="54">
        <v>1</v>
      </c>
      <c r="B119" s="186" t="s">
        <v>34</v>
      </c>
      <c r="C119" s="54"/>
      <c r="D119" s="54"/>
      <c r="E119" s="54"/>
      <c r="F119" s="54"/>
      <c r="G119" s="54"/>
    </row>
    <row r="120" spans="1:11" ht="21.75" customHeight="1">
      <c r="A120" s="54"/>
      <c r="B120" s="60" t="s">
        <v>148</v>
      </c>
      <c r="C120" s="54" t="s">
        <v>134</v>
      </c>
      <c r="D120" s="54" t="s">
        <v>144</v>
      </c>
      <c r="E120" s="72">
        <v>14</v>
      </c>
      <c r="F120" s="54"/>
      <c r="G120" s="55">
        <f t="shared" ref="G120:G144" si="3">E120+F120</f>
        <v>14</v>
      </c>
    </row>
    <row r="121" spans="1:11" ht="22.5">
      <c r="A121" s="54"/>
      <c r="B121" s="60" t="s">
        <v>149</v>
      </c>
      <c r="C121" s="54" t="s">
        <v>129</v>
      </c>
      <c r="D121" s="54" t="s">
        <v>130</v>
      </c>
      <c r="E121" s="58">
        <f>SUM(E122:E126)</f>
        <v>3899000</v>
      </c>
      <c r="F121" s="56"/>
      <c r="G121" s="58">
        <f t="shared" si="3"/>
        <v>3899000</v>
      </c>
      <c r="H121" s="41">
        <f>SUM(H122:H125)</f>
        <v>3862321</v>
      </c>
      <c r="I121" s="41">
        <f>H121-E121</f>
        <v>-36679</v>
      </c>
    </row>
    <row r="122" spans="1:11">
      <c r="A122" s="54"/>
      <c r="B122" s="60" t="s">
        <v>150</v>
      </c>
      <c r="C122" s="54" t="s">
        <v>129</v>
      </c>
      <c r="D122" s="54" t="s">
        <v>130</v>
      </c>
      <c r="E122" s="58">
        <v>1499763</v>
      </c>
      <c r="F122" s="54"/>
      <c r="G122" s="58">
        <f t="shared" si="3"/>
        <v>1499763</v>
      </c>
      <c r="H122" s="41">
        <f>G122+G123</f>
        <v>2900000</v>
      </c>
      <c r="I122" s="37">
        <v>100</v>
      </c>
      <c r="J122" s="37">
        <f>H122*0.22</f>
        <v>638000</v>
      </c>
      <c r="K122" s="37">
        <v>78</v>
      </c>
    </row>
    <row r="123" spans="1:11">
      <c r="A123" s="54"/>
      <c r="B123" s="60" t="s">
        <v>151</v>
      </c>
      <c r="C123" s="54" t="s">
        <v>129</v>
      </c>
      <c r="D123" s="54" t="s">
        <v>130</v>
      </c>
      <c r="E123" s="58">
        <v>1400237</v>
      </c>
      <c r="F123" s="54"/>
      <c r="G123" s="58">
        <f t="shared" si="3"/>
        <v>1400237</v>
      </c>
      <c r="I123" s="37">
        <f>H123*I122/H122</f>
        <v>0</v>
      </c>
      <c r="J123" s="37">
        <v>22</v>
      </c>
      <c r="K123" s="37">
        <v>22</v>
      </c>
    </row>
    <row r="124" spans="1:11">
      <c r="A124" s="54"/>
      <c r="B124" s="60" t="s">
        <v>152</v>
      </c>
      <c r="C124" s="54" t="s">
        <v>129</v>
      </c>
      <c r="D124" s="54" t="s">
        <v>130</v>
      </c>
      <c r="E124" s="58">
        <v>800000</v>
      </c>
      <c r="F124" s="54"/>
      <c r="G124" s="58">
        <f t="shared" si="3"/>
        <v>800000</v>
      </c>
      <c r="H124" s="37">
        <v>772022</v>
      </c>
    </row>
    <row r="125" spans="1:11">
      <c r="A125" s="54"/>
      <c r="B125" s="60" t="s">
        <v>436</v>
      </c>
      <c r="C125" s="54" t="s">
        <v>129</v>
      </c>
      <c r="D125" s="54" t="s">
        <v>130</v>
      </c>
      <c r="E125" s="58">
        <v>199000</v>
      </c>
      <c r="F125" s="54"/>
      <c r="G125" s="58">
        <f t="shared" si="3"/>
        <v>199000</v>
      </c>
      <c r="H125" s="37">
        <v>190299</v>
      </c>
    </row>
    <row r="126" spans="1:11" ht="57.75" hidden="1" customHeight="1">
      <c r="A126" s="54"/>
      <c r="B126" s="87" t="s">
        <v>185</v>
      </c>
      <c r="C126" s="54" t="s">
        <v>129</v>
      </c>
      <c r="D126" s="54" t="s">
        <v>130</v>
      </c>
      <c r="E126" s="58"/>
      <c r="F126" s="54"/>
      <c r="G126" s="58">
        <f>E126</f>
        <v>0</v>
      </c>
    </row>
    <row r="127" spans="1:11" ht="11.25" customHeight="1">
      <c r="A127" s="54">
        <v>2</v>
      </c>
      <c r="B127" s="186" t="s">
        <v>35</v>
      </c>
      <c r="C127" s="54"/>
      <c r="D127" s="54"/>
      <c r="E127" s="54"/>
      <c r="F127" s="54"/>
      <c r="G127" s="54"/>
    </row>
    <row r="128" spans="1:11" ht="22.5">
      <c r="A128" s="54"/>
      <c r="B128" s="60" t="s">
        <v>153</v>
      </c>
      <c r="C128" s="54" t="s">
        <v>134</v>
      </c>
      <c r="D128" s="54" t="s">
        <v>138</v>
      </c>
      <c r="E128" s="57">
        <v>14</v>
      </c>
      <c r="F128" s="54"/>
      <c r="G128" s="55">
        <f t="shared" si="3"/>
        <v>14</v>
      </c>
      <c r="I128" s="37">
        <v>2270719</v>
      </c>
    </row>
    <row r="129" spans="1:9">
      <c r="A129" s="54"/>
      <c r="B129" s="60" t="s">
        <v>154</v>
      </c>
      <c r="C129" s="54" t="s">
        <v>146</v>
      </c>
      <c r="D129" s="54" t="s">
        <v>138</v>
      </c>
      <c r="E129" s="58">
        <v>3260</v>
      </c>
      <c r="F129" s="54"/>
      <c r="G129" s="55">
        <f t="shared" si="3"/>
        <v>3260</v>
      </c>
      <c r="I129" s="37">
        <v>638143.4</v>
      </c>
    </row>
    <row r="130" spans="1:9">
      <c r="A130" s="54"/>
      <c r="B130" s="60" t="s">
        <v>155</v>
      </c>
      <c r="C130" s="54" t="s">
        <v>134</v>
      </c>
      <c r="D130" s="54" t="s">
        <v>138</v>
      </c>
      <c r="E130" s="58">
        <v>220</v>
      </c>
      <c r="F130" s="54"/>
      <c r="G130" s="55">
        <f t="shared" si="3"/>
        <v>220</v>
      </c>
      <c r="I130" s="37">
        <f>I129+I128</f>
        <v>2908862.4</v>
      </c>
    </row>
    <row r="131" spans="1:9" hidden="1">
      <c r="A131" s="54"/>
      <c r="B131" s="60" t="s">
        <v>707</v>
      </c>
      <c r="C131" s="54" t="s">
        <v>134</v>
      </c>
      <c r="D131" s="54" t="s">
        <v>138</v>
      </c>
      <c r="E131" s="58">
        <v>0</v>
      </c>
      <c r="F131" s="54"/>
      <c r="G131" s="55">
        <f t="shared" si="3"/>
        <v>0</v>
      </c>
    </row>
    <row r="132" spans="1:9" ht="22.5">
      <c r="A132" s="54"/>
      <c r="B132" s="60" t="s">
        <v>437</v>
      </c>
      <c r="C132" s="54" t="s">
        <v>134</v>
      </c>
      <c r="D132" s="54" t="s">
        <v>138</v>
      </c>
      <c r="E132" s="57">
        <v>1</v>
      </c>
      <c r="F132" s="54"/>
      <c r="G132" s="55">
        <f t="shared" si="3"/>
        <v>1</v>
      </c>
    </row>
    <row r="133" spans="1:9" ht="57.75" hidden="1" customHeight="1">
      <c r="A133" s="54"/>
      <c r="B133" s="60" t="s">
        <v>229</v>
      </c>
      <c r="C133" s="54" t="s">
        <v>134</v>
      </c>
      <c r="D133" s="54" t="s">
        <v>138</v>
      </c>
      <c r="E133" s="57"/>
      <c r="F133" s="54"/>
      <c r="G133" s="55">
        <f t="shared" si="3"/>
        <v>0</v>
      </c>
    </row>
    <row r="134" spans="1:9" ht="14.25" customHeight="1">
      <c r="A134" s="54">
        <v>3</v>
      </c>
      <c r="B134" s="186" t="s">
        <v>36</v>
      </c>
      <c r="C134" s="54"/>
      <c r="D134" s="54"/>
      <c r="E134" s="54"/>
      <c r="F134" s="54"/>
      <c r="G134" s="54"/>
    </row>
    <row r="135" spans="1:9" ht="26.25" customHeight="1">
      <c r="A135" s="54"/>
      <c r="B135" s="60" t="s">
        <v>156</v>
      </c>
      <c r="C135" s="54" t="s">
        <v>125</v>
      </c>
      <c r="D135" s="54" t="s">
        <v>140</v>
      </c>
      <c r="E135" s="56">
        <f>E124/E128/12</f>
        <v>4761.9047619047624</v>
      </c>
      <c r="F135" s="54"/>
      <c r="G135" s="56">
        <f t="shared" si="3"/>
        <v>4761.9047619047624</v>
      </c>
      <c r="H135" s="37">
        <f>4595.37*14*12</f>
        <v>772022.16</v>
      </c>
    </row>
    <row r="136" spans="1:9" ht="21.75" customHeight="1">
      <c r="A136" s="54"/>
      <c r="B136" s="60" t="s">
        <v>439</v>
      </c>
      <c r="C136" s="54" t="s">
        <v>125</v>
      </c>
      <c r="D136" s="54" t="s">
        <v>140</v>
      </c>
      <c r="E136" s="56">
        <f>E122/E129</f>
        <v>460.05</v>
      </c>
      <c r="F136" s="54"/>
      <c r="G136" s="56">
        <f t="shared" si="3"/>
        <v>460.05</v>
      </c>
    </row>
    <row r="137" spans="1:9" ht="22.5">
      <c r="A137" s="54"/>
      <c r="B137" s="60" t="s">
        <v>157</v>
      </c>
      <c r="C137" s="54" t="s">
        <v>125</v>
      </c>
      <c r="D137" s="54" t="s">
        <v>140</v>
      </c>
      <c r="E137" s="56">
        <f>(E123-E131*E138)/E130</f>
        <v>6364.7136363636364</v>
      </c>
      <c r="F137" s="54"/>
      <c r="G137" s="56">
        <f t="shared" si="3"/>
        <v>6364.7136363636364</v>
      </c>
      <c r="H137" s="37">
        <f>7865.59*85</f>
        <v>668575.15</v>
      </c>
    </row>
    <row r="138" spans="1:9" hidden="1">
      <c r="A138" s="54"/>
      <c r="B138" s="60" t="s">
        <v>708</v>
      </c>
      <c r="C138" s="54" t="s">
        <v>125</v>
      </c>
      <c r="D138" s="54" t="s">
        <v>140</v>
      </c>
      <c r="E138" s="56"/>
      <c r="F138" s="54"/>
      <c r="G138" s="56">
        <f t="shared" si="3"/>
        <v>0</v>
      </c>
      <c r="H138" s="37">
        <f>3211.8*10</f>
        <v>32118</v>
      </c>
    </row>
    <row r="139" spans="1:9">
      <c r="A139" s="54"/>
      <c r="B139" s="60" t="s">
        <v>438</v>
      </c>
      <c r="C139" s="54" t="s">
        <v>125</v>
      </c>
      <c r="D139" s="54" t="s">
        <v>140</v>
      </c>
      <c r="E139" s="56">
        <f>E125</f>
        <v>199000</v>
      </c>
      <c r="F139" s="54"/>
      <c r="G139" s="56">
        <f t="shared" si="3"/>
        <v>199000</v>
      </c>
      <c r="H139" s="41">
        <f>H138+H137-E123</f>
        <v>-699543.85</v>
      </c>
    </row>
    <row r="140" spans="1:9" ht="57.7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</row>
    <row r="141" spans="1:9" ht="12" customHeight="1">
      <c r="A141" s="54">
        <v>4</v>
      </c>
      <c r="B141" s="186" t="s">
        <v>37</v>
      </c>
      <c r="C141" s="54"/>
      <c r="D141" s="54"/>
      <c r="E141" s="54"/>
      <c r="F141" s="54"/>
      <c r="G141" s="54"/>
    </row>
    <row r="142" spans="1:9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</row>
    <row r="143" spans="1:9" ht="28.5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</row>
    <row r="144" spans="1:9" ht="33" customHeight="1">
      <c r="A144" s="60"/>
      <c r="B144" s="60" t="s">
        <v>709</v>
      </c>
      <c r="C144" s="54" t="s">
        <v>141</v>
      </c>
      <c r="D144" s="54" t="s">
        <v>137</v>
      </c>
      <c r="E144" s="66">
        <v>100</v>
      </c>
      <c r="F144" s="54"/>
      <c r="G144" s="56">
        <f t="shared" si="3"/>
        <v>100</v>
      </c>
    </row>
    <row r="145" spans="1:7" ht="15" customHeight="1">
      <c r="A145" s="54"/>
      <c r="B145" s="130" t="s">
        <v>640</v>
      </c>
      <c r="C145" s="88"/>
      <c r="D145" s="54"/>
      <c r="E145" s="54"/>
      <c r="F145" s="54"/>
      <c r="G145" s="56"/>
    </row>
    <row r="146" spans="1:7" ht="15" customHeight="1">
      <c r="A146" s="54"/>
      <c r="B146" s="186" t="s">
        <v>34</v>
      </c>
      <c r="C146" s="54"/>
      <c r="D146" s="54"/>
      <c r="E146" s="54"/>
      <c r="F146" s="54"/>
      <c r="G146" s="56"/>
    </row>
    <row r="147" spans="1:7" ht="38.25" customHeight="1">
      <c r="A147" s="54"/>
      <c r="B147" s="71" t="s">
        <v>307</v>
      </c>
      <c r="C147" s="94" t="s">
        <v>125</v>
      </c>
      <c r="D147" s="54" t="s">
        <v>130</v>
      </c>
      <c r="E147" s="42">
        <f>SUM(E148:E158)</f>
        <v>25000000</v>
      </c>
      <c r="F147" s="54"/>
      <c r="G147" s="42">
        <f>E147</f>
        <v>25000000</v>
      </c>
    </row>
    <row r="148" spans="1:7" ht="45.75" customHeight="1">
      <c r="A148" s="54"/>
      <c r="B148" s="124" t="s">
        <v>922</v>
      </c>
      <c r="C148" s="117" t="s">
        <v>125</v>
      </c>
      <c r="D148" s="116" t="s">
        <v>792</v>
      </c>
      <c r="E148" s="42">
        <v>2500000</v>
      </c>
      <c r="F148" s="56"/>
      <c r="G148" s="56">
        <f t="shared" ref="G148:G158" si="4">E148+F148</f>
        <v>2500000</v>
      </c>
    </row>
    <row r="149" spans="1:7" ht="53.25" customHeight="1">
      <c r="A149" s="54"/>
      <c r="B149" s="124" t="s">
        <v>923</v>
      </c>
      <c r="C149" s="117" t="s">
        <v>125</v>
      </c>
      <c r="D149" s="116" t="s">
        <v>792</v>
      </c>
      <c r="E149" s="42">
        <v>1000000</v>
      </c>
      <c r="F149" s="56"/>
      <c r="G149" s="56">
        <f t="shared" si="4"/>
        <v>1000000</v>
      </c>
    </row>
    <row r="150" spans="1:7" ht="61.9" customHeight="1">
      <c r="A150" s="54"/>
      <c r="B150" s="124" t="s">
        <v>924</v>
      </c>
      <c r="C150" s="117" t="s">
        <v>125</v>
      </c>
      <c r="D150" s="116" t="s">
        <v>792</v>
      </c>
      <c r="E150" s="42">
        <v>6404967</v>
      </c>
      <c r="F150" s="54"/>
      <c r="G150" s="56">
        <f t="shared" si="4"/>
        <v>6404967</v>
      </c>
    </row>
    <row r="151" spans="1:7" s="118" customFormat="1" ht="48" customHeight="1">
      <c r="A151" s="116"/>
      <c r="B151" s="124" t="s">
        <v>925</v>
      </c>
      <c r="C151" s="117" t="s">
        <v>125</v>
      </c>
      <c r="D151" s="116" t="s">
        <v>792</v>
      </c>
      <c r="E151" s="42">
        <f>6000000-1500000</f>
        <v>4500000</v>
      </c>
      <c r="F151" s="116"/>
      <c r="G151" s="56">
        <f t="shared" si="4"/>
        <v>4500000</v>
      </c>
    </row>
    <row r="152" spans="1:7" s="118" customFormat="1" ht="48" customHeight="1">
      <c r="A152" s="116"/>
      <c r="B152" s="124" t="s">
        <v>926</v>
      </c>
      <c r="C152" s="117" t="s">
        <v>125</v>
      </c>
      <c r="D152" s="116" t="s">
        <v>792</v>
      </c>
      <c r="E152" s="42">
        <v>500000</v>
      </c>
      <c r="F152" s="116"/>
      <c r="G152" s="56">
        <f t="shared" si="4"/>
        <v>500000</v>
      </c>
    </row>
    <row r="153" spans="1:7" s="118" customFormat="1" ht="48" customHeight="1">
      <c r="A153" s="116"/>
      <c r="B153" s="124" t="s">
        <v>927</v>
      </c>
      <c r="C153" s="117" t="s">
        <v>125</v>
      </c>
      <c r="D153" s="116" t="s">
        <v>792</v>
      </c>
      <c r="E153" s="42">
        <v>3000000</v>
      </c>
      <c r="F153" s="116"/>
      <c r="G153" s="56">
        <f t="shared" si="4"/>
        <v>3000000</v>
      </c>
    </row>
    <row r="154" spans="1:7" s="118" customFormat="1" ht="48" customHeight="1">
      <c r="A154" s="116"/>
      <c r="B154" s="124" t="s">
        <v>928</v>
      </c>
      <c r="C154" s="117" t="s">
        <v>125</v>
      </c>
      <c r="D154" s="116" t="s">
        <v>792</v>
      </c>
      <c r="E154" s="42">
        <v>2000000</v>
      </c>
      <c r="F154" s="116"/>
      <c r="G154" s="56">
        <f t="shared" si="4"/>
        <v>2000000</v>
      </c>
    </row>
    <row r="155" spans="1:7" s="118" customFormat="1" ht="48" customHeight="1">
      <c r="A155" s="116"/>
      <c r="B155" s="124" t="s">
        <v>929</v>
      </c>
      <c r="C155" s="117" t="s">
        <v>125</v>
      </c>
      <c r="D155" s="116" t="s">
        <v>792</v>
      </c>
      <c r="E155" s="42">
        <f>3095033-500000-420033</f>
        <v>2175000</v>
      </c>
      <c r="F155" s="116"/>
      <c r="G155" s="56">
        <f t="shared" si="4"/>
        <v>2175000</v>
      </c>
    </row>
    <row r="156" spans="1:7" s="118" customFormat="1" ht="48" customHeight="1">
      <c r="A156" s="116"/>
      <c r="B156" s="124" t="s">
        <v>669</v>
      </c>
      <c r="C156" s="117" t="s">
        <v>125</v>
      </c>
      <c r="D156" s="116" t="s">
        <v>792</v>
      </c>
      <c r="E156" s="42">
        <v>420033</v>
      </c>
      <c r="F156" s="116"/>
      <c r="G156" s="56">
        <f t="shared" si="4"/>
        <v>420033</v>
      </c>
    </row>
    <row r="157" spans="1:7" s="118" customFormat="1" ht="54" customHeight="1">
      <c r="A157" s="116"/>
      <c r="B157" s="124" t="s">
        <v>930</v>
      </c>
      <c r="C157" s="117" t="s">
        <v>125</v>
      </c>
      <c r="D157" s="116" t="s">
        <v>792</v>
      </c>
      <c r="E157" s="42">
        <v>2000000</v>
      </c>
      <c r="F157" s="116"/>
      <c r="G157" s="56">
        <f t="shared" si="4"/>
        <v>2000000</v>
      </c>
    </row>
    <row r="158" spans="1:7" s="118" customFormat="1" ht="60" customHeight="1">
      <c r="A158" s="116"/>
      <c r="B158" s="124" t="s">
        <v>931</v>
      </c>
      <c r="C158" s="117" t="s">
        <v>125</v>
      </c>
      <c r="D158" s="116" t="s">
        <v>792</v>
      </c>
      <c r="E158" s="42">
        <v>500000</v>
      </c>
      <c r="F158" s="116"/>
      <c r="G158" s="56">
        <f t="shared" si="4"/>
        <v>500000</v>
      </c>
    </row>
    <row r="159" spans="1:7" ht="15" customHeight="1">
      <c r="A159" s="54"/>
      <c r="B159" s="115" t="s">
        <v>35</v>
      </c>
      <c r="C159" s="54"/>
      <c r="D159" s="54"/>
      <c r="E159" s="119"/>
      <c r="F159" s="54"/>
      <c r="G159" s="56"/>
    </row>
    <row r="160" spans="1:7" ht="27.75" customHeight="1">
      <c r="A160" s="54"/>
      <c r="B160" s="71" t="s">
        <v>319</v>
      </c>
      <c r="C160" s="54" t="s">
        <v>320</v>
      </c>
      <c r="D160" s="54" t="s">
        <v>126</v>
      </c>
      <c r="E160" s="66">
        <f>ROUND(E147/E162,0)</f>
        <v>12195</v>
      </c>
      <c r="F160" s="54"/>
      <c r="G160" s="56">
        <f t="shared" ref="G160:G193" si="5">E160</f>
        <v>12195</v>
      </c>
    </row>
    <row r="161" spans="1:7" ht="15" customHeight="1">
      <c r="A161" s="54"/>
      <c r="B161" s="115" t="s">
        <v>36</v>
      </c>
      <c r="C161" s="54"/>
      <c r="D161" s="54"/>
      <c r="E161" s="66"/>
      <c r="F161" s="54"/>
      <c r="G161" s="56">
        <f t="shared" si="5"/>
        <v>0</v>
      </c>
    </row>
    <row r="162" spans="1:7" ht="15" customHeight="1">
      <c r="A162" s="54"/>
      <c r="B162" s="71" t="s">
        <v>321</v>
      </c>
      <c r="C162" s="54" t="s">
        <v>125</v>
      </c>
      <c r="D162" s="54" t="s">
        <v>137</v>
      </c>
      <c r="E162" s="58">
        <v>2050</v>
      </c>
      <c r="F162" s="54"/>
      <c r="G162" s="56">
        <f t="shared" si="5"/>
        <v>2050</v>
      </c>
    </row>
    <row r="163" spans="1:7" ht="15" customHeight="1">
      <c r="A163" s="54"/>
      <c r="B163" s="115" t="s">
        <v>37</v>
      </c>
      <c r="C163" s="54"/>
      <c r="D163" s="54"/>
      <c r="E163" s="66"/>
      <c r="F163" s="54"/>
      <c r="G163" s="56">
        <f t="shared" si="5"/>
        <v>0</v>
      </c>
    </row>
    <row r="164" spans="1:7" ht="33" customHeight="1">
      <c r="A164" s="54"/>
      <c r="B164" s="71" t="s">
        <v>288</v>
      </c>
      <c r="C164" s="54" t="s">
        <v>141</v>
      </c>
      <c r="D164" s="54" t="s">
        <v>137</v>
      </c>
      <c r="E164" s="66">
        <v>100</v>
      </c>
      <c r="F164" s="54"/>
      <c r="G164" s="56">
        <f t="shared" si="5"/>
        <v>100</v>
      </c>
    </row>
    <row r="165" spans="1:7" ht="26.25" customHeight="1">
      <c r="A165" s="54"/>
      <c r="B165" s="130" t="s">
        <v>641</v>
      </c>
      <c r="C165" s="88"/>
      <c r="D165" s="54"/>
      <c r="E165" s="54"/>
      <c r="F165" s="54"/>
      <c r="G165" s="56"/>
    </row>
    <row r="166" spans="1:7" ht="14.25" customHeight="1">
      <c r="A166" s="54"/>
      <c r="B166" s="186" t="s">
        <v>34</v>
      </c>
      <c r="C166" s="54"/>
      <c r="D166" s="54"/>
      <c r="E166" s="54"/>
      <c r="F166" s="54"/>
      <c r="G166" s="56"/>
    </row>
    <row r="167" spans="1:7" ht="23.25" customHeight="1">
      <c r="A167" s="54"/>
      <c r="B167" s="71" t="s">
        <v>297</v>
      </c>
      <c r="C167" s="94" t="s">
        <v>125</v>
      </c>
      <c r="D167" s="54" t="s">
        <v>130</v>
      </c>
      <c r="E167" s="171">
        <v>16359316.5</v>
      </c>
      <c r="F167" s="171"/>
      <c r="G167" s="171">
        <f>E167</f>
        <v>16359316.5</v>
      </c>
    </row>
    <row r="168" spans="1:7" ht="46.5" customHeight="1">
      <c r="A168" s="54"/>
      <c r="B168" s="124" t="s">
        <v>932</v>
      </c>
      <c r="C168" s="117" t="s">
        <v>125</v>
      </c>
      <c r="D168" s="116" t="s">
        <v>792</v>
      </c>
      <c r="E168" s="171">
        <v>1000000</v>
      </c>
      <c r="F168" s="116"/>
      <c r="G168" s="138">
        <f t="shared" ref="G168:G179" si="6">E168</f>
        <v>1000000</v>
      </c>
    </row>
    <row r="169" spans="1:7" ht="46.5" customHeight="1">
      <c r="A169" s="54"/>
      <c r="B169" s="124" t="s">
        <v>933</v>
      </c>
      <c r="C169" s="117" t="s">
        <v>125</v>
      </c>
      <c r="D169" s="116" t="s">
        <v>792</v>
      </c>
      <c r="E169" s="171">
        <v>300000</v>
      </c>
      <c r="F169" s="116"/>
      <c r="G169" s="138">
        <f t="shared" si="6"/>
        <v>300000</v>
      </c>
    </row>
    <row r="170" spans="1:7" ht="46.5" customHeight="1">
      <c r="A170" s="54"/>
      <c r="B170" s="124" t="s">
        <v>934</v>
      </c>
      <c r="C170" s="117" t="s">
        <v>125</v>
      </c>
      <c r="D170" s="116" t="s">
        <v>792</v>
      </c>
      <c r="E170" s="171">
        <v>500000</v>
      </c>
      <c r="F170" s="116"/>
      <c r="G170" s="138">
        <f t="shared" si="6"/>
        <v>500000</v>
      </c>
    </row>
    <row r="171" spans="1:7" ht="46.5" customHeight="1">
      <c r="A171" s="54"/>
      <c r="B171" s="124" t="s">
        <v>935</v>
      </c>
      <c r="C171" s="117" t="s">
        <v>125</v>
      </c>
      <c r="D171" s="116" t="s">
        <v>792</v>
      </c>
      <c r="E171" s="171">
        <v>100000</v>
      </c>
      <c r="F171" s="116"/>
      <c r="G171" s="138">
        <f t="shared" si="6"/>
        <v>100000</v>
      </c>
    </row>
    <row r="172" spans="1:7" ht="46.5" customHeight="1">
      <c r="A172" s="54"/>
      <c r="B172" s="124" t="s">
        <v>936</v>
      </c>
      <c r="C172" s="117" t="s">
        <v>125</v>
      </c>
      <c r="D172" s="116" t="s">
        <v>792</v>
      </c>
      <c r="E172" s="171">
        <v>100000</v>
      </c>
      <c r="F172" s="116"/>
      <c r="G172" s="138">
        <f t="shared" si="6"/>
        <v>100000</v>
      </c>
    </row>
    <row r="173" spans="1:7" ht="46.5" customHeight="1">
      <c r="A173" s="54"/>
      <c r="B173" s="124" t="s">
        <v>937</v>
      </c>
      <c r="C173" s="117" t="s">
        <v>125</v>
      </c>
      <c r="D173" s="116" t="s">
        <v>792</v>
      </c>
      <c r="E173" s="171">
        <v>500000</v>
      </c>
      <c r="F173" s="116"/>
      <c r="G173" s="138">
        <f t="shared" si="6"/>
        <v>500000</v>
      </c>
    </row>
    <row r="174" spans="1:7" ht="46.5" customHeight="1">
      <c r="A174" s="54"/>
      <c r="B174" s="124" t="s">
        <v>938</v>
      </c>
      <c r="C174" s="117" t="s">
        <v>125</v>
      </c>
      <c r="D174" s="116" t="s">
        <v>792</v>
      </c>
      <c r="E174" s="171">
        <v>1000000</v>
      </c>
      <c r="F174" s="116"/>
      <c r="G174" s="138">
        <f t="shared" si="6"/>
        <v>1000000</v>
      </c>
    </row>
    <row r="175" spans="1:7" ht="46.5" customHeight="1">
      <c r="A175" s="54"/>
      <c r="B175" s="124" t="s">
        <v>939</v>
      </c>
      <c r="C175" s="117" t="s">
        <v>125</v>
      </c>
      <c r="D175" s="116" t="s">
        <v>792</v>
      </c>
      <c r="E175" s="171">
        <v>1000000</v>
      </c>
      <c r="F175" s="116"/>
      <c r="G175" s="138">
        <f t="shared" si="6"/>
        <v>1000000</v>
      </c>
    </row>
    <row r="176" spans="1:7" ht="46.5" customHeight="1">
      <c r="A176" s="54"/>
      <c r="B176" s="124" t="s">
        <v>940</v>
      </c>
      <c r="C176" s="117" t="s">
        <v>125</v>
      </c>
      <c r="D176" s="116" t="s">
        <v>792</v>
      </c>
      <c r="E176" s="171">
        <v>2300000</v>
      </c>
      <c r="F176" s="116"/>
      <c r="G176" s="138">
        <f t="shared" si="6"/>
        <v>2300000</v>
      </c>
    </row>
    <row r="177" spans="1:7" ht="46.5" customHeight="1">
      <c r="A177" s="54"/>
      <c r="B177" s="124" t="s">
        <v>941</v>
      </c>
      <c r="C177" s="117" t="s">
        <v>125</v>
      </c>
      <c r="D177" s="116" t="s">
        <v>792</v>
      </c>
      <c r="E177" s="171">
        <v>100000</v>
      </c>
      <c r="F177" s="116"/>
      <c r="G177" s="138">
        <f t="shared" si="6"/>
        <v>100000</v>
      </c>
    </row>
    <row r="178" spans="1:7" ht="46.5" customHeight="1">
      <c r="A178" s="54"/>
      <c r="B178" s="124" t="s">
        <v>942</v>
      </c>
      <c r="C178" s="117" t="s">
        <v>125</v>
      </c>
      <c r="D178" s="116" t="s">
        <v>792</v>
      </c>
      <c r="E178" s="171">
        <v>1000000</v>
      </c>
      <c r="F178" s="116"/>
      <c r="G178" s="138">
        <f t="shared" si="6"/>
        <v>1000000</v>
      </c>
    </row>
    <row r="179" spans="1:7" ht="46.5" customHeight="1">
      <c r="A179" s="54"/>
      <c r="B179" s="124" t="s">
        <v>943</v>
      </c>
      <c r="C179" s="117" t="s">
        <v>125</v>
      </c>
      <c r="D179" s="116" t="s">
        <v>792</v>
      </c>
      <c r="E179" s="171">
        <v>100000</v>
      </c>
      <c r="F179" s="116"/>
      <c r="G179" s="138">
        <f t="shared" si="6"/>
        <v>100000</v>
      </c>
    </row>
    <row r="180" spans="1:7" ht="46.5" customHeight="1">
      <c r="A180" s="54"/>
      <c r="B180" s="124" t="s">
        <v>944</v>
      </c>
      <c r="C180" s="117" t="s">
        <v>125</v>
      </c>
      <c r="D180" s="116" t="s">
        <v>792</v>
      </c>
      <c r="E180" s="171">
        <v>100000</v>
      </c>
      <c r="F180" s="116"/>
      <c r="G180" s="138">
        <f t="shared" si="5"/>
        <v>100000</v>
      </c>
    </row>
    <row r="181" spans="1:7" ht="46.5" customHeight="1">
      <c r="A181" s="54"/>
      <c r="B181" s="124" t="s">
        <v>945</v>
      </c>
      <c r="C181" s="117" t="s">
        <v>125</v>
      </c>
      <c r="D181" s="116" t="s">
        <v>792</v>
      </c>
      <c r="E181" s="171">
        <v>1000000</v>
      </c>
      <c r="F181" s="116"/>
      <c r="G181" s="138">
        <f t="shared" si="5"/>
        <v>1000000</v>
      </c>
    </row>
    <row r="182" spans="1:7" ht="45" customHeight="1">
      <c r="A182" s="54"/>
      <c r="B182" s="124" t="s">
        <v>946</v>
      </c>
      <c r="C182" s="117" t="s">
        <v>125</v>
      </c>
      <c r="D182" s="116" t="s">
        <v>792</v>
      </c>
      <c r="E182" s="171">
        <v>300000</v>
      </c>
      <c r="F182" s="116"/>
      <c r="G182" s="138">
        <f t="shared" si="5"/>
        <v>300000</v>
      </c>
    </row>
    <row r="183" spans="1:7" ht="50.25" customHeight="1">
      <c r="A183" s="54"/>
      <c r="B183" s="124" t="s">
        <v>947</v>
      </c>
      <c r="C183" s="117" t="s">
        <v>125</v>
      </c>
      <c r="D183" s="116" t="s">
        <v>792</v>
      </c>
      <c r="E183" s="171">
        <v>100000</v>
      </c>
      <c r="F183" s="116"/>
      <c r="G183" s="138">
        <f t="shared" si="5"/>
        <v>100000</v>
      </c>
    </row>
    <row r="184" spans="1:7" ht="41.25" customHeight="1">
      <c r="A184" s="54"/>
      <c r="B184" s="124" t="s">
        <v>948</v>
      </c>
      <c r="C184" s="117" t="s">
        <v>125</v>
      </c>
      <c r="D184" s="116" t="s">
        <v>792</v>
      </c>
      <c r="E184" s="171">
        <v>500000</v>
      </c>
      <c r="F184" s="116"/>
      <c r="G184" s="138">
        <f t="shared" si="5"/>
        <v>500000</v>
      </c>
    </row>
    <row r="185" spans="1:7" ht="42" customHeight="1">
      <c r="A185" s="54"/>
      <c r="B185" s="124" t="s">
        <v>949</v>
      </c>
      <c r="C185" s="117" t="s">
        <v>125</v>
      </c>
      <c r="D185" s="116" t="s">
        <v>792</v>
      </c>
      <c r="E185" s="171">
        <v>3000000</v>
      </c>
      <c r="F185" s="116"/>
      <c r="G185" s="138">
        <f t="shared" si="5"/>
        <v>3000000</v>
      </c>
    </row>
    <row r="186" spans="1:7" ht="43.5" customHeight="1">
      <c r="A186" s="54"/>
      <c r="B186" s="124" t="s">
        <v>950</v>
      </c>
      <c r="C186" s="117" t="s">
        <v>125</v>
      </c>
      <c r="D186" s="116" t="s">
        <v>792</v>
      </c>
      <c r="E186" s="171">
        <v>100000</v>
      </c>
      <c r="F186" s="62"/>
      <c r="G186" s="138">
        <f t="shared" si="5"/>
        <v>100000</v>
      </c>
    </row>
    <row r="187" spans="1:7" ht="59.25" customHeight="1">
      <c r="A187" s="54"/>
      <c r="B187" s="124" t="s">
        <v>951</v>
      </c>
      <c r="C187" s="54" t="s">
        <v>320</v>
      </c>
      <c r="D187" s="54" t="s">
        <v>126</v>
      </c>
      <c r="E187" s="171">
        <v>3259316.5</v>
      </c>
      <c r="F187" s="54"/>
      <c r="G187" s="56">
        <f t="shared" si="5"/>
        <v>3259316.5</v>
      </c>
    </row>
    <row r="188" spans="1:7" ht="15" customHeight="1">
      <c r="A188" s="54">
        <v>2</v>
      </c>
      <c r="B188" s="115" t="s">
        <v>35</v>
      </c>
      <c r="C188" s="94"/>
      <c r="D188" s="54"/>
      <c r="E188" s="171"/>
      <c r="F188" s="54"/>
      <c r="G188" s="56"/>
    </row>
    <row r="189" spans="1:7" ht="24" customHeight="1">
      <c r="A189" s="54"/>
      <c r="B189" s="71" t="s">
        <v>435</v>
      </c>
      <c r="C189" s="54" t="s">
        <v>320</v>
      </c>
      <c r="D189" s="54" t="s">
        <v>126</v>
      </c>
      <c r="E189" s="66">
        <f>ROUND(E167/E191,0)</f>
        <v>8180</v>
      </c>
      <c r="F189" s="54"/>
      <c r="G189" s="56">
        <f t="shared" ref="G189" si="7">E189</f>
        <v>8180</v>
      </c>
    </row>
    <row r="190" spans="1:7" ht="18.75" customHeight="1">
      <c r="A190" s="54">
        <v>3</v>
      </c>
      <c r="B190" s="115" t="s">
        <v>36</v>
      </c>
      <c r="C190" s="94"/>
      <c r="D190" s="54"/>
      <c r="E190" s="66"/>
      <c r="F190" s="54"/>
      <c r="G190" s="56"/>
    </row>
    <row r="191" spans="1:7" ht="20.25" customHeight="1">
      <c r="A191" s="54"/>
      <c r="B191" s="71" t="s">
        <v>434</v>
      </c>
      <c r="C191" s="94" t="s">
        <v>125</v>
      </c>
      <c r="D191" s="54" t="s">
        <v>137</v>
      </c>
      <c r="E191" s="66">
        <v>2000</v>
      </c>
      <c r="F191" s="54"/>
      <c r="G191" s="56">
        <f t="shared" si="5"/>
        <v>2000</v>
      </c>
    </row>
    <row r="192" spans="1:7" ht="16.5" customHeight="1">
      <c r="A192" s="54">
        <v>4</v>
      </c>
      <c r="B192" s="115" t="s">
        <v>37</v>
      </c>
      <c r="C192" s="94"/>
      <c r="D192" s="54"/>
      <c r="E192" s="66"/>
      <c r="F192" s="54"/>
      <c r="G192" s="56"/>
    </row>
    <row r="193" spans="1:8" ht="15" customHeight="1">
      <c r="A193" s="54"/>
      <c r="B193" s="71" t="s">
        <v>298</v>
      </c>
      <c r="C193" s="94" t="s">
        <v>141</v>
      </c>
      <c r="D193" s="54" t="s">
        <v>137</v>
      </c>
      <c r="E193" s="66">
        <v>100</v>
      </c>
      <c r="F193" s="54"/>
      <c r="G193" s="56">
        <f t="shared" si="5"/>
        <v>100</v>
      </c>
    </row>
    <row r="194" spans="1:8" ht="16.5" customHeight="1">
      <c r="A194" s="112"/>
      <c r="B194" s="228" t="s">
        <v>177</v>
      </c>
      <c r="C194" s="234"/>
      <c r="D194" s="54"/>
      <c r="E194" s="66"/>
      <c r="F194" s="54"/>
      <c r="G194" s="56"/>
    </row>
    <row r="195" spans="1:8" ht="22.5" customHeight="1">
      <c r="A195" s="184">
        <v>2</v>
      </c>
      <c r="B195" s="224" t="s">
        <v>668</v>
      </c>
      <c r="C195" s="226"/>
      <c r="D195" s="54"/>
      <c r="E195" s="54"/>
      <c r="F195" s="54"/>
      <c r="G195" s="54"/>
    </row>
    <row r="196" spans="1:8" ht="14.25" customHeight="1">
      <c r="A196" s="54">
        <v>1</v>
      </c>
      <c r="B196" s="186" t="s">
        <v>34</v>
      </c>
      <c r="C196" s="54"/>
      <c r="D196" s="54"/>
      <c r="E196" s="55"/>
      <c r="F196" s="54"/>
      <c r="G196" s="54"/>
    </row>
    <row r="197" spans="1:8" ht="26.25" customHeight="1">
      <c r="A197" s="54"/>
      <c r="B197" s="60" t="s">
        <v>405</v>
      </c>
      <c r="C197" s="54" t="s">
        <v>125</v>
      </c>
      <c r="D197" s="54" t="s">
        <v>126</v>
      </c>
      <c r="E197" s="58">
        <f>850000+550000</f>
        <v>1400000</v>
      </c>
      <c r="F197" s="54"/>
      <c r="G197" s="55">
        <f>E197+F197</f>
        <v>1400000</v>
      </c>
    </row>
    <row r="198" spans="1:8" ht="14.25" customHeight="1">
      <c r="A198" s="54">
        <v>2</v>
      </c>
      <c r="B198" s="186" t="s">
        <v>35</v>
      </c>
      <c r="C198" s="54"/>
      <c r="D198" s="54"/>
      <c r="E198" s="57"/>
      <c r="F198" s="54"/>
      <c r="G198" s="54"/>
    </row>
    <row r="199" spans="1:8" ht="24.75" customHeight="1">
      <c r="A199" s="54"/>
      <c r="B199" s="60" t="s">
        <v>159</v>
      </c>
      <c r="C199" s="54" t="s">
        <v>127</v>
      </c>
      <c r="D199" s="54" t="s">
        <v>126</v>
      </c>
      <c r="E199" s="57">
        <v>120</v>
      </c>
      <c r="F199" s="54"/>
      <c r="G199" s="55">
        <f>E199+F199</f>
        <v>120</v>
      </c>
    </row>
    <row r="200" spans="1:8" ht="31.5" customHeight="1">
      <c r="A200" s="54"/>
      <c r="B200" s="60" t="s">
        <v>793</v>
      </c>
      <c r="C200" s="54" t="s">
        <v>127</v>
      </c>
      <c r="D200" s="54" t="s">
        <v>126</v>
      </c>
      <c r="E200" s="57">
        <v>187</v>
      </c>
      <c r="F200" s="54"/>
      <c r="G200" s="55">
        <f>E200+F200</f>
        <v>187</v>
      </c>
    </row>
    <row r="201" spans="1:8" ht="22.5" customHeight="1">
      <c r="A201" s="54"/>
      <c r="B201" s="60" t="s">
        <v>796</v>
      </c>
      <c r="C201" s="54" t="s">
        <v>127</v>
      </c>
      <c r="D201" s="54" t="s">
        <v>126</v>
      </c>
      <c r="E201" s="57">
        <v>160</v>
      </c>
      <c r="F201" s="54"/>
      <c r="G201" s="55">
        <f>E201+F201</f>
        <v>160</v>
      </c>
    </row>
    <row r="202" spans="1:8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</row>
    <row r="203" spans="1:8" ht="14.25" customHeight="1">
      <c r="A203" s="54">
        <v>3</v>
      </c>
      <c r="B203" s="186" t="s">
        <v>36</v>
      </c>
      <c r="C203" s="54"/>
      <c r="D203" s="54"/>
      <c r="E203" s="57"/>
      <c r="F203" s="54"/>
      <c r="G203" s="54"/>
    </row>
    <row r="204" spans="1:8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37">
        <f>555.55*12*120</f>
        <v>799991.99999999988</v>
      </c>
    </row>
    <row r="205" spans="1:8" ht="27.75" customHeight="1">
      <c r="A205" s="54"/>
      <c r="B205" s="60" t="s">
        <v>794</v>
      </c>
      <c r="C205" s="54" t="s">
        <v>125</v>
      </c>
      <c r="D205" s="54" t="s">
        <v>137</v>
      </c>
      <c r="E205" s="66">
        <v>2000</v>
      </c>
      <c r="F205" s="54"/>
      <c r="G205" s="56">
        <f>E205+F205</f>
        <v>2000</v>
      </c>
      <c r="H205" s="37">
        <f>E205*E200+E206*E201</f>
        <v>550000</v>
      </c>
    </row>
    <row r="206" spans="1:8" ht="25.5" customHeight="1">
      <c r="A206" s="54"/>
      <c r="B206" s="60" t="s">
        <v>795</v>
      </c>
      <c r="C206" s="54" t="s">
        <v>125</v>
      </c>
      <c r="D206" s="54" t="s">
        <v>137</v>
      </c>
      <c r="E206" s="66">
        <v>1100</v>
      </c>
      <c r="F206" s="54"/>
      <c r="G206" s="56">
        <f>E206+F206</f>
        <v>1100</v>
      </c>
    </row>
    <row r="207" spans="1:8" ht="14.25" customHeight="1">
      <c r="A207" s="54">
        <v>4</v>
      </c>
      <c r="B207" s="186" t="s">
        <v>37</v>
      </c>
      <c r="C207" s="54"/>
      <c r="D207" s="54"/>
      <c r="E207" s="54"/>
      <c r="F207" s="54"/>
      <c r="G207" s="54"/>
    </row>
    <row r="208" spans="1:8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</row>
    <row r="209" spans="1:8">
      <c r="A209" s="184">
        <v>3</v>
      </c>
      <c r="B209" s="221" t="s">
        <v>178</v>
      </c>
      <c r="C209" s="235"/>
      <c r="D209" s="54"/>
      <c r="E209" s="63"/>
      <c r="F209" s="54"/>
      <c r="G209" s="56"/>
    </row>
    <row r="210" spans="1:8" ht="23.25" customHeight="1">
      <c r="A210" s="184"/>
      <c r="B210" s="186" t="s">
        <v>643</v>
      </c>
      <c r="C210" s="54"/>
      <c r="D210" s="54"/>
      <c r="E210" s="59">
        <f>E212+E213</f>
        <v>5446867.0700000003</v>
      </c>
      <c r="F210" s="184"/>
      <c r="G210" s="59">
        <f>G212+G213</f>
        <v>5446867.0700000003</v>
      </c>
    </row>
    <row r="211" spans="1:8" ht="14.25" customHeight="1">
      <c r="A211" s="54">
        <v>1</v>
      </c>
      <c r="B211" s="186" t="s">
        <v>34</v>
      </c>
      <c r="C211" s="54"/>
      <c r="D211" s="54"/>
      <c r="E211" s="54"/>
      <c r="F211" s="54"/>
      <c r="G211" s="54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5406867.0700000003</v>
      </c>
      <c r="F212" s="54"/>
      <c r="G212" s="55">
        <f>E212+F212</f>
        <v>5406867.0700000003</v>
      </c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v>40000</v>
      </c>
      <c r="F213" s="54"/>
      <c r="G213" s="55">
        <f>E213</f>
        <v>40000</v>
      </c>
    </row>
    <row r="214" spans="1:8" ht="14.25" customHeight="1">
      <c r="A214" s="54">
        <v>2</v>
      </c>
      <c r="B214" s="186" t="s">
        <v>35</v>
      </c>
      <c r="C214" s="54"/>
      <c r="D214" s="54"/>
      <c r="E214" s="54"/>
      <c r="F214" s="54"/>
      <c r="G214" s="54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55">
        <v>536673</v>
      </c>
      <c r="F215" s="54"/>
      <c r="G215" s="55">
        <f>E215+F215</f>
        <v>536673</v>
      </c>
      <c r="H215" s="37">
        <f>E212/E215</f>
        <v>10.074788688829139</v>
      </c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</row>
    <row r="217" spans="1:8" ht="14.25" customHeight="1">
      <c r="A217" s="54">
        <v>3</v>
      </c>
      <c r="B217" s="186" t="s">
        <v>36</v>
      </c>
      <c r="C217" s="54"/>
      <c r="D217" s="54"/>
      <c r="E217" s="54"/>
      <c r="F217" s="54"/>
      <c r="G217" s="54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f>E212/E215</f>
        <v>10.074788688829139</v>
      </c>
      <c r="F218" s="54"/>
      <c r="G218" s="56">
        <f>E218+F218</f>
        <v>10.074788688829139</v>
      </c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373.84177570093459</v>
      </c>
      <c r="F219" s="54"/>
      <c r="G219" s="56">
        <f>E219</f>
        <v>373.84177570093459</v>
      </c>
    </row>
    <row r="220" spans="1:8" ht="14.25" customHeight="1">
      <c r="A220" s="54">
        <v>4</v>
      </c>
      <c r="B220" s="186" t="s">
        <v>37</v>
      </c>
      <c r="C220" s="54"/>
      <c r="D220" s="54"/>
      <c r="E220" s="54"/>
      <c r="F220" s="54"/>
      <c r="G220" s="54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</row>
    <row r="222" spans="1:8" ht="57.75" hidden="1" customHeight="1">
      <c r="A222" s="54"/>
      <c r="B222" s="224" t="s">
        <v>673</v>
      </c>
      <c r="C222" s="236"/>
      <c r="D222" s="54"/>
      <c r="E222" s="54"/>
      <c r="F222" s="54"/>
      <c r="G222" s="54"/>
    </row>
    <row r="223" spans="1:8" ht="57.75" hidden="1" customHeight="1">
      <c r="A223" s="54">
        <v>1</v>
      </c>
      <c r="B223" s="186" t="s">
        <v>34</v>
      </c>
      <c r="C223" s="54"/>
      <c r="D223" s="54"/>
      <c r="E223" s="54"/>
      <c r="F223" s="54"/>
      <c r="G223" s="54"/>
    </row>
    <row r="224" spans="1:8" hidden="1">
      <c r="A224" s="54"/>
      <c r="B224" s="60" t="s">
        <v>233</v>
      </c>
      <c r="C224" s="54" t="s">
        <v>129</v>
      </c>
      <c r="D224" s="54" t="s">
        <v>126</v>
      </c>
      <c r="E224" s="58"/>
      <c r="F224" s="54"/>
      <c r="G224" s="56">
        <f>E224+F224</f>
        <v>0</v>
      </c>
    </row>
    <row r="225" spans="1:7" ht="57.75" hidden="1" customHeight="1">
      <c r="A225" s="54">
        <v>2</v>
      </c>
      <c r="B225" s="186" t="s">
        <v>35</v>
      </c>
      <c r="C225" s="54"/>
      <c r="D225" s="54"/>
      <c r="E225" s="57"/>
      <c r="F225" s="54"/>
      <c r="G225" s="54"/>
    </row>
    <row r="226" spans="1:7" ht="57.75" hidden="1" customHeight="1">
      <c r="A226" s="54"/>
      <c r="B226" s="60" t="s">
        <v>266</v>
      </c>
      <c r="C226" s="54" t="s">
        <v>134</v>
      </c>
      <c r="D226" s="54" t="s">
        <v>126</v>
      </c>
      <c r="E226" s="57"/>
      <c r="F226" s="54"/>
      <c r="G226" s="54">
        <f>E226</f>
        <v>0</v>
      </c>
    </row>
    <row r="227" spans="1:7" ht="57.75" hidden="1" customHeight="1">
      <c r="A227" s="54"/>
      <c r="B227" s="60" t="s">
        <v>234</v>
      </c>
      <c r="C227" s="54" t="s">
        <v>134</v>
      </c>
      <c r="D227" s="54" t="s">
        <v>126</v>
      </c>
      <c r="E227" s="57"/>
      <c r="F227" s="54"/>
      <c r="G227" s="54">
        <f>E227</f>
        <v>0</v>
      </c>
    </row>
    <row r="228" spans="1:7" ht="57.75" hidden="1" customHeight="1">
      <c r="A228" s="54"/>
      <c r="B228" s="60" t="s">
        <v>267</v>
      </c>
      <c r="C228" s="54" t="s">
        <v>134</v>
      </c>
      <c r="D228" s="54" t="s">
        <v>126</v>
      </c>
      <c r="E228" s="57"/>
      <c r="F228" s="54"/>
      <c r="G228" s="54">
        <f>E228+F228</f>
        <v>0</v>
      </c>
    </row>
    <row r="229" spans="1:7" ht="57.75" hidden="1" customHeight="1">
      <c r="A229" s="54">
        <v>3</v>
      </c>
      <c r="B229" s="186" t="s">
        <v>36</v>
      </c>
      <c r="C229" s="54"/>
      <c r="D229" s="54"/>
      <c r="E229" s="54"/>
      <c r="F229" s="54"/>
      <c r="G229" s="54"/>
    </row>
    <row r="230" spans="1:7" ht="57.75" hidden="1" customHeight="1">
      <c r="A230" s="54"/>
      <c r="B230" s="60" t="s">
        <v>268</v>
      </c>
      <c r="C230" s="54" t="s">
        <v>129</v>
      </c>
      <c r="D230" s="54" t="s">
        <v>137</v>
      </c>
      <c r="E230" s="56"/>
      <c r="F230" s="54"/>
      <c r="G230" s="56">
        <f>E230</f>
        <v>0</v>
      </c>
    </row>
    <row r="231" spans="1:7" ht="57.75" hidden="1" customHeight="1">
      <c r="A231" s="54"/>
      <c r="B231" s="60" t="s">
        <v>236</v>
      </c>
      <c r="C231" s="54" t="s">
        <v>129</v>
      </c>
      <c r="D231" s="54" t="s">
        <v>137</v>
      </c>
      <c r="E231" s="56"/>
      <c r="F231" s="54"/>
      <c r="G231" s="56">
        <f>E231</f>
        <v>0</v>
      </c>
    </row>
    <row r="232" spans="1:7" ht="57.75" hidden="1" customHeight="1">
      <c r="A232" s="54"/>
      <c r="B232" s="60" t="s">
        <v>269</v>
      </c>
      <c r="C232" s="54" t="s">
        <v>129</v>
      </c>
      <c r="D232" s="54" t="s">
        <v>137</v>
      </c>
      <c r="E232" s="56"/>
      <c r="F232" s="54"/>
      <c r="G232" s="56">
        <f>E232+F232</f>
        <v>0</v>
      </c>
    </row>
    <row r="233" spans="1:7" ht="57.75" hidden="1" customHeight="1">
      <c r="A233" s="54">
        <v>4</v>
      </c>
      <c r="B233" s="186" t="s">
        <v>37</v>
      </c>
      <c r="C233" s="54"/>
      <c r="D233" s="54"/>
      <c r="E233" s="57"/>
      <c r="F233" s="54"/>
      <c r="G233" s="54"/>
    </row>
    <row r="234" spans="1:7" hidden="1">
      <c r="A234" s="54"/>
      <c r="B234" s="60" t="s">
        <v>165</v>
      </c>
      <c r="C234" s="54" t="s">
        <v>141</v>
      </c>
      <c r="D234" s="54" t="s">
        <v>166</v>
      </c>
      <c r="E234" s="57"/>
      <c r="F234" s="54"/>
      <c r="G234" s="55">
        <f t="shared" ref="G234" si="8">E234+F234</f>
        <v>0</v>
      </c>
    </row>
    <row r="235" spans="1:7" ht="57.75" hidden="1" customHeight="1">
      <c r="A235" s="54"/>
      <c r="B235" s="224" t="s">
        <v>290</v>
      </c>
      <c r="C235" s="225"/>
      <c r="D235" s="226"/>
      <c r="E235" s="57"/>
      <c r="F235" s="54"/>
      <c r="G235" s="55"/>
    </row>
    <row r="236" spans="1:7" ht="57.75" hidden="1" customHeight="1">
      <c r="A236" s="54">
        <v>1</v>
      </c>
      <c r="B236" s="186" t="s">
        <v>34</v>
      </c>
      <c r="C236" s="54"/>
      <c r="D236" s="54"/>
      <c r="E236" s="57"/>
      <c r="F236" s="54"/>
      <c r="G236" s="55"/>
    </row>
    <row r="237" spans="1:7" ht="57.75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</row>
    <row r="238" spans="1:7" ht="57.75" hidden="1" customHeight="1">
      <c r="A238" s="54">
        <v>2</v>
      </c>
      <c r="B238" s="186" t="s">
        <v>35</v>
      </c>
      <c r="C238" s="54"/>
      <c r="D238" s="54"/>
      <c r="E238" s="57"/>
      <c r="F238" s="54"/>
      <c r="G238" s="55"/>
    </row>
    <row r="239" spans="1:7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</row>
    <row r="240" spans="1:7" ht="57.75" hidden="1" customHeight="1">
      <c r="A240" s="54">
        <v>3</v>
      </c>
      <c r="B240" s="186" t="s">
        <v>36</v>
      </c>
      <c r="C240" s="54"/>
      <c r="D240" s="54"/>
      <c r="E240" s="57"/>
      <c r="F240" s="54"/>
      <c r="G240" s="55"/>
    </row>
    <row r="241" spans="1:7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</row>
    <row r="242" spans="1:7" ht="57.75" hidden="1" customHeight="1">
      <c r="A242" s="54">
        <v>4</v>
      </c>
      <c r="B242" s="186" t="s">
        <v>37</v>
      </c>
      <c r="C242" s="54"/>
      <c r="D242" s="54"/>
      <c r="E242" s="57"/>
      <c r="F242" s="54"/>
      <c r="G242" s="55"/>
    </row>
    <row r="243" spans="1:7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</row>
    <row r="244" spans="1:7" ht="57.75" hidden="1" customHeight="1">
      <c r="A244" s="54"/>
      <c r="B244" s="224" t="s">
        <v>306</v>
      </c>
      <c r="C244" s="236"/>
      <c r="D244" s="54"/>
      <c r="E244" s="57"/>
      <c r="F244" s="54"/>
      <c r="G244" s="54"/>
    </row>
    <row r="245" spans="1:7" ht="57.75" hidden="1" customHeight="1">
      <c r="A245" s="54">
        <v>1</v>
      </c>
      <c r="B245" s="186" t="s">
        <v>34</v>
      </c>
      <c r="C245" s="54"/>
      <c r="D245" s="54"/>
      <c r="E245" s="57"/>
      <c r="F245" s="54"/>
      <c r="G245" s="54"/>
    </row>
    <row r="246" spans="1:7" ht="57.75" hidden="1" customHeight="1">
      <c r="A246" s="54"/>
      <c r="B246" s="60" t="s">
        <v>198</v>
      </c>
      <c r="C246" s="54" t="s">
        <v>129</v>
      </c>
      <c r="D246" s="54" t="s">
        <v>170</v>
      </c>
      <c r="E246" s="58"/>
      <c r="F246" s="54"/>
      <c r="G246" s="58"/>
    </row>
    <row r="247" spans="1:7" ht="57.75" hidden="1" customHeight="1">
      <c r="A247" s="54">
        <v>2</v>
      </c>
      <c r="B247" s="186" t="s">
        <v>35</v>
      </c>
      <c r="C247" s="54"/>
      <c r="D247" s="54"/>
      <c r="E247" s="57"/>
      <c r="F247" s="54"/>
      <c r="G247" s="54"/>
    </row>
    <row r="248" spans="1:7" ht="57.75" hidden="1" customHeight="1">
      <c r="A248" s="54"/>
      <c r="B248" s="60" t="s">
        <v>197</v>
      </c>
      <c r="C248" s="54" t="s">
        <v>129</v>
      </c>
      <c r="D248" s="54" t="s">
        <v>126</v>
      </c>
      <c r="E248" s="57"/>
      <c r="F248" s="54"/>
      <c r="G248" s="55"/>
    </row>
    <row r="249" spans="1:7" ht="57.75" hidden="1" customHeight="1">
      <c r="A249" s="54"/>
      <c r="B249" s="60" t="s">
        <v>171</v>
      </c>
      <c r="C249" s="54" t="s">
        <v>172</v>
      </c>
      <c r="D249" s="54" t="s">
        <v>138</v>
      </c>
      <c r="E249" s="57"/>
      <c r="F249" s="54"/>
      <c r="G249" s="55"/>
    </row>
    <row r="250" spans="1:7" ht="57.75" hidden="1" customHeight="1">
      <c r="A250" s="54">
        <v>3</v>
      </c>
      <c r="B250" s="186" t="s">
        <v>36</v>
      </c>
      <c r="C250" s="54"/>
      <c r="D250" s="54"/>
      <c r="E250" s="57"/>
      <c r="F250" s="54"/>
      <c r="G250" s="54"/>
    </row>
    <row r="251" spans="1:7" ht="22.5" hidden="1">
      <c r="A251" s="54"/>
      <c r="B251" s="60" t="s">
        <v>199</v>
      </c>
      <c r="C251" s="54" t="s">
        <v>125</v>
      </c>
      <c r="D251" s="54" t="s">
        <v>137</v>
      </c>
      <c r="E251" s="58"/>
      <c r="F251" s="54"/>
      <c r="G251" s="58"/>
    </row>
    <row r="252" spans="1:7" ht="57.75" hidden="1" customHeight="1">
      <c r="A252" s="54">
        <v>4</v>
      </c>
      <c r="B252" s="186" t="s">
        <v>37</v>
      </c>
      <c r="C252" s="54"/>
      <c r="D252" s="54"/>
      <c r="E252" s="58"/>
      <c r="F252" s="54"/>
      <c r="G252" s="54"/>
    </row>
    <row r="253" spans="1:7" ht="57.75" hidden="1" customHeight="1">
      <c r="A253" s="54"/>
      <c r="B253" s="60" t="s">
        <v>173</v>
      </c>
      <c r="C253" s="54" t="s">
        <v>141</v>
      </c>
      <c r="D253" s="54" t="s">
        <v>137</v>
      </c>
      <c r="E253" s="72"/>
      <c r="F253" s="54"/>
      <c r="G253" s="55"/>
    </row>
    <row r="254" spans="1:7" ht="20.25" customHeight="1">
      <c r="A254" s="54"/>
      <c r="B254" s="187" t="s">
        <v>791</v>
      </c>
      <c r="C254" s="188"/>
      <c r="D254" s="62"/>
      <c r="E254" s="57"/>
      <c r="F254" s="54"/>
      <c r="G254" s="54"/>
    </row>
    <row r="255" spans="1:7" ht="14.25" customHeight="1">
      <c r="A255" s="54">
        <v>1</v>
      </c>
      <c r="B255" s="186" t="s">
        <v>34</v>
      </c>
      <c r="C255" s="54"/>
      <c r="D255" s="62"/>
      <c r="E255" s="57"/>
      <c r="F255" s="54"/>
      <c r="G255" s="54"/>
    </row>
    <row r="256" spans="1:7" ht="24" customHeight="1">
      <c r="A256" s="54"/>
      <c r="B256" s="60" t="s">
        <v>285</v>
      </c>
      <c r="C256" s="54" t="s">
        <v>129</v>
      </c>
      <c r="D256" s="54" t="s">
        <v>170</v>
      </c>
      <c r="E256" s="58">
        <v>25000</v>
      </c>
      <c r="F256" s="54"/>
      <c r="G256" s="58">
        <f>E256</f>
        <v>25000</v>
      </c>
    </row>
    <row r="257" spans="1:7" ht="14.25" customHeight="1">
      <c r="A257" s="54">
        <v>2</v>
      </c>
      <c r="B257" s="186" t="s">
        <v>35</v>
      </c>
      <c r="C257" s="54"/>
      <c r="D257" s="62"/>
      <c r="E257" s="57"/>
      <c r="F257" s="54"/>
      <c r="G257" s="54"/>
    </row>
    <row r="258" spans="1:7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</row>
    <row r="259" spans="1:7" ht="14.25" customHeight="1">
      <c r="A259" s="54">
        <v>3</v>
      </c>
      <c r="B259" s="186" t="s">
        <v>36</v>
      </c>
      <c r="C259" s="54"/>
      <c r="D259" s="62"/>
      <c r="E259" s="57"/>
      <c r="F259" s="54"/>
      <c r="G259" s="54"/>
    </row>
    <row r="260" spans="1:7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2083.3333333333335</v>
      </c>
      <c r="F260" s="54"/>
      <c r="G260" s="56">
        <f>E260+F260</f>
        <v>2083.3333333333335</v>
      </c>
    </row>
    <row r="261" spans="1:7" ht="14.25" customHeight="1">
      <c r="A261" s="54">
        <v>4</v>
      </c>
      <c r="B261" s="186" t="s">
        <v>37</v>
      </c>
      <c r="C261" s="54"/>
      <c r="D261" s="62"/>
      <c r="E261" s="57"/>
      <c r="F261" s="54"/>
      <c r="G261" s="54"/>
    </row>
    <row r="262" spans="1:7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</row>
    <row r="263" spans="1:7" ht="57.75" hidden="1" customHeight="1">
      <c r="A263" s="184"/>
      <c r="B263" s="224" t="s">
        <v>743</v>
      </c>
      <c r="C263" s="226"/>
      <c r="D263" s="54"/>
      <c r="E263" s="54"/>
      <c r="F263" s="54"/>
      <c r="G263" s="54"/>
    </row>
    <row r="264" spans="1:7" ht="57.75" hidden="1" customHeight="1">
      <c r="A264" s="54">
        <v>1</v>
      </c>
      <c r="B264" s="186" t="s">
        <v>34</v>
      </c>
      <c r="C264" s="54"/>
      <c r="D264" s="54"/>
      <c r="E264" s="54"/>
      <c r="F264" s="54"/>
      <c r="G264" s="54"/>
    </row>
    <row r="265" spans="1:7" ht="22.5" hidden="1">
      <c r="A265" s="54"/>
      <c r="B265" s="60" t="s">
        <v>744</v>
      </c>
      <c r="C265" s="54" t="s">
        <v>129</v>
      </c>
      <c r="D265" s="54" t="s">
        <v>126</v>
      </c>
      <c r="E265" s="58"/>
      <c r="F265" s="54"/>
      <c r="G265" s="58">
        <f>E265</f>
        <v>0</v>
      </c>
    </row>
    <row r="266" spans="1:7" ht="57.75" hidden="1" customHeight="1">
      <c r="A266" s="54">
        <v>2</v>
      </c>
      <c r="B266" s="186" t="s">
        <v>35</v>
      </c>
      <c r="C266" s="54"/>
      <c r="D266" s="54"/>
      <c r="E266" s="57"/>
      <c r="F266" s="54"/>
      <c r="G266" s="58"/>
    </row>
    <row r="267" spans="1:7" ht="57.75" hidden="1" customHeight="1">
      <c r="A267" s="54"/>
      <c r="B267" s="60" t="s">
        <v>745</v>
      </c>
      <c r="C267" s="54" t="s">
        <v>127</v>
      </c>
      <c r="D267" s="54" t="s">
        <v>126</v>
      </c>
      <c r="E267" s="57"/>
      <c r="F267" s="54"/>
      <c r="G267" s="58">
        <f>E267</f>
        <v>0</v>
      </c>
    </row>
    <row r="268" spans="1:7" ht="57.75" hidden="1" customHeight="1">
      <c r="A268" s="54">
        <v>3</v>
      </c>
      <c r="B268" s="186" t="s">
        <v>36</v>
      </c>
      <c r="C268" s="54"/>
      <c r="D268" s="54"/>
      <c r="E268" s="57"/>
      <c r="F268" s="54"/>
      <c r="G268" s="54"/>
    </row>
    <row r="269" spans="1:7" ht="22.5" hidden="1">
      <c r="A269" s="54"/>
      <c r="B269" s="60" t="s">
        <v>746</v>
      </c>
      <c r="C269" s="54" t="s">
        <v>129</v>
      </c>
      <c r="D269" s="54" t="s">
        <v>140</v>
      </c>
      <c r="E269" s="58">
        <f>E265</f>
        <v>0</v>
      </c>
      <c r="F269" s="54"/>
      <c r="G269" s="58">
        <f>E269</f>
        <v>0</v>
      </c>
    </row>
    <row r="270" spans="1:7" ht="57.75" hidden="1" customHeight="1">
      <c r="A270" s="54">
        <v>4</v>
      </c>
      <c r="B270" s="186" t="s">
        <v>37</v>
      </c>
      <c r="C270" s="54"/>
      <c r="D270" s="54"/>
      <c r="E270" s="57"/>
      <c r="F270" s="54"/>
      <c r="G270" s="54"/>
    </row>
    <row r="271" spans="1:7" hidden="1">
      <c r="A271" s="54"/>
      <c r="B271" s="60" t="s">
        <v>165</v>
      </c>
      <c r="C271" s="54" t="s">
        <v>141</v>
      </c>
      <c r="D271" s="54" t="s">
        <v>137</v>
      </c>
      <c r="E271" s="57">
        <v>100</v>
      </c>
      <c r="F271" s="54"/>
      <c r="G271" s="58">
        <f>E271</f>
        <v>100</v>
      </c>
    </row>
    <row r="272" spans="1:7" ht="18.75" customHeight="1">
      <c r="A272" s="184">
        <v>4</v>
      </c>
      <c r="B272" s="232" t="s">
        <v>180</v>
      </c>
      <c r="C272" s="232"/>
      <c r="D272" s="54"/>
      <c r="E272" s="57"/>
      <c r="F272" s="54"/>
      <c r="G272" s="56"/>
    </row>
    <row r="273" spans="1:7" ht="21.75" customHeight="1">
      <c r="A273" s="54"/>
      <c r="B273" s="186" t="s">
        <v>674</v>
      </c>
      <c r="C273" s="54"/>
      <c r="D273" s="62"/>
      <c r="E273" s="54"/>
      <c r="F273" s="54"/>
      <c r="G273" s="54"/>
    </row>
    <row r="274" spans="1:7" ht="13.5" customHeight="1">
      <c r="A274" s="54">
        <v>1</v>
      </c>
      <c r="B274" s="186" t="s">
        <v>34</v>
      </c>
      <c r="C274" s="54"/>
      <c r="D274" s="62"/>
      <c r="E274" s="54"/>
      <c r="F274" s="54"/>
      <c r="G274" s="54"/>
    </row>
    <row r="275" spans="1:7">
      <c r="A275" s="54"/>
      <c r="B275" s="60" t="s">
        <v>123</v>
      </c>
      <c r="C275" s="54" t="s">
        <v>129</v>
      </c>
      <c r="D275" s="54" t="s">
        <v>170</v>
      </c>
      <c r="E275" s="58">
        <v>10000</v>
      </c>
      <c r="F275" s="54"/>
      <c r="G275" s="58">
        <f>E275+F275</f>
        <v>10000</v>
      </c>
    </row>
    <row r="276" spans="1:7" ht="13.5" customHeight="1">
      <c r="A276" s="54">
        <v>2</v>
      </c>
      <c r="B276" s="186" t="s">
        <v>35</v>
      </c>
      <c r="C276" s="54"/>
      <c r="D276" s="62"/>
      <c r="E276" s="57"/>
      <c r="F276" s="54"/>
      <c r="G276" s="54"/>
    </row>
    <row r="277" spans="1:7">
      <c r="A277" s="54"/>
      <c r="B277" s="60" t="s">
        <v>238</v>
      </c>
      <c r="C277" s="54" t="s">
        <v>127</v>
      </c>
      <c r="D277" s="54" t="s">
        <v>126</v>
      </c>
      <c r="E277" s="72">
        <v>2</v>
      </c>
      <c r="F277" s="54"/>
      <c r="G277" s="55">
        <f>E277+F277</f>
        <v>2</v>
      </c>
    </row>
    <row r="278" spans="1:7" ht="13.5" customHeight="1">
      <c r="A278" s="54">
        <v>3</v>
      </c>
      <c r="B278" s="186" t="s">
        <v>36</v>
      </c>
      <c r="C278" s="54"/>
      <c r="D278" s="62"/>
      <c r="E278" s="72"/>
      <c r="F278" s="54"/>
      <c r="G278" s="55"/>
    </row>
    <row r="279" spans="1:7" ht="22.5">
      <c r="A279" s="54"/>
      <c r="B279" s="60" t="s">
        <v>239</v>
      </c>
      <c r="C279" s="54" t="s">
        <v>129</v>
      </c>
      <c r="D279" s="54" t="s">
        <v>137</v>
      </c>
      <c r="E279" s="58">
        <f>E275/E277</f>
        <v>5000</v>
      </c>
      <c r="F279" s="54"/>
      <c r="G279" s="58">
        <f>E279</f>
        <v>5000</v>
      </c>
    </row>
    <row r="280" spans="1:7" ht="13.5" customHeight="1">
      <c r="A280" s="54">
        <v>4</v>
      </c>
      <c r="B280" s="186" t="s">
        <v>37</v>
      </c>
      <c r="C280" s="54"/>
      <c r="D280" s="62"/>
      <c r="E280" s="58"/>
      <c r="F280" s="54"/>
      <c r="G280" s="56"/>
    </row>
    <row r="281" spans="1:7">
      <c r="A281" s="54"/>
      <c r="B281" s="60" t="s">
        <v>240</v>
      </c>
      <c r="C281" s="54" t="s">
        <v>141</v>
      </c>
      <c r="D281" s="54" t="s">
        <v>137</v>
      </c>
      <c r="E281" s="57">
        <v>100</v>
      </c>
      <c r="F281" s="57"/>
      <c r="G281" s="57">
        <f>E281</f>
        <v>100</v>
      </c>
    </row>
    <row r="282" spans="1:7" ht="27.75" customHeight="1">
      <c r="A282" s="54"/>
      <c r="B282" s="224" t="s">
        <v>648</v>
      </c>
      <c r="C282" s="233"/>
      <c r="D282" s="62"/>
      <c r="E282" s="54"/>
      <c r="F282" s="54"/>
      <c r="G282" s="54"/>
    </row>
    <row r="283" spans="1:7" ht="13.5" customHeight="1">
      <c r="A283" s="54">
        <v>1</v>
      </c>
      <c r="B283" s="186" t="s">
        <v>34</v>
      </c>
      <c r="C283" s="54"/>
      <c r="D283" s="62"/>
      <c r="E283" s="54"/>
      <c r="F283" s="54"/>
      <c r="G283" s="54"/>
    </row>
    <row r="284" spans="1:7">
      <c r="A284" s="54"/>
      <c r="B284" s="60" t="s">
        <v>123</v>
      </c>
      <c r="C284" s="54" t="s">
        <v>129</v>
      </c>
      <c r="D284" s="54" t="s">
        <v>130</v>
      </c>
      <c r="E284" s="58">
        <v>112000</v>
      </c>
      <c r="F284" s="54"/>
      <c r="G284" s="58">
        <f>E284+F284</f>
        <v>112000</v>
      </c>
    </row>
    <row r="285" spans="1:7" ht="13.5" customHeight="1">
      <c r="A285" s="54">
        <v>2</v>
      </c>
      <c r="B285" s="186" t="s">
        <v>35</v>
      </c>
      <c r="C285" s="54"/>
      <c r="D285" s="62"/>
      <c r="E285" s="57"/>
      <c r="F285" s="54"/>
      <c r="G285" s="54"/>
    </row>
    <row r="286" spans="1:7" ht="27.75" customHeight="1">
      <c r="A286" s="54"/>
      <c r="B286" s="60" t="s">
        <v>241</v>
      </c>
      <c r="C286" s="54" t="s">
        <v>134</v>
      </c>
      <c r="D286" s="54" t="s">
        <v>138</v>
      </c>
      <c r="E286" s="72">
        <v>8</v>
      </c>
      <c r="F286" s="54"/>
      <c r="G286" s="55">
        <f>E286+F286</f>
        <v>8</v>
      </c>
    </row>
    <row r="287" spans="1:7" ht="13.5" customHeight="1">
      <c r="A287" s="54">
        <v>3</v>
      </c>
      <c r="B287" s="186" t="s">
        <v>36</v>
      </c>
      <c r="C287" s="54"/>
      <c r="D287" s="62"/>
      <c r="E287" s="57"/>
      <c r="F287" s="54"/>
      <c r="G287" s="54"/>
    </row>
    <row r="288" spans="1:7" ht="24.75" customHeight="1">
      <c r="A288" s="54"/>
      <c r="B288" s="60" t="s">
        <v>242</v>
      </c>
      <c r="C288" s="54" t="s">
        <v>125</v>
      </c>
      <c r="D288" s="54" t="s">
        <v>137</v>
      </c>
      <c r="E288" s="58">
        <f>E284/E286</f>
        <v>14000</v>
      </c>
      <c r="F288" s="54"/>
      <c r="G288" s="58">
        <f>E288</f>
        <v>14000</v>
      </c>
    </row>
    <row r="289" spans="1:7" ht="13.5" customHeight="1">
      <c r="A289" s="54">
        <v>4</v>
      </c>
      <c r="B289" s="186" t="s">
        <v>37</v>
      </c>
      <c r="C289" s="54"/>
      <c r="D289" s="62"/>
      <c r="E289" s="57"/>
      <c r="F289" s="54"/>
      <c r="G289" s="55"/>
    </row>
    <row r="290" spans="1:7" ht="27" customHeight="1">
      <c r="A290" s="54"/>
      <c r="B290" s="60" t="s">
        <v>243</v>
      </c>
      <c r="C290" s="54" t="s">
        <v>141</v>
      </c>
      <c r="D290" s="54" t="s">
        <v>137</v>
      </c>
      <c r="E290" s="72">
        <v>100</v>
      </c>
      <c r="F290" s="54"/>
      <c r="G290" s="55">
        <f>E290+F290</f>
        <v>100</v>
      </c>
    </row>
    <row r="291" spans="1:7" ht="25.5" customHeight="1">
      <c r="A291" s="54"/>
      <c r="B291" s="224" t="s">
        <v>650</v>
      </c>
      <c r="C291" s="226"/>
      <c r="D291" s="62"/>
      <c r="E291" s="72"/>
      <c r="F291" s="54"/>
      <c r="G291" s="55"/>
    </row>
    <row r="292" spans="1:7" ht="18" customHeight="1">
      <c r="A292" s="54">
        <v>1</v>
      </c>
      <c r="B292" s="186" t="s">
        <v>34</v>
      </c>
      <c r="C292" s="54"/>
      <c r="D292" s="62"/>
      <c r="E292" s="72"/>
      <c r="F292" s="54"/>
      <c r="G292" s="55"/>
    </row>
    <row r="293" spans="1:7" ht="18.75" customHeight="1">
      <c r="A293" s="54"/>
      <c r="B293" s="60" t="s">
        <v>123</v>
      </c>
      <c r="C293" s="54" t="s">
        <v>129</v>
      </c>
      <c r="D293" s="62" t="s">
        <v>130</v>
      </c>
      <c r="E293" s="58">
        <v>60000</v>
      </c>
      <c r="F293" s="54"/>
      <c r="G293" s="56">
        <f>E293</f>
        <v>60000</v>
      </c>
    </row>
    <row r="294" spans="1:7" ht="17.25" customHeight="1">
      <c r="A294" s="54">
        <v>2</v>
      </c>
      <c r="B294" s="186" t="s">
        <v>35</v>
      </c>
      <c r="C294" s="54"/>
      <c r="D294" s="62"/>
      <c r="E294" s="72"/>
      <c r="F294" s="54"/>
      <c r="G294" s="55"/>
    </row>
    <row r="295" spans="1:7" ht="17.25" customHeight="1">
      <c r="A295" s="54"/>
      <c r="B295" s="60" t="s">
        <v>270</v>
      </c>
      <c r="C295" s="54" t="s">
        <v>127</v>
      </c>
      <c r="D295" s="62" t="s">
        <v>138</v>
      </c>
      <c r="E295" s="72">
        <v>3</v>
      </c>
      <c r="F295" s="54"/>
      <c r="G295" s="55">
        <f>E295</f>
        <v>3</v>
      </c>
    </row>
    <row r="296" spans="1:7" ht="15.75" customHeight="1">
      <c r="A296" s="54">
        <v>3</v>
      </c>
      <c r="B296" s="186" t="s">
        <v>36</v>
      </c>
      <c r="C296" s="54"/>
      <c r="D296" s="62"/>
      <c r="E296" s="72"/>
      <c r="F296" s="54"/>
      <c r="G296" s="55"/>
    </row>
    <row r="297" spans="1:7" ht="23.25" customHeight="1">
      <c r="A297" s="54"/>
      <c r="B297" s="60" t="s">
        <v>271</v>
      </c>
      <c r="C297" s="54" t="s">
        <v>129</v>
      </c>
      <c r="D297" s="62" t="s">
        <v>137</v>
      </c>
      <c r="E297" s="58">
        <f>E293/E295</f>
        <v>20000</v>
      </c>
      <c r="F297" s="54"/>
      <c r="G297" s="56">
        <f>E297</f>
        <v>20000</v>
      </c>
    </row>
    <row r="298" spans="1:7" ht="13.5" customHeight="1">
      <c r="A298" s="54">
        <v>4</v>
      </c>
      <c r="B298" s="186" t="s">
        <v>37</v>
      </c>
      <c r="C298" s="54"/>
      <c r="D298" s="62"/>
      <c r="E298" s="72"/>
      <c r="F298" s="54"/>
      <c r="G298" s="55"/>
    </row>
    <row r="299" spans="1:7" ht="43.5" customHeight="1">
      <c r="A299" s="54"/>
      <c r="B299" s="60" t="s">
        <v>272</v>
      </c>
      <c r="C299" s="54" t="s">
        <v>141</v>
      </c>
      <c r="D299" s="62" t="s">
        <v>137</v>
      </c>
      <c r="E299" s="72">
        <v>100</v>
      </c>
      <c r="F299" s="54"/>
      <c r="G299" s="55">
        <f>E299</f>
        <v>100</v>
      </c>
    </row>
    <row r="300" spans="1:7" ht="32.25" hidden="1" customHeight="1">
      <c r="A300" s="54"/>
      <c r="B300" s="224" t="s">
        <v>649</v>
      </c>
      <c r="C300" s="226"/>
      <c r="D300" s="62"/>
      <c r="E300" s="72"/>
      <c r="F300" s="54"/>
      <c r="G300" s="55"/>
    </row>
    <row r="301" spans="1:7" ht="18" hidden="1" customHeight="1">
      <c r="A301" s="54">
        <v>1</v>
      </c>
      <c r="B301" s="186" t="s">
        <v>34</v>
      </c>
      <c r="C301" s="54"/>
      <c r="D301" s="62"/>
      <c r="E301" s="72"/>
      <c r="F301" s="54"/>
      <c r="G301" s="55"/>
    </row>
    <row r="302" spans="1:7" ht="27" hidden="1" customHeight="1">
      <c r="A302" s="54"/>
      <c r="B302" s="60" t="s">
        <v>123</v>
      </c>
      <c r="C302" s="54" t="s">
        <v>129</v>
      </c>
      <c r="D302" s="62" t="s">
        <v>741</v>
      </c>
      <c r="E302" s="58"/>
      <c r="F302" s="54"/>
      <c r="G302" s="56">
        <f>E302</f>
        <v>0</v>
      </c>
    </row>
    <row r="303" spans="1:7" ht="17.25" hidden="1" customHeight="1">
      <c r="A303" s="54">
        <v>2</v>
      </c>
      <c r="B303" s="186" t="s">
        <v>35</v>
      </c>
      <c r="C303" s="54"/>
      <c r="D303" s="62"/>
      <c r="E303" s="72"/>
      <c r="F303" s="54"/>
      <c r="G303" s="55"/>
    </row>
    <row r="304" spans="1:7" ht="25.5" hidden="1" customHeight="1">
      <c r="A304" s="54"/>
      <c r="B304" s="60" t="s">
        <v>506</v>
      </c>
      <c r="C304" s="54" t="s">
        <v>127</v>
      </c>
      <c r="D304" s="62" t="s">
        <v>138</v>
      </c>
      <c r="E304" s="72">
        <v>1</v>
      </c>
      <c r="F304" s="54"/>
      <c r="G304" s="55">
        <f>E304</f>
        <v>1</v>
      </c>
    </row>
    <row r="305" spans="1:7" ht="15.75" hidden="1" customHeight="1">
      <c r="A305" s="54">
        <v>3</v>
      </c>
      <c r="B305" s="186" t="s">
        <v>36</v>
      </c>
      <c r="C305" s="54"/>
      <c r="D305" s="62"/>
      <c r="E305" s="72"/>
      <c r="F305" s="54"/>
      <c r="G305" s="55"/>
    </row>
    <row r="306" spans="1:7" ht="23.25" hidden="1" customHeight="1">
      <c r="A306" s="54"/>
      <c r="B306" s="60" t="s">
        <v>507</v>
      </c>
      <c r="C306" s="54" t="s">
        <v>129</v>
      </c>
      <c r="D306" s="62" t="s">
        <v>137</v>
      </c>
      <c r="E306" s="58">
        <f>E302/E304</f>
        <v>0</v>
      </c>
      <c r="F306" s="54"/>
      <c r="G306" s="56">
        <f>E306</f>
        <v>0</v>
      </c>
    </row>
    <row r="307" spans="1:7" ht="13.5" hidden="1" customHeight="1">
      <c r="A307" s="54">
        <v>4</v>
      </c>
      <c r="B307" s="186" t="s">
        <v>37</v>
      </c>
      <c r="C307" s="54"/>
      <c r="D307" s="62"/>
      <c r="E307" s="72"/>
      <c r="F307" s="54"/>
      <c r="G307" s="55"/>
    </row>
    <row r="308" spans="1:7" ht="24" hidden="1" customHeight="1">
      <c r="A308" s="54"/>
      <c r="B308" s="60" t="s">
        <v>508</v>
      </c>
      <c r="C308" s="54" t="s">
        <v>141</v>
      </c>
      <c r="D308" s="62" t="s">
        <v>137</v>
      </c>
      <c r="E308" s="72">
        <v>100</v>
      </c>
      <c r="F308" s="54"/>
      <c r="G308" s="55">
        <f>E308</f>
        <v>100</v>
      </c>
    </row>
    <row r="309" spans="1:7" ht="57.75" hidden="1" customHeight="1">
      <c r="A309" s="54"/>
      <c r="B309" s="224" t="s">
        <v>675</v>
      </c>
      <c r="C309" s="226"/>
      <c r="D309" s="62"/>
      <c r="E309" s="72"/>
      <c r="F309" s="54"/>
      <c r="G309" s="55"/>
    </row>
    <row r="310" spans="1:7" ht="57.75" hidden="1" customHeight="1">
      <c r="A310" s="54">
        <v>1</v>
      </c>
      <c r="B310" s="186" t="s">
        <v>34</v>
      </c>
      <c r="C310" s="54"/>
      <c r="D310" s="62"/>
      <c r="E310" s="72"/>
      <c r="F310" s="54"/>
      <c r="G310" s="55"/>
    </row>
    <row r="311" spans="1:7" ht="57.75" hidden="1" customHeight="1">
      <c r="A311" s="54"/>
      <c r="B311" s="60" t="s">
        <v>497</v>
      </c>
      <c r="C311" s="54" t="s">
        <v>129</v>
      </c>
      <c r="D311" s="62" t="s">
        <v>130</v>
      </c>
      <c r="E311" s="58"/>
      <c r="F311" s="54"/>
      <c r="G311" s="56">
        <f>E311</f>
        <v>0</v>
      </c>
    </row>
    <row r="312" spans="1:7" ht="57.75" hidden="1" customHeight="1">
      <c r="A312" s="54">
        <v>2</v>
      </c>
      <c r="B312" s="186" t="s">
        <v>35</v>
      </c>
      <c r="C312" s="54"/>
      <c r="D312" s="62"/>
      <c r="E312" s="72"/>
      <c r="F312" s="54"/>
      <c r="G312" s="55"/>
    </row>
    <row r="313" spans="1:7" ht="57.75" hidden="1" customHeight="1">
      <c r="A313" s="54"/>
      <c r="B313" s="60" t="s">
        <v>494</v>
      </c>
      <c r="C313" s="54" t="s">
        <v>127</v>
      </c>
      <c r="D313" s="62" t="s">
        <v>138</v>
      </c>
      <c r="E313" s="72">
        <v>1</v>
      </c>
      <c r="F313" s="54"/>
      <c r="G313" s="55">
        <f>E313</f>
        <v>1</v>
      </c>
    </row>
    <row r="314" spans="1:7" ht="57.75" hidden="1" customHeight="1">
      <c r="A314" s="54">
        <v>3</v>
      </c>
      <c r="B314" s="186" t="s">
        <v>36</v>
      </c>
      <c r="C314" s="54"/>
      <c r="D314" s="62"/>
      <c r="E314" s="72"/>
      <c r="F314" s="54"/>
      <c r="G314" s="55"/>
    </row>
    <row r="315" spans="1:7" ht="57.75" hidden="1" customHeight="1">
      <c r="A315" s="54"/>
      <c r="B315" s="60" t="s">
        <v>495</v>
      </c>
      <c r="C315" s="54" t="s">
        <v>129</v>
      </c>
      <c r="D315" s="62" t="s">
        <v>137</v>
      </c>
      <c r="E315" s="58">
        <f>E311/E313</f>
        <v>0</v>
      </c>
      <c r="F315" s="54"/>
      <c r="G315" s="56">
        <f>E315</f>
        <v>0</v>
      </c>
    </row>
    <row r="316" spans="1:7" ht="57.75" hidden="1" customHeight="1">
      <c r="A316" s="54">
        <v>4</v>
      </c>
      <c r="B316" s="186" t="s">
        <v>37</v>
      </c>
      <c r="C316" s="54"/>
      <c r="D316" s="62"/>
      <c r="E316" s="72"/>
      <c r="F316" s="54"/>
      <c r="G316" s="55"/>
    </row>
    <row r="317" spans="1:7" ht="57.75" hidden="1" customHeight="1">
      <c r="A317" s="54"/>
      <c r="B317" s="60" t="s">
        <v>496</v>
      </c>
      <c r="C317" s="54" t="s">
        <v>141</v>
      </c>
      <c r="D317" s="62" t="s">
        <v>137</v>
      </c>
      <c r="E317" s="72">
        <v>100</v>
      </c>
      <c r="F317" s="54"/>
      <c r="G317" s="55">
        <f>E317</f>
        <v>100</v>
      </c>
    </row>
    <row r="318" spans="1:7" ht="40.5" customHeight="1">
      <c r="A318" s="54">
        <v>5</v>
      </c>
      <c r="B318" s="224" t="s">
        <v>244</v>
      </c>
      <c r="C318" s="226"/>
      <c r="D318" s="90"/>
      <c r="E318" s="91">
        <f>E321+E334+E343+E352+E363+E372+E381+E390</f>
        <v>104900000</v>
      </c>
      <c r="F318" s="184"/>
      <c r="G318" s="64">
        <f>E318</f>
        <v>104900000</v>
      </c>
    </row>
    <row r="319" spans="1:7" ht="36" customHeight="1">
      <c r="A319" s="54"/>
      <c r="B319" s="230" t="s">
        <v>676</v>
      </c>
      <c r="C319" s="231"/>
      <c r="D319" s="129"/>
      <c r="E319" s="72"/>
      <c r="F319" s="54"/>
      <c r="G319" s="55"/>
    </row>
    <row r="320" spans="1:7" ht="26.25" customHeight="1">
      <c r="A320" s="54">
        <v>1</v>
      </c>
      <c r="B320" s="186" t="s">
        <v>34</v>
      </c>
      <c r="C320" s="54"/>
      <c r="D320" s="54"/>
      <c r="E320" s="72"/>
      <c r="F320" s="54"/>
      <c r="G320" s="55"/>
    </row>
    <row r="321" spans="1:7" ht="48.75" customHeight="1">
      <c r="A321" s="54"/>
      <c r="B321" s="60" t="s">
        <v>410</v>
      </c>
      <c r="C321" s="54" t="s">
        <v>129</v>
      </c>
      <c r="D321" s="54" t="s">
        <v>130</v>
      </c>
      <c r="E321" s="58">
        <v>13500000</v>
      </c>
      <c r="F321" s="54"/>
      <c r="G321" s="58">
        <f>E321</f>
        <v>13500000</v>
      </c>
    </row>
    <row r="322" spans="1:7" ht="25.5" customHeight="1">
      <c r="A322" s="54">
        <v>2</v>
      </c>
      <c r="B322" s="186" t="s">
        <v>35</v>
      </c>
      <c r="C322" s="54"/>
      <c r="D322" s="54"/>
      <c r="E322" s="72"/>
      <c r="F322" s="54"/>
      <c r="G322" s="55"/>
    </row>
    <row r="323" spans="1:7" ht="25.5" customHeight="1">
      <c r="A323" s="54"/>
      <c r="B323" s="60" t="s">
        <v>124</v>
      </c>
      <c r="C323" s="54" t="s">
        <v>127</v>
      </c>
      <c r="D323" s="54" t="s">
        <v>128</v>
      </c>
      <c r="E323" s="57">
        <v>30</v>
      </c>
      <c r="F323" s="54"/>
      <c r="G323" s="55">
        <f>E323</f>
        <v>30</v>
      </c>
    </row>
    <row r="324" spans="1:7" ht="30.75" customHeight="1">
      <c r="A324" s="54"/>
      <c r="B324" s="60" t="s">
        <v>133</v>
      </c>
      <c r="C324" s="54" t="s">
        <v>324</v>
      </c>
      <c r="D324" s="54" t="s">
        <v>161</v>
      </c>
      <c r="E324" s="57">
        <v>165</v>
      </c>
      <c r="F324" s="54"/>
      <c r="G324" s="55">
        <f>E324</f>
        <v>165</v>
      </c>
    </row>
    <row r="325" spans="1:7" ht="40.5" customHeight="1">
      <c r="A325" s="54"/>
      <c r="B325" s="60" t="s">
        <v>411</v>
      </c>
      <c r="C325" s="54" t="s">
        <v>172</v>
      </c>
      <c r="D325" s="54" t="s">
        <v>138</v>
      </c>
      <c r="E325" s="57">
        <v>12</v>
      </c>
      <c r="F325" s="54"/>
      <c r="G325" s="55">
        <f>E325</f>
        <v>12</v>
      </c>
    </row>
    <row r="326" spans="1:7" ht="25.5" customHeight="1">
      <c r="A326" s="54">
        <v>3</v>
      </c>
      <c r="B326" s="186" t="s">
        <v>36</v>
      </c>
      <c r="C326" s="54"/>
      <c r="D326" s="54"/>
      <c r="E326" s="72"/>
      <c r="F326" s="54"/>
      <c r="G326" s="55"/>
    </row>
    <row r="327" spans="1:7" ht="37.5" customHeight="1">
      <c r="A327" s="54"/>
      <c r="B327" s="60" t="s">
        <v>412</v>
      </c>
      <c r="C327" s="54" t="s">
        <v>125</v>
      </c>
      <c r="D327" s="54" t="s">
        <v>137</v>
      </c>
      <c r="E327" s="58">
        <f>E321/E325</f>
        <v>1125000</v>
      </c>
      <c r="F327" s="56"/>
      <c r="G327" s="56">
        <f>E327</f>
        <v>1125000</v>
      </c>
    </row>
    <row r="328" spans="1:7" ht="27.75" customHeight="1">
      <c r="A328" s="54">
        <v>4</v>
      </c>
      <c r="B328" s="186" t="s">
        <v>37</v>
      </c>
      <c r="C328" s="54"/>
      <c r="D328" s="54"/>
      <c r="E328" s="72"/>
      <c r="F328" s="54"/>
      <c r="G328" s="55"/>
    </row>
    <row r="329" spans="1:7" ht="43.5" customHeight="1">
      <c r="A329" s="54"/>
      <c r="B329" s="60" t="s">
        <v>413</v>
      </c>
      <c r="C329" s="54" t="s">
        <v>141</v>
      </c>
      <c r="D329" s="54" t="s">
        <v>137</v>
      </c>
      <c r="E329" s="72">
        <v>100</v>
      </c>
      <c r="F329" s="54"/>
      <c r="G329" s="55">
        <f>E329</f>
        <v>100</v>
      </c>
    </row>
    <row r="330" spans="1:7" ht="40.5" customHeight="1">
      <c r="A330" s="54"/>
      <c r="B330" s="187" t="s">
        <v>653</v>
      </c>
      <c r="C330" s="185"/>
      <c r="D330" s="54"/>
      <c r="E330" s="72"/>
      <c r="F330" s="54"/>
      <c r="G330" s="55"/>
    </row>
    <row r="331" spans="1:7" ht="21" customHeight="1">
      <c r="A331" s="54">
        <v>1</v>
      </c>
      <c r="B331" s="186" t="s">
        <v>34</v>
      </c>
      <c r="C331" s="54"/>
      <c r="D331" s="62"/>
      <c r="E331" s="72"/>
      <c r="F331" s="54"/>
      <c r="G331" s="55"/>
    </row>
    <row r="332" spans="1:7" ht="34.5" customHeight="1">
      <c r="A332" s="54"/>
      <c r="B332" s="60" t="s">
        <v>142</v>
      </c>
      <c r="C332" s="54" t="s">
        <v>143</v>
      </c>
      <c r="D332" s="54" t="s">
        <v>144</v>
      </c>
      <c r="E332" s="72">
        <v>123.3</v>
      </c>
      <c r="F332" s="54"/>
      <c r="G332" s="56">
        <f t="shared" ref="G332:G334" si="9">E332</f>
        <v>123.3</v>
      </c>
    </row>
    <row r="333" spans="1:7" ht="23.25" customHeight="1">
      <c r="A333" s="54"/>
      <c r="B333" s="60" t="s">
        <v>145</v>
      </c>
      <c r="C333" s="54" t="s">
        <v>323</v>
      </c>
      <c r="D333" s="54" t="s">
        <v>144</v>
      </c>
      <c r="E333" s="72">
        <v>1826.1</v>
      </c>
      <c r="F333" s="54"/>
      <c r="G333" s="56">
        <f t="shared" si="9"/>
        <v>1826.1</v>
      </c>
    </row>
    <row r="334" spans="1:7" ht="66.75" customHeight="1">
      <c r="A334" s="54"/>
      <c r="B334" s="60" t="s">
        <v>325</v>
      </c>
      <c r="C334" s="54" t="s">
        <v>125</v>
      </c>
      <c r="D334" s="62" t="s">
        <v>130</v>
      </c>
      <c r="E334" s="58">
        <v>84000000</v>
      </c>
      <c r="F334" s="54"/>
      <c r="G334" s="56">
        <f t="shared" si="9"/>
        <v>84000000</v>
      </c>
    </row>
    <row r="335" spans="1:7" ht="13.5" customHeight="1">
      <c r="A335" s="54">
        <v>2</v>
      </c>
      <c r="B335" s="186" t="s">
        <v>35</v>
      </c>
      <c r="C335" s="54"/>
      <c r="D335" s="54"/>
      <c r="E335" s="72"/>
      <c r="F335" s="54"/>
      <c r="G335" s="55"/>
    </row>
    <row r="336" spans="1:7" ht="27.75" customHeight="1">
      <c r="A336" s="54"/>
      <c r="B336" s="60" t="s">
        <v>213</v>
      </c>
      <c r="C336" s="54" t="s">
        <v>172</v>
      </c>
      <c r="D336" s="54" t="s">
        <v>138</v>
      </c>
      <c r="E336" s="72">
        <v>9</v>
      </c>
      <c r="F336" s="54"/>
      <c r="G336" s="55">
        <f>E336</f>
        <v>9</v>
      </c>
    </row>
    <row r="337" spans="1:7" ht="13.5" customHeight="1">
      <c r="A337" s="54">
        <v>3</v>
      </c>
      <c r="B337" s="65" t="s">
        <v>36</v>
      </c>
      <c r="C337" s="62"/>
      <c r="D337" s="62"/>
      <c r="E337" s="72"/>
      <c r="F337" s="54"/>
      <c r="G337" s="55"/>
    </row>
    <row r="338" spans="1:7" ht="21.75" customHeight="1">
      <c r="A338" s="54"/>
      <c r="B338" s="60" t="s">
        <v>215</v>
      </c>
      <c r="C338" s="54" t="s">
        <v>125</v>
      </c>
      <c r="D338" s="54" t="s">
        <v>137</v>
      </c>
      <c r="E338" s="58">
        <f>E334/E336</f>
        <v>9333333.333333334</v>
      </c>
      <c r="F338" s="54"/>
      <c r="G338" s="58">
        <f>E338</f>
        <v>9333333.333333334</v>
      </c>
    </row>
    <row r="339" spans="1:7" ht="13.5" customHeight="1">
      <c r="A339" s="54">
        <v>4</v>
      </c>
      <c r="B339" s="65" t="s">
        <v>37</v>
      </c>
      <c r="C339" s="62"/>
      <c r="D339" s="62"/>
      <c r="E339" s="72"/>
      <c r="F339" s="54"/>
      <c r="G339" s="55"/>
    </row>
    <row r="340" spans="1:7" ht="27.75" customHeight="1">
      <c r="A340" s="54"/>
      <c r="B340" s="60" t="s">
        <v>214</v>
      </c>
      <c r="C340" s="54" t="s">
        <v>141</v>
      </c>
      <c r="D340" s="54" t="s">
        <v>137</v>
      </c>
      <c r="E340" s="72">
        <v>100</v>
      </c>
      <c r="F340" s="54"/>
      <c r="G340" s="56">
        <f>E340</f>
        <v>100</v>
      </c>
    </row>
    <row r="341" spans="1:7" ht="15.75" customHeight="1">
      <c r="A341" s="54"/>
      <c r="B341" s="224" t="s">
        <v>654</v>
      </c>
      <c r="C341" s="226"/>
      <c r="D341" s="62"/>
      <c r="E341" s="72"/>
      <c r="F341" s="54"/>
      <c r="G341" s="55"/>
    </row>
    <row r="342" spans="1:7" ht="13.5" customHeight="1">
      <c r="A342" s="54">
        <v>1</v>
      </c>
      <c r="B342" s="186" t="s">
        <v>34</v>
      </c>
      <c r="C342" s="54"/>
      <c r="D342" s="54"/>
      <c r="E342" s="72"/>
      <c r="F342" s="54"/>
      <c r="G342" s="55"/>
    </row>
    <row r="343" spans="1:7" ht="38.25" customHeight="1">
      <c r="A343" s="54"/>
      <c r="B343" s="60" t="s">
        <v>216</v>
      </c>
      <c r="C343" s="54" t="s">
        <v>125</v>
      </c>
      <c r="D343" s="62" t="s">
        <v>130</v>
      </c>
      <c r="E343" s="58">
        <v>400000</v>
      </c>
      <c r="F343" s="54"/>
      <c r="G343" s="55">
        <f>E343</f>
        <v>400000</v>
      </c>
    </row>
    <row r="344" spans="1:7" ht="13.5" customHeight="1">
      <c r="A344" s="54">
        <v>2</v>
      </c>
      <c r="B344" s="186" t="s">
        <v>35</v>
      </c>
      <c r="C344" s="54"/>
      <c r="D344" s="54"/>
      <c r="E344" s="72"/>
      <c r="F344" s="54"/>
      <c r="G344" s="55"/>
    </row>
    <row r="345" spans="1:7" ht="27.75" customHeight="1">
      <c r="A345" s="54"/>
      <c r="B345" s="60" t="s">
        <v>218</v>
      </c>
      <c r="C345" s="54" t="s">
        <v>172</v>
      </c>
      <c r="D345" s="54" t="s">
        <v>138</v>
      </c>
      <c r="E345" s="72">
        <v>4</v>
      </c>
      <c r="F345" s="54"/>
      <c r="G345" s="55">
        <f>E345</f>
        <v>4</v>
      </c>
    </row>
    <row r="346" spans="1:7" ht="13.5" customHeight="1">
      <c r="A346" s="54">
        <v>3</v>
      </c>
      <c r="B346" s="65" t="s">
        <v>36</v>
      </c>
      <c r="C346" s="62"/>
      <c r="D346" s="62"/>
      <c r="E346" s="72"/>
      <c r="F346" s="54"/>
      <c r="G346" s="55"/>
    </row>
    <row r="347" spans="1:7" ht="28.5" customHeight="1">
      <c r="A347" s="54"/>
      <c r="B347" s="60" t="s">
        <v>217</v>
      </c>
      <c r="C347" s="54" t="s">
        <v>125</v>
      </c>
      <c r="D347" s="54" t="s">
        <v>137</v>
      </c>
      <c r="E347" s="58">
        <f>E343/E345</f>
        <v>100000</v>
      </c>
      <c r="F347" s="54"/>
      <c r="G347" s="55">
        <f>E347</f>
        <v>100000</v>
      </c>
    </row>
    <row r="348" spans="1:7" ht="13.5" customHeight="1">
      <c r="A348" s="54">
        <v>4</v>
      </c>
      <c r="B348" s="65" t="s">
        <v>37</v>
      </c>
      <c r="C348" s="62"/>
      <c r="D348" s="62"/>
      <c r="E348" s="72"/>
      <c r="F348" s="54"/>
      <c r="G348" s="55"/>
    </row>
    <row r="349" spans="1:7" ht="31.5" customHeight="1">
      <c r="A349" s="54"/>
      <c r="B349" s="60" t="s">
        <v>214</v>
      </c>
      <c r="C349" s="54" t="s">
        <v>141</v>
      </c>
      <c r="D349" s="54" t="s">
        <v>137</v>
      </c>
      <c r="E349" s="72">
        <v>100</v>
      </c>
      <c r="F349" s="54"/>
      <c r="G349" s="55">
        <f>E349</f>
        <v>100</v>
      </c>
    </row>
    <row r="350" spans="1:7" ht="18" customHeight="1">
      <c r="A350" s="54"/>
      <c r="B350" s="221" t="s">
        <v>681</v>
      </c>
      <c r="C350" s="227"/>
      <c r="D350" s="54"/>
      <c r="E350" s="72"/>
      <c r="F350" s="54"/>
      <c r="G350" s="55"/>
    </row>
    <row r="351" spans="1:7" ht="13.5" customHeight="1">
      <c r="A351" s="54">
        <v>1</v>
      </c>
      <c r="B351" s="186" t="s">
        <v>34</v>
      </c>
      <c r="C351" s="54"/>
      <c r="D351" s="54"/>
      <c r="E351" s="72"/>
      <c r="F351" s="54"/>
      <c r="G351" s="55"/>
    </row>
    <row r="352" spans="1:7" ht="33.75" customHeight="1">
      <c r="A352" s="54"/>
      <c r="B352" s="60" t="s">
        <v>219</v>
      </c>
      <c r="C352" s="54" t="s">
        <v>129</v>
      </c>
      <c r="D352" s="54" t="s">
        <v>126</v>
      </c>
      <c r="E352" s="58">
        <f>5200000-300000</f>
        <v>4900000</v>
      </c>
      <c r="F352" s="54"/>
      <c r="G352" s="55">
        <f t="shared" ref="G352:G360" si="10">E352</f>
        <v>4900000</v>
      </c>
    </row>
    <row r="353" spans="1:7" ht="13.5" customHeight="1">
      <c r="A353" s="54">
        <v>2</v>
      </c>
      <c r="B353" s="186" t="s">
        <v>35</v>
      </c>
      <c r="C353" s="54"/>
      <c r="D353" s="54"/>
      <c r="E353" s="72"/>
      <c r="F353" s="54"/>
      <c r="G353" s="55"/>
    </row>
    <row r="354" spans="1:7" ht="30.75" customHeight="1">
      <c r="A354" s="54"/>
      <c r="B354" s="60" t="s">
        <v>160</v>
      </c>
      <c r="C354" s="54" t="s">
        <v>146</v>
      </c>
      <c r="D354" s="54" t="s">
        <v>161</v>
      </c>
      <c r="E354" s="72">
        <v>1826100</v>
      </c>
      <c r="F354" s="54"/>
      <c r="G354" s="55">
        <f t="shared" si="10"/>
        <v>1826100</v>
      </c>
    </row>
    <row r="355" spans="1:7" ht="27" customHeight="1">
      <c r="A355" s="54"/>
      <c r="B355" s="60" t="s">
        <v>162</v>
      </c>
      <c r="C355" s="54" t="s">
        <v>127</v>
      </c>
      <c r="D355" s="54" t="s">
        <v>161</v>
      </c>
      <c r="E355" s="72">
        <v>120</v>
      </c>
      <c r="F355" s="54"/>
      <c r="G355" s="55">
        <f t="shared" si="10"/>
        <v>120</v>
      </c>
    </row>
    <row r="356" spans="1:7" ht="40.5" customHeight="1">
      <c r="A356" s="54"/>
      <c r="B356" s="60" t="s">
        <v>220</v>
      </c>
      <c r="C356" s="54" t="s">
        <v>172</v>
      </c>
      <c r="D356" s="54" t="s">
        <v>138</v>
      </c>
      <c r="E356" s="72">
        <v>4</v>
      </c>
      <c r="F356" s="54"/>
      <c r="G356" s="55">
        <f t="shared" si="10"/>
        <v>4</v>
      </c>
    </row>
    <row r="357" spans="1:7" ht="13.5" customHeight="1">
      <c r="A357" s="54">
        <v>3</v>
      </c>
      <c r="B357" s="186" t="s">
        <v>36</v>
      </c>
      <c r="C357" s="54"/>
      <c r="D357" s="54"/>
      <c r="E357" s="72"/>
      <c r="F357" s="54"/>
      <c r="G357" s="55"/>
    </row>
    <row r="358" spans="1:7" ht="30" customHeight="1">
      <c r="A358" s="54"/>
      <c r="B358" s="60" t="s">
        <v>221</v>
      </c>
      <c r="C358" s="54" t="s">
        <v>125</v>
      </c>
      <c r="D358" s="54" t="s">
        <v>137</v>
      </c>
      <c r="E358" s="72">
        <f>E352/E356</f>
        <v>1225000</v>
      </c>
      <c r="F358" s="54"/>
      <c r="G358" s="55">
        <f t="shared" si="10"/>
        <v>1225000</v>
      </c>
    </row>
    <row r="359" spans="1:7" ht="13.5" customHeight="1">
      <c r="A359" s="54">
        <v>4</v>
      </c>
      <c r="B359" s="186" t="s">
        <v>37</v>
      </c>
      <c r="C359" s="54"/>
      <c r="D359" s="54"/>
      <c r="E359" s="72"/>
      <c r="F359" s="54"/>
      <c r="G359" s="55"/>
    </row>
    <row r="360" spans="1:7" ht="33.75" customHeight="1">
      <c r="A360" s="54"/>
      <c r="B360" s="60" t="s">
        <v>222</v>
      </c>
      <c r="C360" s="54" t="s">
        <v>141</v>
      </c>
      <c r="D360" s="54" t="s">
        <v>137</v>
      </c>
      <c r="E360" s="72">
        <v>100</v>
      </c>
      <c r="F360" s="54"/>
      <c r="G360" s="55">
        <f t="shared" si="10"/>
        <v>100</v>
      </c>
    </row>
    <row r="361" spans="1:7" ht="18" customHeight="1">
      <c r="A361" s="54"/>
      <c r="B361" s="224" t="s">
        <v>680</v>
      </c>
      <c r="C361" s="226"/>
      <c r="D361" s="54"/>
      <c r="E361" s="72"/>
      <c r="F361" s="54"/>
      <c r="G361" s="63"/>
    </row>
    <row r="362" spans="1:7" ht="13.5" customHeight="1">
      <c r="A362" s="54">
        <v>1</v>
      </c>
      <c r="B362" s="186" t="s">
        <v>34</v>
      </c>
      <c r="C362" s="54"/>
      <c r="D362" s="54"/>
      <c r="E362" s="72"/>
      <c r="F362" s="54"/>
      <c r="G362" s="63"/>
    </row>
    <row r="363" spans="1:7" ht="33.75" customHeight="1">
      <c r="A363" s="54"/>
      <c r="B363" s="60" t="s">
        <v>327</v>
      </c>
      <c r="C363" s="54" t="s">
        <v>129</v>
      </c>
      <c r="D363" s="54" t="s">
        <v>126</v>
      </c>
      <c r="E363" s="58">
        <v>1100000</v>
      </c>
      <c r="F363" s="54"/>
      <c r="G363" s="63">
        <f>E363</f>
        <v>1100000</v>
      </c>
    </row>
    <row r="364" spans="1:7" ht="19.5" customHeight="1">
      <c r="A364" s="54">
        <v>2</v>
      </c>
      <c r="B364" s="186" t="s">
        <v>35</v>
      </c>
      <c r="C364" s="54"/>
      <c r="D364" s="54"/>
      <c r="E364" s="72"/>
      <c r="F364" s="54"/>
      <c r="G364" s="63"/>
    </row>
    <row r="365" spans="1:7" ht="36.75" customHeight="1">
      <c r="A365" s="54"/>
      <c r="B365" s="60" t="s">
        <v>328</v>
      </c>
      <c r="C365" s="54" t="s">
        <v>300</v>
      </c>
      <c r="D365" s="54" t="s">
        <v>126</v>
      </c>
      <c r="E365" s="66">
        <f>E363/E367</f>
        <v>7333.333333333333</v>
      </c>
      <c r="F365" s="54"/>
      <c r="G365" s="63">
        <f>E365</f>
        <v>7333.333333333333</v>
      </c>
    </row>
    <row r="366" spans="1:7" ht="15.75" customHeight="1">
      <c r="A366" s="54">
        <v>3</v>
      </c>
      <c r="B366" s="186" t="s">
        <v>36</v>
      </c>
      <c r="C366" s="54"/>
      <c r="D366" s="54"/>
      <c r="E366" s="72"/>
      <c r="F366" s="54"/>
      <c r="G366" s="63"/>
    </row>
    <row r="367" spans="1:7" ht="27" customHeight="1">
      <c r="A367" s="54"/>
      <c r="B367" s="60" t="s">
        <v>302</v>
      </c>
      <c r="C367" s="54" t="s">
        <v>125</v>
      </c>
      <c r="D367" s="54" t="s">
        <v>137</v>
      </c>
      <c r="E367" s="66">
        <v>150</v>
      </c>
      <c r="F367" s="54"/>
      <c r="G367" s="63">
        <v>150</v>
      </c>
    </row>
    <row r="368" spans="1:7" ht="17.25" customHeight="1">
      <c r="A368" s="54">
        <v>4</v>
      </c>
      <c r="B368" s="186" t="s">
        <v>37</v>
      </c>
      <c r="C368" s="54"/>
      <c r="D368" s="54"/>
      <c r="E368" s="72"/>
      <c r="F368" s="54"/>
      <c r="G368" s="63"/>
    </row>
    <row r="369" spans="1:7" ht="27.75" customHeight="1">
      <c r="A369" s="54"/>
      <c r="B369" s="60" t="s">
        <v>200</v>
      </c>
      <c r="C369" s="54" t="s">
        <v>141</v>
      </c>
      <c r="D369" s="54" t="s">
        <v>137</v>
      </c>
      <c r="E369" s="66">
        <v>100</v>
      </c>
      <c r="F369" s="54"/>
      <c r="G369" s="63">
        <v>100</v>
      </c>
    </row>
    <row r="370" spans="1:7" ht="18" customHeight="1">
      <c r="A370" s="54"/>
      <c r="B370" s="221" t="s">
        <v>679</v>
      </c>
      <c r="C370" s="227"/>
      <c r="D370" s="54"/>
      <c r="E370" s="72"/>
      <c r="F370" s="54"/>
      <c r="G370" s="55"/>
    </row>
    <row r="371" spans="1:7" ht="13.5" customHeight="1">
      <c r="A371" s="54">
        <v>1</v>
      </c>
      <c r="B371" s="186" t="s">
        <v>34</v>
      </c>
      <c r="C371" s="54"/>
      <c r="D371" s="54"/>
      <c r="E371" s="72"/>
      <c r="F371" s="54"/>
      <c r="G371" s="55"/>
    </row>
    <row r="372" spans="1:7" ht="33.75" customHeight="1">
      <c r="A372" s="54"/>
      <c r="B372" s="60" t="s">
        <v>329</v>
      </c>
      <c r="C372" s="54" t="s">
        <v>129</v>
      </c>
      <c r="D372" s="54" t="s">
        <v>126</v>
      </c>
      <c r="E372" s="58">
        <f>1200000-400000-300000</f>
        <v>500000</v>
      </c>
      <c r="F372" s="54"/>
      <c r="G372" s="58">
        <f>E372</f>
        <v>500000</v>
      </c>
    </row>
    <row r="373" spans="1:7" ht="19.5" customHeight="1">
      <c r="A373" s="54">
        <v>2</v>
      </c>
      <c r="B373" s="186" t="s">
        <v>35</v>
      </c>
      <c r="C373" s="54"/>
      <c r="D373" s="54"/>
      <c r="E373" s="72"/>
      <c r="F373" s="54"/>
      <c r="G373" s="63"/>
    </row>
    <row r="374" spans="1:7" ht="36.75" customHeight="1">
      <c r="A374" s="54"/>
      <c r="B374" s="60" t="s">
        <v>330</v>
      </c>
      <c r="C374" s="54" t="s">
        <v>134</v>
      </c>
      <c r="D374" s="54" t="s">
        <v>126</v>
      </c>
      <c r="E374" s="127">
        <v>60</v>
      </c>
      <c r="F374" s="128"/>
      <c r="G374" s="128">
        <v>60</v>
      </c>
    </row>
    <row r="375" spans="1:7" ht="15.75" customHeight="1">
      <c r="A375" s="54">
        <v>3</v>
      </c>
      <c r="B375" s="186" t="s">
        <v>36</v>
      </c>
      <c r="C375" s="54"/>
      <c r="D375" s="54"/>
      <c r="E375" s="72"/>
      <c r="F375" s="54"/>
      <c r="G375" s="63"/>
    </row>
    <row r="376" spans="1:7" ht="27" customHeight="1">
      <c r="A376" s="54"/>
      <c r="B376" s="60" t="s">
        <v>331</v>
      </c>
      <c r="C376" s="54" t="s">
        <v>125</v>
      </c>
      <c r="D376" s="54" t="s">
        <v>137</v>
      </c>
      <c r="E376" s="66">
        <f>E372/E374</f>
        <v>8333.3333333333339</v>
      </c>
      <c r="F376" s="54"/>
      <c r="G376" s="63">
        <f>E376</f>
        <v>8333.3333333333339</v>
      </c>
    </row>
    <row r="377" spans="1:7" ht="17.25" customHeight="1">
      <c r="A377" s="54">
        <v>4</v>
      </c>
      <c r="B377" s="186" t="s">
        <v>37</v>
      </c>
      <c r="C377" s="54"/>
      <c r="D377" s="54"/>
      <c r="E377" s="72"/>
      <c r="F377" s="54"/>
      <c r="G377" s="63"/>
    </row>
    <row r="378" spans="1:7" ht="27.75" customHeight="1">
      <c r="A378" s="54"/>
      <c r="B378" s="60" t="s">
        <v>332</v>
      </c>
      <c r="C378" s="54" t="s">
        <v>141</v>
      </c>
      <c r="D378" s="54" t="s">
        <v>137</v>
      </c>
      <c r="E378" s="66">
        <v>100</v>
      </c>
      <c r="F378" s="54"/>
      <c r="G378" s="63">
        <v>100</v>
      </c>
    </row>
    <row r="379" spans="1:7" ht="18" customHeight="1">
      <c r="A379" s="54"/>
      <c r="B379" s="221" t="s">
        <v>677</v>
      </c>
      <c r="C379" s="227"/>
      <c r="D379" s="54"/>
      <c r="E379" s="72"/>
      <c r="F379" s="54"/>
      <c r="G379" s="55"/>
    </row>
    <row r="380" spans="1:7" ht="13.5" customHeight="1">
      <c r="A380" s="54">
        <v>1</v>
      </c>
      <c r="B380" s="186" t="s">
        <v>34</v>
      </c>
      <c r="C380" s="54"/>
      <c r="D380" s="54"/>
      <c r="E380" s="72"/>
      <c r="F380" s="54"/>
      <c r="G380" s="55"/>
    </row>
    <row r="381" spans="1:7" ht="33.75" customHeight="1">
      <c r="A381" s="54"/>
      <c r="B381" s="60" t="s">
        <v>428</v>
      </c>
      <c r="C381" s="54" t="s">
        <v>129</v>
      </c>
      <c r="D381" s="54" t="s">
        <v>126</v>
      </c>
      <c r="E381" s="58">
        <v>300000</v>
      </c>
      <c r="F381" s="54"/>
      <c r="G381" s="63">
        <f t="shared" ref="G381" si="11">E381</f>
        <v>300000</v>
      </c>
    </row>
    <row r="382" spans="1:7" ht="22.5" customHeight="1">
      <c r="A382" s="54">
        <v>2</v>
      </c>
      <c r="B382" s="186" t="s">
        <v>35</v>
      </c>
      <c r="C382" s="54"/>
      <c r="D382" s="54"/>
      <c r="E382" s="72"/>
      <c r="F382" s="54"/>
      <c r="G382" s="63"/>
    </row>
    <row r="383" spans="1:7" ht="33" customHeight="1">
      <c r="A383" s="54"/>
      <c r="B383" s="60" t="s">
        <v>235</v>
      </c>
      <c r="C383" s="54" t="s">
        <v>134</v>
      </c>
      <c r="D383" s="54" t="s">
        <v>126</v>
      </c>
      <c r="E383" s="127">
        <v>30</v>
      </c>
      <c r="F383" s="128"/>
      <c r="G383" s="128">
        <f t="shared" ref="G383" si="12">E383</f>
        <v>30</v>
      </c>
    </row>
    <row r="384" spans="1:7" ht="12" customHeight="1">
      <c r="A384" s="54">
        <v>3</v>
      </c>
      <c r="B384" s="186" t="s">
        <v>36</v>
      </c>
      <c r="C384" s="54"/>
      <c r="D384" s="54"/>
      <c r="E384" s="72"/>
      <c r="F384" s="54"/>
      <c r="G384" s="63"/>
    </row>
    <row r="385" spans="1:7" ht="33.75" customHeight="1">
      <c r="A385" s="54"/>
      <c r="B385" s="60" t="s">
        <v>429</v>
      </c>
      <c r="C385" s="54" t="s">
        <v>125</v>
      </c>
      <c r="D385" s="54" t="s">
        <v>137</v>
      </c>
      <c r="E385" s="66">
        <f>E381/E383</f>
        <v>10000</v>
      </c>
      <c r="F385" s="54"/>
      <c r="G385" s="63">
        <f t="shared" ref="G385" si="13">E385</f>
        <v>10000</v>
      </c>
    </row>
    <row r="386" spans="1:7" ht="15.75" customHeight="1">
      <c r="A386" s="54">
        <v>4</v>
      </c>
      <c r="B386" s="186" t="s">
        <v>37</v>
      </c>
      <c r="C386" s="54"/>
      <c r="D386" s="54"/>
      <c r="E386" s="72"/>
      <c r="F386" s="54"/>
      <c r="G386" s="63"/>
    </row>
    <row r="387" spans="1:7" ht="40.5" customHeight="1">
      <c r="A387" s="184"/>
      <c r="B387" s="60" t="s">
        <v>430</v>
      </c>
      <c r="C387" s="54" t="s">
        <v>141</v>
      </c>
      <c r="D387" s="54" t="s">
        <v>137</v>
      </c>
      <c r="E387" s="66">
        <v>100</v>
      </c>
      <c r="F387" s="54"/>
      <c r="G387" s="63">
        <f t="shared" ref="G387" si="14">E387</f>
        <v>100</v>
      </c>
    </row>
    <row r="388" spans="1:7" ht="25.5" customHeight="1">
      <c r="A388" s="54"/>
      <c r="B388" s="221" t="s">
        <v>678</v>
      </c>
      <c r="C388" s="227"/>
      <c r="D388" s="54"/>
      <c r="E388" s="72"/>
      <c r="F388" s="54"/>
      <c r="G388" s="55"/>
    </row>
    <row r="389" spans="1:7" ht="13.5" customHeight="1">
      <c r="A389" s="54">
        <v>1</v>
      </c>
      <c r="B389" s="186" t="s">
        <v>34</v>
      </c>
      <c r="C389" s="54"/>
      <c r="D389" s="54"/>
      <c r="E389" s="72"/>
      <c r="F389" s="54"/>
      <c r="G389" s="55"/>
    </row>
    <row r="390" spans="1:7" ht="46.5" customHeight="1">
      <c r="A390" s="54"/>
      <c r="B390" s="60" t="s">
        <v>448</v>
      </c>
      <c r="C390" s="54" t="s">
        <v>129</v>
      </c>
      <c r="D390" s="54" t="s">
        <v>126</v>
      </c>
      <c r="E390" s="58">
        <f>500000-300000</f>
        <v>200000</v>
      </c>
      <c r="F390" s="54"/>
      <c r="G390" s="63">
        <f t="shared" ref="G390" si="15">E390</f>
        <v>200000</v>
      </c>
    </row>
    <row r="391" spans="1:7" ht="21" customHeight="1">
      <c r="A391" s="54">
        <v>2</v>
      </c>
      <c r="B391" s="186" t="s">
        <v>35</v>
      </c>
      <c r="C391" s="54"/>
      <c r="D391" s="54"/>
      <c r="E391" s="72"/>
      <c r="F391" s="54"/>
      <c r="G391" s="63"/>
    </row>
    <row r="392" spans="1:7" ht="21.6" customHeight="1">
      <c r="A392" s="54"/>
      <c r="B392" s="60" t="s">
        <v>489</v>
      </c>
      <c r="C392" s="54" t="s">
        <v>127</v>
      </c>
      <c r="D392" s="54" t="s">
        <v>161</v>
      </c>
      <c r="E392" s="57">
        <v>47</v>
      </c>
      <c r="F392" s="54"/>
      <c r="G392" s="55">
        <f>E392</f>
        <v>47</v>
      </c>
    </row>
    <row r="393" spans="1:7" ht="21" customHeight="1">
      <c r="A393" s="54"/>
      <c r="B393" s="60" t="s">
        <v>490</v>
      </c>
      <c r="C393" s="54" t="s">
        <v>127</v>
      </c>
      <c r="D393" s="54" t="s">
        <v>161</v>
      </c>
      <c r="E393" s="57">
        <v>4</v>
      </c>
      <c r="F393" s="54"/>
      <c r="G393" s="55">
        <f>E393</f>
        <v>4</v>
      </c>
    </row>
    <row r="394" spans="1:7" ht="28.5" customHeight="1">
      <c r="A394" s="54"/>
      <c r="B394" s="60" t="s">
        <v>491</v>
      </c>
      <c r="C394" s="54" t="s">
        <v>324</v>
      </c>
      <c r="D394" s="54" t="s">
        <v>161</v>
      </c>
      <c r="E394" s="57">
        <v>4.7699999999999996</v>
      </c>
      <c r="F394" s="54"/>
      <c r="G394" s="57">
        <f>E394</f>
        <v>4.7699999999999996</v>
      </c>
    </row>
    <row r="395" spans="1:7" ht="36" customHeight="1">
      <c r="A395" s="54"/>
      <c r="B395" s="60" t="s">
        <v>450</v>
      </c>
      <c r="C395" s="54" t="s">
        <v>172</v>
      </c>
      <c r="D395" s="54" t="s">
        <v>126</v>
      </c>
      <c r="E395" s="127">
        <v>4</v>
      </c>
      <c r="F395" s="128"/>
      <c r="G395" s="128">
        <f t="shared" ref="G395" si="16">E395</f>
        <v>4</v>
      </c>
    </row>
    <row r="396" spans="1:7" ht="12" customHeight="1">
      <c r="A396" s="54">
        <v>3</v>
      </c>
      <c r="B396" s="65" t="s">
        <v>36</v>
      </c>
      <c r="C396" s="54"/>
      <c r="D396" s="54"/>
      <c r="E396" s="72"/>
      <c r="F396" s="54"/>
      <c r="G396" s="63"/>
    </row>
    <row r="397" spans="1:7" ht="33.75" customHeight="1">
      <c r="A397" s="54"/>
      <c r="B397" s="60" t="s">
        <v>492</v>
      </c>
      <c r="C397" s="54" t="s">
        <v>125</v>
      </c>
      <c r="D397" s="54" t="s">
        <v>137</v>
      </c>
      <c r="E397" s="66">
        <f>E390/E395+0.01</f>
        <v>50000.01</v>
      </c>
      <c r="F397" s="54"/>
      <c r="G397" s="63">
        <f t="shared" ref="G397:G398" si="17">E397</f>
        <v>50000.01</v>
      </c>
    </row>
    <row r="398" spans="1:7" ht="33.75" customHeight="1">
      <c r="A398" s="54"/>
      <c r="B398" s="60" t="s">
        <v>493</v>
      </c>
      <c r="C398" s="54" t="s">
        <v>125</v>
      </c>
      <c r="D398" s="54" t="s">
        <v>137</v>
      </c>
      <c r="E398" s="66">
        <f>ROUND(E390/(E394*1000),2)+0.01</f>
        <v>41.94</v>
      </c>
      <c r="F398" s="54"/>
      <c r="G398" s="63">
        <f t="shared" si="17"/>
        <v>41.94</v>
      </c>
    </row>
    <row r="399" spans="1:7" ht="15.75" customHeight="1">
      <c r="A399" s="54">
        <v>4</v>
      </c>
      <c r="B399" s="186" t="s">
        <v>37</v>
      </c>
      <c r="C399" s="54"/>
      <c r="D399" s="54"/>
      <c r="E399" s="72"/>
      <c r="F399" s="54"/>
      <c r="G399" s="63"/>
    </row>
    <row r="400" spans="1:7" ht="27" customHeight="1">
      <c r="A400" s="184"/>
      <c r="B400" s="60" t="s">
        <v>447</v>
      </c>
      <c r="C400" s="54" t="s">
        <v>141</v>
      </c>
      <c r="D400" s="54" t="s">
        <v>137</v>
      </c>
      <c r="E400" s="66">
        <v>100</v>
      </c>
      <c r="F400" s="54"/>
      <c r="G400" s="63">
        <f t="shared" ref="G400" si="18">E400</f>
        <v>100</v>
      </c>
    </row>
    <row r="401" spans="1:7" ht="27" customHeight="1">
      <c r="A401" s="184">
        <v>6</v>
      </c>
      <c r="B401" s="224" t="s">
        <v>245</v>
      </c>
      <c r="C401" s="226"/>
      <c r="D401" s="62"/>
      <c r="E401" s="133">
        <f>E404+E413+E422+E431+E440</f>
        <v>22450000</v>
      </c>
      <c r="F401" s="184"/>
      <c r="G401" s="133">
        <f>G404+G413+G422+G431+G440</f>
        <v>22450000</v>
      </c>
    </row>
    <row r="402" spans="1:7" ht="29.25" customHeight="1">
      <c r="A402" s="54"/>
      <c r="B402" s="186" t="s">
        <v>660</v>
      </c>
      <c r="C402" s="54"/>
      <c r="D402" s="62"/>
      <c r="E402" s="72"/>
      <c r="F402" s="54"/>
      <c r="G402" s="55"/>
    </row>
    <row r="403" spans="1:7" ht="13.5" customHeight="1">
      <c r="A403" s="54">
        <v>1</v>
      </c>
      <c r="B403" s="186" t="s">
        <v>34</v>
      </c>
      <c r="C403" s="54"/>
      <c r="D403" s="54"/>
      <c r="E403" s="72"/>
      <c r="F403" s="54"/>
      <c r="G403" s="55"/>
    </row>
    <row r="404" spans="1:7" ht="27" customHeight="1">
      <c r="A404" s="54"/>
      <c r="B404" s="60" t="s">
        <v>206</v>
      </c>
      <c r="C404" s="54" t="s">
        <v>125</v>
      </c>
      <c r="D404" s="54" t="s">
        <v>130</v>
      </c>
      <c r="E404" s="58">
        <v>9900000</v>
      </c>
      <c r="F404" s="54"/>
      <c r="G404" s="56">
        <f>E404</f>
        <v>9900000</v>
      </c>
    </row>
    <row r="405" spans="1:7" ht="13.5" customHeight="1">
      <c r="A405" s="54">
        <v>2</v>
      </c>
      <c r="B405" s="186" t="s">
        <v>35</v>
      </c>
      <c r="C405" s="54"/>
      <c r="D405" s="54"/>
      <c r="E405" s="72"/>
      <c r="F405" s="54"/>
      <c r="G405" s="55"/>
    </row>
    <row r="406" spans="1:7" ht="32.25" customHeight="1">
      <c r="A406" s="54"/>
      <c r="B406" s="60" t="s">
        <v>209</v>
      </c>
      <c r="C406" s="54" t="s">
        <v>172</v>
      </c>
      <c r="D406" s="54" t="s">
        <v>138</v>
      </c>
      <c r="E406" s="72">
        <v>12</v>
      </c>
      <c r="F406" s="54"/>
      <c r="G406" s="55">
        <f>E406</f>
        <v>12</v>
      </c>
    </row>
    <row r="407" spans="1:7" ht="13.5" customHeight="1">
      <c r="A407" s="54">
        <v>3</v>
      </c>
      <c r="B407" s="186" t="s">
        <v>36</v>
      </c>
      <c r="C407" s="54"/>
      <c r="D407" s="54"/>
      <c r="E407" s="72"/>
      <c r="F407" s="54"/>
      <c r="G407" s="55"/>
    </row>
    <row r="408" spans="1:7" ht="27.75" customHeight="1">
      <c r="A408" s="54"/>
      <c r="B408" s="60" t="s">
        <v>203</v>
      </c>
      <c r="C408" s="54" t="s">
        <v>125</v>
      </c>
      <c r="D408" s="54" t="s">
        <v>137</v>
      </c>
      <c r="E408" s="58">
        <f>E404/E406</f>
        <v>825000</v>
      </c>
      <c r="F408" s="54"/>
      <c r="G408" s="55">
        <f>E408</f>
        <v>825000</v>
      </c>
    </row>
    <row r="409" spans="1:7" ht="13.5" customHeight="1">
      <c r="A409" s="54">
        <v>4</v>
      </c>
      <c r="B409" s="186" t="s">
        <v>37</v>
      </c>
      <c r="C409" s="54"/>
      <c r="D409" s="54"/>
      <c r="E409" s="72"/>
      <c r="F409" s="54"/>
      <c r="G409" s="55"/>
    </row>
    <row r="410" spans="1:7" ht="32.25" customHeight="1">
      <c r="A410" s="54"/>
      <c r="B410" s="60" t="s">
        <v>211</v>
      </c>
      <c r="C410" s="54" t="s">
        <v>141</v>
      </c>
      <c r="D410" s="54" t="s">
        <v>137</v>
      </c>
      <c r="E410" s="72">
        <v>100</v>
      </c>
      <c r="F410" s="54"/>
      <c r="G410" s="55">
        <f>E410</f>
        <v>100</v>
      </c>
    </row>
    <row r="411" spans="1:7" ht="27.75" customHeight="1">
      <c r="A411" s="54"/>
      <c r="B411" s="224" t="s">
        <v>661</v>
      </c>
      <c r="C411" s="226"/>
      <c r="D411" s="62"/>
      <c r="E411" s="72"/>
      <c r="F411" s="54"/>
      <c r="G411" s="55"/>
    </row>
    <row r="412" spans="1:7" ht="13.5" customHeight="1">
      <c r="A412" s="54">
        <v>1</v>
      </c>
      <c r="B412" s="186" t="s">
        <v>34</v>
      </c>
      <c r="C412" s="54"/>
      <c r="D412" s="54"/>
      <c r="E412" s="72"/>
      <c r="F412" s="54"/>
      <c r="G412" s="55"/>
    </row>
    <row r="413" spans="1:7" ht="33.75" customHeight="1">
      <c r="A413" s="54"/>
      <c r="B413" s="60" t="s">
        <v>207</v>
      </c>
      <c r="C413" s="54" t="s">
        <v>125</v>
      </c>
      <c r="D413" s="54" t="s">
        <v>130</v>
      </c>
      <c r="E413" s="58">
        <v>5000000</v>
      </c>
      <c r="F413" s="57"/>
      <c r="G413" s="58">
        <f>E413</f>
        <v>5000000</v>
      </c>
    </row>
    <row r="414" spans="1:7" ht="13.5" customHeight="1">
      <c r="A414" s="54">
        <v>2</v>
      </c>
      <c r="B414" s="186" t="s">
        <v>35</v>
      </c>
      <c r="C414" s="54"/>
      <c r="D414" s="54"/>
      <c r="E414" s="57"/>
      <c r="F414" s="57"/>
      <c r="G414" s="57"/>
    </row>
    <row r="415" spans="1:7" ht="26.25" customHeight="1">
      <c r="A415" s="54"/>
      <c r="B415" s="60" t="s">
        <v>202</v>
      </c>
      <c r="C415" s="54" t="s">
        <v>172</v>
      </c>
      <c r="D415" s="54" t="s">
        <v>138</v>
      </c>
      <c r="E415" s="57">
        <v>12</v>
      </c>
      <c r="F415" s="57"/>
      <c r="G415" s="57">
        <f>E415</f>
        <v>12</v>
      </c>
    </row>
    <row r="416" spans="1:7" ht="13.5" customHeight="1">
      <c r="A416" s="54">
        <v>3</v>
      </c>
      <c r="B416" s="186" t="s">
        <v>36</v>
      </c>
      <c r="C416" s="54"/>
      <c r="D416" s="54"/>
      <c r="E416" s="57"/>
      <c r="F416" s="57"/>
      <c r="G416" s="57"/>
    </row>
    <row r="417" spans="1:7" ht="26.25" customHeight="1">
      <c r="A417" s="54"/>
      <c r="B417" s="60" t="s">
        <v>208</v>
      </c>
      <c r="C417" s="54" t="s">
        <v>125</v>
      </c>
      <c r="D417" s="54" t="s">
        <v>137</v>
      </c>
      <c r="E417" s="58">
        <f>E413/E415</f>
        <v>416666.66666666669</v>
      </c>
      <c r="F417" s="58"/>
      <c r="G417" s="58">
        <f>E417</f>
        <v>416666.66666666669</v>
      </c>
    </row>
    <row r="418" spans="1:7" ht="13.5" customHeight="1">
      <c r="A418" s="54">
        <v>4</v>
      </c>
      <c r="B418" s="186" t="s">
        <v>37</v>
      </c>
      <c r="C418" s="54"/>
      <c r="D418" s="54"/>
      <c r="E418" s="57"/>
      <c r="F418" s="57"/>
      <c r="G418" s="57"/>
    </row>
    <row r="419" spans="1:7" ht="27.75" customHeight="1">
      <c r="A419" s="54"/>
      <c r="B419" s="60" t="s">
        <v>212</v>
      </c>
      <c r="C419" s="54" t="s">
        <v>141</v>
      </c>
      <c r="D419" s="54" t="s">
        <v>137</v>
      </c>
      <c r="E419" s="57">
        <v>100</v>
      </c>
      <c r="F419" s="57"/>
      <c r="G419" s="57">
        <f>E419</f>
        <v>100</v>
      </c>
    </row>
    <row r="420" spans="1:7" ht="38.25" customHeight="1">
      <c r="A420" s="54"/>
      <c r="B420" s="224" t="s">
        <v>662</v>
      </c>
      <c r="C420" s="226"/>
      <c r="D420" s="62"/>
      <c r="E420" s="57"/>
      <c r="F420" s="57"/>
      <c r="G420" s="57"/>
    </row>
    <row r="421" spans="1:7" ht="13.5" customHeight="1">
      <c r="A421" s="54">
        <v>1</v>
      </c>
      <c r="B421" s="186" t="s">
        <v>34</v>
      </c>
      <c r="C421" s="54"/>
      <c r="D421" s="54"/>
      <c r="E421" s="57"/>
      <c r="F421" s="57"/>
      <c r="G421" s="57"/>
    </row>
    <row r="422" spans="1:7" ht="37.5" customHeight="1">
      <c r="A422" s="54"/>
      <c r="B422" s="87" t="s">
        <v>201</v>
      </c>
      <c r="C422" s="54" t="s">
        <v>129</v>
      </c>
      <c r="D422" s="54" t="s">
        <v>130</v>
      </c>
      <c r="E422" s="58">
        <v>550000</v>
      </c>
      <c r="F422" s="57"/>
      <c r="G422" s="58">
        <f>E422</f>
        <v>550000</v>
      </c>
    </row>
    <row r="423" spans="1:7" ht="13.5" customHeight="1">
      <c r="A423" s="54">
        <v>2</v>
      </c>
      <c r="B423" s="129" t="s">
        <v>35</v>
      </c>
      <c r="C423" s="54"/>
      <c r="D423" s="54"/>
      <c r="E423" s="57"/>
      <c r="F423" s="57"/>
      <c r="G423" s="57"/>
    </row>
    <row r="424" spans="1:7" ht="28.5" customHeight="1">
      <c r="A424" s="54"/>
      <c r="B424" s="60" t="s">
        <v>204</v>
      </c>
      <c r="C424" s="54" t="s">
        <v>172</v>
      </c>
      <c r="D424" s="54" t="s">
        <v>138</v>
      </c>
      <c r="E424" s="57">
        <v>12</v>
      </c>
      <c r="F424" s="57"/>
      <c r="G424" s="57">
        <v>12</v>
      </c>
    </row>
    <row r="425" spans="1:7" ht="13.5" customHeight="1">
      <c r="A425" s="54">
        <v>3</v>
      </c>
      <c r="B425" s="129" t="s">
        <v>36</v>
      </c>
      <c r="C425" s="54"/>
      <c r="D425" s="54"/>
      <c r="E425" s="57"/>
      <c r="F425" s="57"/>
      <c r="G425" s="57"/>
    </row>
    <row r="426" spans="1:7" ht="21.75" customHeight="1">
      <c r="A426" s="54"/>
      <c r="B426" s="60" t="s">
        <v>205</v>
      </c>
      <c r="C426" s="54" t="s">
        <v>125</v>
      </c>
      <c r="D426" s="54" t="s">
        <v>137</v>
      </c>
      <c r="E426" s="58">
        <f>E422/E424</f>
        <v>45833.333333333336</v>
      </c>
      <c r="F426" s="66"/>
      <c r="G426" s="58">
        <f>E426</f>
        <v>45833.333333333336</v>
      </c>
    </row>
    <row r="427" spans="1:7" ht="13.5" customHeight="1">
      <c r="A427" s="54">
        <v>4</v>
      </c>
      <c r="B427" s="129" t="s">
        <v>37</v>
      </c>
      <c r="C427" s="54"/>
      <c r="D427" s="54"/>
      <c r="E427" s="57"/>
      <c r="F427" s="57"/>
      <c r="G427" s="57"/>
    </row>
    <row r="428" spans="1:7" ht="36" customHeight="1">
      <c r="A428" s="54"/>
      <c r="B428" s="60" t="s">
        <v>210</v>
      </c>
      <c r="C428" s="54" t="s">
        <v>141</v>
      </c>
      <c r="D428" s="54" t="s">
        <v>137</v>
      </c>
      <c r="E428" s="57">
        <v>100</v>
      </c>
      <c r="F428" s="57"/>
      <c r="G428" s="57">
        <v>100</v>
      </c>
    </row>
    <row r="429" spans="1:7" ht="38.25" customHeight="1">
      <c r="A429" s="54"/>
      <c r="B429" s="221" t="s">
        <v>663</v>
      </c>
      <c r="C429" s="221"/>
      <c r="D429" s="54"/>
      <c r="E429" s="57"/>
      <c r="F429" s="57"/>
      <c r="G429" s="57"/>
    </row>
    <row r="430" spans="1:7" ht="13.5" customHeight="1">
      <c r="A430" s="54">
        <v>1</v>
      </c>
      <c r="B430" s="186" t="s">
        <v>34</v>
      </c>
      <c r="C430" s="54"/>
      <c r="D430" s="54"/>
      <c r="E430" s="57"/>
      <c r="F430" s="57"/>
      <c r="G430" s="57"/>
    </row>
    <row r="431" spans="1:7" ht="49.5" customHeight="1">
      <c r="A431" s="54"/>
      <c r="B431" s="87" t="s">
        <v>335</v>
      </c>
      <c r="C431" s="54" t="s">
        <v>129</v>
      </c>
      <c r="D431" s="54" t="s">
        <v>130</v>
      </c>
      <c r="E431" s="58">
        <v>1000000</v>
      </c>
      <c r="F431" s="57"/>
      <c r="G431" s="58">
        <f>E431</f>
        <v>1000000</v>
      </c>
    </row>
    <row r="432" spans="1:7" ht="13.5" customHeight="1">
      <c r="A432" s="54">
        <v>2</v>
      </c>
      <c r="B432" s="129" t="s">
        <v>35</v>
      </c>
      <c r="C432" s="54"/>
      <c r="D432" s="54"/>
      <c r="E432" s="57"/>
      <c r="F432" s="57"/>
      <c r="G432" s="57"/>
    </row>
    <row r="433" spans="1:7" ht="37.5" customHeight="1">
      <c r="A433" s="54"/>
      <c r="B433" s="60" t="s">
        <v>336</v>
      </c>
      <c r="C433" s="54" t="s">
        <v>127</v>
      </c>
      <c r="D433" s="54" t="s">
        <v>126</v>
      </c>
      <c r="E433" s="54">
        <v>18</v>
      </c>
      <c r="F433" s="54"/>
      <c r="G433" s="58">
        <f>E433</f>
        <v>18</v>
      </c>
    </row>
    <row r="434" spans="1:7" ht="13.5" customHeight="1">
      <c r="A434" s="54">
        <v>3</v>
      </c>
      <c r="B434" s="186" t="s">
        <v>36</v>
      </c>
      <c r="C434" s="54"/>
      <c r="D434" s="54"/>
      <c r="E434" s="57"/>
      <c r="F434" s="54"/>
      <c r="G434" s="54"/>
    </row>
    <row r="435" spans="1:7" ht="21.75" customHeight="1">
      <c r="A435" s="54"/>
      <c r="B435" s="60" t="s">
        <v>237</v>
      </c>
      <c r="C435" s="54" t="s">
        <v>125</v>
      </c>
      <c r="D435" s="54" t="s">
        <v>137</v>
      </c>
      <c r="E435" s="56">
        <f>E431/E433</f>
        <v>55555.555555555555</v>
      </c>
      <c r="F435" s="54"/>
      <c r="G435" s="58">
        <f>E435</f>
        <v>55555.555555555555</v>
      </c>
    </row>
    <row r="436" spans="1:7" ht="13.5" customHeight="1">
      <c r="A436" s="54">
        <v>4</v>
      </c>
      <c r="B436" s="129" t="s">
        <v>37</v>
      </c>
      <c r="C436" s="54"/>
      <c r="D436" s="54"/>
      <c r="E436" s="57"/>
      <c r="F436" s="57"/>
      <c r="G436" s="57"/>
    </row>
    <row r="437" spans="1:7" ht="45" customHeight="1">
      <c r="A437" s="54"/>
      <c r="B437" s="60" t="s">
        <v>337</v>
      </c>
      <c r="C437" s="54" t="s">
        <v>141</v>
      </c>
      <c r="D437" s="54" t="s">
        <v>137</v>
      </c>
      <c r="E437" s="57">
        <v>100</v>
      </c>
      <c r="F437" s="57"/>
      <c r="G437" s="58">
        <f>E437</f>
        <v>100</v>
      </c>
    </row>
    <row r="438" spans="1:7" ht="26.25" customHeight="1">
      <c r="A438" s="54"/>
      <c r="B438" s="224" t="s">
        <v>958</v>
      </c>
      <c r="C438" s="226"/>
      <c r="D438" s="54"/>
      <c r="E438" s="57"/>
      <c r="F438" s="57"/>
      <c r="G438" s="57"/>
    </row>
    <row r="439" spans="1:7" ht="11.25" customHeight="1">
      <c r="A439" s="54">
        <v>1</v>
      </c>
      <c r="B439" s="186" t="s">
        <v>34</v>
      </c>
      <c r="C439" s="54"/>
      <c r="D439" s="54"/>
      <c r="E439" s="57"/>
      <c r="F439" s="57"/>
      <c r="G439" s="57"/>
    </row>
    <row r="440" spans="1:7" ht="42" customHeight="1">
      <c r="A440" s="54"/>
      <c r="B440" s="60" t="s">
        <v>797</v>
      </c>
      <c r="C440" s="54" t="s">
        <v>125</v>
      </c>
      <c r="D440" s="54" t="s">
        <v>130</v>
      </c>
      <c r="E440" s="58">
        <v>6000000</v>
      </c>
      <c r="F440" s="57"/>
      <c r="G440" s="58">
        <f>E440</f>
        <v>6000000</v>
      </c>
    </row>
    <row r="441" spans="1:7" ht="11.25" customHeight="1">
      <c r="A441" s="54">
        <v>2</v>
      </c>
      <c r="B441" s="186" t="s">
        <v>35</v>
      </c>
      <c r="C441" s="54"/>
      <c r="D441" s="54"/>
      <c r="E441" s="72"/>
      <c r="F441" s="54"/>
      <c r="G441" s="55"/>
    </row>
    <row r="442" spans="1:7" ht="49.5" customHeight="1">
      <c r="A442" s="54"/>
      <c r="B442" s="60" t="s">
        <v>798</v>
      </c>
      <c r="C442" s="54" t="s">
        <v>172</v>
      </c>
      <c r="D442" s="54" t="s">
        <v>138</v>
      </c>
      <c r="E442" s="72">
        <v>12</v>
      </c>
      <c r="F442" s="54"/>
      <c r="G442" s="58">
        <f>E442</f>
        <v>12</v>
      </c>
    </row>
    <row r="443" spans="1:7" ht="11.25" customHeight="1">
      <c r="A443" s="54">
        <v>3</v>
      </c>
      <c r="B443" s="186" t="s">
        <v>36</v>
      </c>
      <c r="C443" s="54"/>
      <c r="D443" s="54"/>
      <c r="E443" s="72"/>
      <c r="F443" s="54"/>
      <c r="G443" s="55"/>
    </row>
    <row r="444" spans="1:7" ht="25.9" customHeight="1">
      <c r="A444" s="54"/>
      <c r="B444" s="60" t="s">
        <v>248</v>
      </c>
      <c r="C444" s="54" t="s">
        <v>125</v>
      </c>
      <c r="D444" s="54" t="s">
        <v>137</v>
      </c>
      <c r="E444" s="58">
        <f>E440/E442</f>
        <v>500000</v>
      </c>
      <c r="F444" s="54"/>
      <c r="G444" s="58">
        <f>E444</f>
        <v>500000</v>
      </c>
    </row>
    <row r="445" spans="1:7" ht="11.25" customHeight="1">
      <c r="A445" s="54">
        <v>4</v>
      </c>
      <c r="B445" s="186" t="s">
        <v>37</v>
      </c>
      <c r="C445" s="54"/>
      <c r="D445" s="54"/>
      <c r="E445" s="72"/>
      <c r="F445" s="54"/>
      <c r="G445" s="55"/>
    </row>
    <row r="446" spans="1:7" ht="44.25" customHeight="1">
      <c r="A446" s="54"/>
      <c r="B446" s="60" t="s">
        <v>799</v>
      </c>
      <c r="C446" s="54" t="s">
        <v>141</v>
      </c>
      <c r="D446" s="54" t="s">
        <v>137</v>
      </c>
      <c r="E446" s="72">
        <v>100</v>
      </c>
      <c r="F446" s="54"/>
      <c r="G446" s="58">
        <f>E446</f>
        <v>100</v>
      </c>
    </row>
    <row r="447" spans="1:7" ht="25.5" customHeight="1">
      <c r="A447" s="184">
        <v>7</v>
      </c>
      <c r="B447" s="224" t="s">
        <v>250</v>
      </c>
      <c r="C447" s="226"/>
      <c r="D447" s="54"/>
      <c r="E447" s="134">
        <f>E450</f>
        <v>2000000</v>
      </c>
      <c r="F447" s="135"/>
      <c r="G447" s="134">
        <f>E447</f>
        <v>2000000</v>
      </c>
    </row>
    <row r="448" spans="1:7" ht="26.25" customHeight="1">
      <c r="A448" s="54"/>
      <c r="B448" s="224" t="s">
        <v>664</v>
      </c>
      <c r="C448" s="226"/>
      <c r="D448" s="54"/>
      <c r="E448" s="57"/>
      <c r="F448" s="57"/>
      <c r="G448" s="57"/>
    </row>
    <row r="449" spans="1:7" ht="11.25" customHeight="1">
      <c r="A449" s="54">
        <v>1</v>
      </c>
      <c r="B449" s="186" t="s">
        <v>34</v>
      </c>
      <c r="C449" s="54"/>
      <c r="D449" s="54"/>
      <c r="E449" s="57"/>
      <c r="F449" s="57"/>
      <c r="G449" s="57"/>
    </row>
    <row r="450" spans="1:7" ht="42" customHeight="1">
      <c r="A450" s="54"/>
      <c r="B450" s="60" t="s">
        <v>246</v>
      </c>
      <c r="C450" s="54" t="s">
        <v>125</v>
      </c>
      <c r="D450" s="54" t="s">
        <v>130</v>
      </c>
      <c r="E450" s="58">
        <v>2000000</v>
      </c>
      <c r="F450" s="57"/>
      <c r="G450" s="58">
        <f>E450</f>
        <v>2000000</v>
      </c>
    </row>
    <row r="451" spans="1:7" ht="11.25" customHeight="1">
      <c r="A451" s="54">
        <v>2</v>
      </c>
      <c r="B451" s="186" t="s">
        <v>35</v>
      </c>
      <c r="C451" s="54"/>
      <c r="D451" s="54"/>
      <c r="E451" s="72"/>
      <c r="F451" s="54"/>
      <c r="G451" s="55"/>
    </row>
    <row r="452" spans="1:7" ht="49.5" customHeight="1">
      <c r="A452" s="54"/>
      <c r="B452" s="60" t="s">
        <v>247</v>
      </c>
      <c r="C452" s="54" t="s">
        <v>172</v>
      </c>
      <c r="D452" s="54" t="s">
        <v>138</v>
      </c>
      <c r="E452" s="72">
        <v>12</v>
      </c>
      <c r="F452" s="54"/>
      <c r="G452" s="58">
        <f>E452</f>
        <v>12</v>
      </c>
    </row>
    <row r="453" spans="1:7" ht="11.25" customHeight="1">
      <c r="A453" s="54">
        <v>3</v>
      </c>
      <c r="B453" s="186" t="s">
        <v>36</v>
      </c>
      <c r="C453" s="54"/>
      <c r="D453" s="54"/>
      <c r="E453" s="72"/>
      <c r="F453" s="54"/>
      <c r="G453" s="55"/>
    </row>
    <row r="454" spans="1:7" ht="39" customHeight="1">
      <c r="A454" s="54"/>
      <c r="B454" s="60" t="s">
        <v>248</v>
      </c>
      <c r="C454" s="54" t="s">
        <v>125</v>
      </c>
      <c r="D454" s="54" t="s">
        <v>137</v>
      </c>
      <c r="E454" s="58">
        <f>E450/E452</f>
        <v>166666.66666666666</v>
      </c>
      <c r="F454" s="54"/>
      <c r="G454" s="58">
        <f>E454</f>
        <v>166666.66666666666</v>
      </c>
    </row>
    <row r="455" spans="1:7" ht="11.25" customHeight="1">
      <c r="A455" s="54">
        <v>4</v>
      </c>
      <c r="B455" s="186" t="s">
        <v>37</v>
      </c>
      <c r="C455" s="54"/>
      <c r="D455" s="54"/>
      <c r="E455" s="72"/>
      <c r="F455" s="54"/>
      <c r="G455" s="55"/>
    </row>
    <row r="456" spans="1:7" ht="44.25" customHeight="1">
      <c r="A456" s="54"/>
      <c r="B456" s="60" t="s">
        <v>249</v>
      </c>
      <c r="C456" s="54" t="s">
        <v>141</v>
      </c>
      <c r="D456" s="54" t="s">
        <v>137</v>
      </c>
      <c r="E456" s="72">
        <v>100</v>
      </c>
      <c r="F456" s="54"/>
      <c r="G456" s="58">
        <f>E456</f>
        <v>100</v>
      </c>
    </row>
    <row r="457" spans="1:7" ht="39" customHeight="1">
      <c r="A457" s="184">
        <v>8</v>
      </c>
      <c r="B457" s="224" t="s">
        <v>273</v>
      </c>
      <c r="C457" s="226"/>
      <c r="D457" s="54"/>
      <c r="E457" s="136">
        <f>E460</f>
        <v>6000000</v>
      </c>
      <c r="F457" s="135"/>
      <c r="G457" s="136">
        <f>E457</f>
        <v>6000000</v>
      </c>
    </row>
    <row r="458" spans="1:7" ht="33" customHeight="1">
      <c r="A458" s="54"/>
      <c r="B458" s="224" t="s">
        <v>665</v>
      </c>
      <c r="C458" s="226"/>
      <c r="D458" s="54"/>
      <c r="E458" s="57"/>
      <c r="F458" s="57"/>
      <c r="G458" s="57"/>
    </row>
    <row r="459" spans="1:7" ht="11.25" customHeight="1">
      <c r="A459" s="54">
        <v>1</v>
      </c>
      <c r="B459" s="186" t="s">
        <v>34</v>
      </c>
      <c r="C459" s="54"/>
      <c r="D459" s="54"/>
      <c r="E459" s="57"/>
      <c r="F459" s="57"/>
      <c r="G459" s="57"/>
    </row>
    <row r="460" spans="1:7" ht="36" customHeight="1">
      <c r="A460" s="54"/>
      <c r="B460" s="60" t="s">
        <v>276</v>
      </c>
      <c r="C460" s="54" t="s">
        <v>125</v>
      </c>
      <c r="D460" s="54" t="s">
        <v>130</v>
      </c>
      <c r="E460" s="67">
        <v>6000000</v>
      </c>
      <c r="F460" s="57"/>
      <c r="G460" s="67">
        <f>E460</f>
        <v>6000000</v>
      </c>
    </row>
    <row r="461" spans="1:7" ht="17.25" customHeight="1">
      <c r="A461" s="54">
        <v>2</v>
      </c>
      <c r="B461" s="186" t="s">
        <v>35</v>
      </c>
      <c r="C461" s="54" t="s">
        <v>125</v>
      </c>
      <c r="D461" s="54" t="s">
        <v>130</v>
      </c>
      <c r="E461" s="72"/>
      <c r="F461" s="54"/>
      <c r="G461" s="55"/>
    </row>
    <row r="462" spans="1:7" ht="48" customHeight="1">
      <c r="A462" s="54"/>
      <c r="B462" s="60" t="s">
        <v>277</v>
      </c>
      <c r="C462" s="54" t="s">
        <v>172</v>
      </c>
      <c r="D462" s="54" t="s">
        <v>138</v>
      </c>
      <c r="E462" s="72">
        <v>12</v>
      </c>
      <c r="F462" s="54"/>
      <c r="G462" s="55">
        <f>E462</f>
        <v>12</v>
      </c>
    </row>
    <row r="463" spans="1:7" ht="11.25" customHeight="1">
      <c r="A463" s="54">
        <v>3</v>
      </c>
      <c r="B463" s="186" t="s">
        <v>36</v>
      </c>
      <c r="C463" s="54"/>
      <c r="D463" s="54"/>
      <c r="E463" s="72"/>
      <c r="F463" s="54"/>
      <c r="G463" s="55"/>
    </row>
    <row r="464" spans="1:7" ht="33.75" customHeight="1">
      <c r="A464" s="54"/>
      <c r="B464" s="60" t="s">
        <v>295</v>
      </c>
      <c r="C464" s="54" t="s">
        <v>125</v>
      </c>
      <c r="D464" s="54" t="s">
        <v>137</v>
      </c>
      <c r="E464" s="66">
        <f>E460/E462</f>
        <v>500000</v>
      </c>
      <c r="F464" s="63"/>
      <c r="G464" s="63">
        <f>E464</f>
        <v>500000</v>
      </c>
    </row>
    <row r="465" spans="1:7" ht="11.25" customHeight="1">
      <c r="A465" s="54">
        <v>4</v>
      </c>
      <c r="B465" s="186" t="s">
        <v>37</v>
      </c>
      <c r="C465" s="54"/>
      <c r="D465" s="54"/>
      <c r="E465" s="72"/>
      <c r="F465" s="54"/>
      <c r="G465" s="55"/>
    </row>
    <row r="466" spans="1:7" ht="39" customHeight="1">
      <c r="A466" s="54"/>
      <c r="B466" s="60" t="s">
        <v>278</v>
      </c>
      <c r="C466" s="54" t="s">
        <v>141</v>
      </c>
      <c r="D466" s="54" t="s">
        <v>137</v>
      </c>
      <c r="E466" s="72">
        <v>100</v>
      </c>
      <c r="F466" s="54"/>
      <c r="G466" s="55">
        <f>E466</f>
        <v>100</v>
      </c>
    </row>
    <row r="467" spans="1:7" ht="21.75" customHeight="1">
      <c r="A467" s="54"/>
      <c r="B467" s="228" t="s">
        <v>956</v>
      </c>
      <c r="C467" s="229"/>
      <c r="D467" s="54"/>
      <c r="E467" s="59">
        <f>E470+E480+E491+E500+E510+E505</f>
        <v>15231781.23</v>
      </c>
      <c r="F467" s="59"/>
      <c r="G467" s="59">
        <f>E467</f>
        <v>15231781.23</v>
      </c>
    </row>
    <row r="468" spans="1:7" ht="45.6" customHeight="1">
      <c r="A468" s="54"/>
      <c r="B468" s="224" t="s">
        <v>807</v>
      </c>
      <c r="C468" s="226"/>
      <c r="D468" s="54"/>
      <c r="E468" s="57"/>
      <c r="F468" s="57"/>
      <c r="G468" s="57"/>
    </row>
    <row r="469" spans="1:7" ht="11.25" customHeight="1">
      <c r="A469" s="54">
        <v>1</v>
      </c>
      <c r="B469" s="186" t="s">
        <v>34</v>
      </c>
      <c r="C469" s="54"/>
      <c r="D469" s="54"/>
      <c r="E469" s="57"/>
      <c r="F469" s="57"/>
      <c r="G469" s="57"/>
    </row>
    <row r="470" spans="1:7" ht="36" customHeight="1">
      <c r="A470" s="54"/>
      <c r="B470" s="60" t="s">
        <v>800</v>
      </c>
      <c r="C470" s="54" t="s">
        <v>125</v>
      </c>
      <c r="D470" s="54" t="s">
        <v>955</v>
      </c>
      <c r="E470" s="66">
        <f>E471+E472+E473</f>
        <v>1408564.99</v>
      </c>
      <c r="F470" s="66"/>
      <c r="G470" s="66">
        <f>E470</f>
        <v>1408564.99</v>
      </c>
    </row>
    <row r="471" spans="1:7" ht="27.6" customHeight="1">
      <c r="A471" s="54"/>
      <c r="B471" s="60" t="s">
        <v>801</v>
      </c>
      <c r="C471" s="54" t="s">
        <v>125</v>
      </c>
      <c r="D471" s="54" t="s">
        <v>955</v>
      </c>
      <c r="E471" s="66">
        <v>1135994.3999999999</v>
      </c>
      <c r="F471" s="66"/>
      <c r="G471" s="66">
        <f>E471</f>
        <v>1135994.3999999999</v>
      </c>
    </row>
    <row r="472" spans="1:7" ht="27.6" customHeight="1">
      <c r="A472" s="54"/>
      <c r="B472" s="60" t="s">
        <v>802</v>
      </c>
      <c r="C472" s="54" t="s">
        <v>125</v>
      </c>
      <c r="D472" s="54" t="s">
        <v>955</v>
      </c>
      <c r="E472" s="66">
        <v>206530.8</v>
      </c>
      <c r="F472" s="66"/>
      <c r="G472" s="66">
        <f>E472</f>
        <v>206530.8</v>
      </c>
    </row>
    <row r="473" spans="1:7" ht="27.6" customHeight="1">
      <c r="A473" s="54"/>
      <c r="B473" s="60" t="s">
        <v>803</v>
      </c>
      <c r="C473" s="54" t="s">
        <v>125</v>
      </c>
      <c r="D473" s="54" t="s">
        <v>955</v>
      </c>
      <c r="E473" s="66">
        <v>66039.789999999994</v>
      </c>
      <c r="F473" s="66"/>
      <c r="G473" s="66">
        <f>E473</f>
        <v>66039.789999999994</v>
      </c>
    </row>
    <row r="474" spans="1:7" ht="11.25" customHeight="1">
      <c r="A474" s="54">
        <v>2</v>
      </c>
      <c r="B474" s="186" t="s">
        <v>37</v>
      </c>
      <c r="C474" s="54"/>
      <c r="D474" s="54"/>
      <c r="E474" s="72"/>
      <c r="F474" s="54"/>
      <c r="G474" s="55"/>
    </row>
    <row r="475" spans="1:7" ht="25.9" customHeight="1">
      <c r="A475" s="54"/>
      <c r="B475" s="71" t="s">
        <v>806</v>
      </c>
      <c r="C475" s="54" t="s">
        <v>141</v>
      </c>
      <c r="D475" s="54" t="s">
        <v>137</v>
      </c>
      <c r="E475" s="72">
        <v>100</v>
      </c>
      <c r="F475" s="54"/>
      <c r="G475" s="55">
        <f>E475</f>
        <v>100</v>
      </c>
    </row>
    <row r="476" spans="1:7" ht="25.9" customHeight="1">
      <c r="A476" s="54"/>
      <c r="B476" s="71" t="s">
        <v>805</v>
      </c>
      <c r="C476" s="54" t="s">
        <v>141</v>
      </c>
      <c r="D476" s="54" t="s">
        <v>137</v>
      </c>
      <c r="E476" s="72">
        <v>100</v>
      </c>
      <c r="F476" s="54"/>
      <c r="G476" s="55">
        <f>E476</f>
        <v>100</v>
      </c>
    </row>
    <row r="477" spans="1:7" ht="25.9" customHeight="1">
      <c r="A477" s="54"/>
      <c r="B477" s="71" t="s">
        <v>804</v>
      </c>
      <c r="C477" s="54" t="s">
        <v>141</v>
      </c>
      <c r="D477" s="54" t="s">
        <v>137</v>
      </c>
      <c r="E477" s="72">
        <v>100</v>
      </c>
      <c r="F477" s="54"/>
      <c r="G477" s="55">
        <f>E477</f>
        <v>100</v>
      </c>
    </row>
    <row r="478" spans="1:7" ht="33" customHeight="1">
      <c r="A478" s="54"/>
      <c r="B478" s="224" t="s">
        <v>808</v>
      </c>
      <c r="C478" s="226"/>
      <c r="D478" s="54"/>
      <c r="E478" s="57"/>
      <c r="F478" s="57"/>
      <c r="G478" s="57"/>
    </row>
    <row r="479" spans="1:7" ht="11.25" customHeight="1">
      <c r="A479" s="54">
        <v>1</v>
      </c>
      <c r="B479" s="186" t="s">
        <v>34</v>
      </c>
      <c r="C479" s="54"/>
      <c r="D479" s="54"/>
      <c r="E479" s="57"/>
      <c r="F479" s="57"/>
      <c r="G479" s="57"/>
    </row>
    <row r="480" spans="1:7" ht="36" customHeight="1">
      <c r="A480" s="54"/>
      <c r="B480" s="71" t="s">
        <v>809</v>
      </c>
      <c r="C480" s="54" t="s">
        <v>125</v>
      </c>
      <c r="D480" s="54" t="s">
        <v>955</v>
      </c>
      <c r="E480" s="66">
        <f>SUM(E481:E486)</f>
        <v>12233908.16</v>
      </c>
      <c r="F480" s="66"/>
      <c r="G480" s="66">
        <f>E480</f>
        <v>12233908.16</v>
      </c>
    </row>
    <row r="481" spans="1:7" ht="55.9" customHeight="1">
      <c r="A481" s="54"/>
      <c r="B481" s="124" t="s">
        <v>314</v>
      </c>
      <c r="C481" s="54" t="s">
        <v>125</v>
      </c>
      <c r="D481" s="54" t="s">
        <v>955</v>
      </c>
      <c r="E481" s="66">
        <v>1074187.27</v>
      </c>
      <c r="F481" s="66"/>
      <c r="G481" s="66">
        <f t="shared" ref="G481:G485" si="19">E481</f>
        <v>1074187.27</v>
      </c>
    </row>
    <row r="482" spans="1:7" ht="55.9" customHeight="1">
      <c r="A482" s="54"/>
      <c r="B482" s="124" t="s">
        <v>315</v>
      </c>
      <c r="C482" s="54" t="s">
        <v>125</v>
      </c>
      <c r="D482" s="54" t="s">
        <v>955</v>
      </c>
      <c r="E482" s="66">
        <v>207225.29</v>
      </c>
      <c r="F482" s="66"/>
      <c r="G482" s="66">
        <f t="shared" si="19"/>
        <v>207225.29</v>
      </c>
    </row>
    <row r="483" spans="1:7" ht="43.15" customHeight="1">
      <c r="A483" s="54"/>
      <c r="B483" s="124" t="s">
        <v>317</v>
      </c>
      <c r="C483" s="54" t="s">
        <v>125</v>
      </c>
      <c r="D483" s="54" t="s">
        <v>955</v>
      </c>
      <c r="E483" s="66">
        <v>2085268.05</v>
      </c>
      <c r="F483" s="66"/>
      <c r="G483" s="66">
        <f t="shared" si="19"/>
        <v>2085268.05</v>
      </c>
    </row>
    <row r="484" spans="1:7" ht="55.15" customHeight="1">
      <c r="A484" s="54"/>
      <c r="B484" s="124" t="s">
        <v>318</v>
      </c>
      <c r="C484" s="54" t="s">
        <v>125</v>
      </c>
      <c r="D484" s="54" t="s">
        <v>955</v>
      </c>
      <c r="E484" s="66">
        <v>1736838.26</v>
      </c>
      <c r="F484" s="66"/>
      <c r="G484" s="66">
        <f t="shared" si="19"/>
        <v>1736838.26</v>
      </c>
    </row>
    <row r="485" spans="1:7" ht="57" customHeight="1">
      <c r="A485" s="54"/>
      <c r="B485" s="124" t="s">
        <v>548</v>
      </c>
      <c r="C485" s="54" t="s">
        <v>125</v>
      </c>
      <c r="D485" s="54" t="s">
        <v>955</v>
      </c>
      <c r="E485" s="66">
        <v>3618443.31</v>
      </c>
      <c r="F485" s="66"/>
      <c r="G485" s="66">
        <f t="shared" si="19"/>
        <v>3618443.31</v>
      </c>
    </row>
    <row r="486" spans="1:7" ht="43.15" customHeight="1">
      <c r="A486" s="54"/>
      <c r="B486" s="124" t="s">
        <v>542</v>
      </c>
      <c r="C486" s="54" t="s">
        <v>125</v>
      </c>
      <c r="D486" s="54" t="s">
        <v>955</v>
      </c>
      <c r="E486" s="66">
        <v>3511945.98</v>
      </c>
      <c r="F486" s="66"/>
      <c r="G486" s="66">
        <f>E486</f>
        <v>3511945.98</v>
      </c>
    </row>
    <row r="487" spans="1:7" ht="11.25" customHeight="1">
      <c r="A487" s="54">
        <v>2</v>
      </c>
      <c r="B487" s="186" t="s">
        <v>37</v>
      </c>
      <c r="C487" s="54"/>
      <c r="D487" s="54"/>
      <c r="E487" s="72"/>
      <c r="F487" s="54"/>
      <c r="G487" s="55"/>
    </row>
    <row r="488" spans="1:7" ht="25.9" customHeight="1">
      <c r="A488" s="54"/>
      <c r="B488" s="71" t="s">
        <v>813</v>
      </c>
      <c r="C488" s="54" t="s">
        <v>141</v>
      </c>
      <c r="D488" s="54" t="s">
        <v>137</v>
      </c>
      <c r="E488" s="72">
        <v>100</v>
      </c>
      <c r="F488" s="54"/>
      <c r="G488" s="55">
        <f>E488</f>
        <v>100</v>
      </c>
    </row>
    <row r="489" spans="1:7" ht="33" customHeight="1">
      <c r="A489" s="54"/>
      <c r="B489" s="224" t="s">
        <v>814</v>
      </c>
      <c r="C489" s="226"/>
      <c r="D489" s="54"/>
      <c r="E489" s="57"/>
      <c r="F489" s="57"/>
      <c r="G489" s="57"/>
    </row>
    <row r="490" spans="1:7" ht="11.25" customHeight="1">
      <c r="A490" s="54">
        <v>1</v>
      </c>
      <c r="B490" s="186" t="s">
        <v>34</v>
      </c>
      <c r="C490" s="54"/>
      <c r="D490" s="54"/>
      <c r="E490" s="57"/>
      <c r="F490" s="57"/>
      <c r="G490" s="57"/>
    </row>
    <row r="491" spans="1:7" ht="36" customHeight="1">
      <c r="A491" s="54"/>
      <c r="B491" s="71" t="s">
        <v>811</v>
      </c>
      <c r="C491" s="54" t="s">
        <v>125</v>
      </c>
      <c r="D491" s="54" t="s">
        <v>955</v>
      </c>
      <c r="E491" s="66">
        <f>SUM(E492:E495)</f>
        <v>858731.80999999994</v>
      </c>
      <c r="F491" s="66"/>
      <c r="G491" s="66">
        <f>E491</f>
        <v>858731.80999999994</v>
      </c>
    </row>
    <row r="492" spans="1:7" ht="55.9" customHeight="1">
      <c r="A492" s="54"/>
      <c r="B492" s="124" t="s">
        <v>551</v>
      </c>
      <c r="C492" s="54" t="s">
        <v>125</v>
      </c>
      <c r="D492" s="54" t="s">
        <v>955</v>
      </c>
      <c r="E492" s="66">
        <v>464669.91</v>
      </c>
      <c r="F492" s="66"/>
      <c r="G492" s="66">
        <f t="shared" ref="G492:G495" si="20">E492</f>
        <v>464669.91</v>
      </c>
    </row>
    <row r="493" spans="1:7" ht="55.9" customHeight="1">
      <c r="A493" s="54"/>
      <c r="B493" s="124" t="s">
        <v>758</v>
      </c>
      <c r="C493" s="54" t="s">
        <v>125</v>
      </c>
      <c r="D493" s="54" t="s">
        <v>955</v>
      </c>
      <c r="E493" s="66">
        <v>194705</v>
      </c>
      <c r="F493" s="66"/>
      <c r="G493" s="66">
        <f t="shared" si="20"/>
        <v>194705</v>
      </c>
    </row>
    <row r="494" spans="1:7" ht="43.15" customHeight="1">
      <c r="A494" s="54"/>
      <c r="B494" s="124" t="s">
        <v>672</v>
      </c>
      <c r="C494" s="54" t="s">
        <v>125</v>
      </c>
      <c r="D494" s="54" t="s">
        <v>955</v>
      </c>
      <c r="E494" s="66">
        <v>2797.5</v>
      </c>
      <c r="F494" s="66"/>
      <c r="G494" s="66">
        <f t="shared" si="20"/>
        <v>2797.5</v>
      </c>
    </row>
    <row r="495" spans="1:7" ht="55.15" customHeight="1">
      <c r="A495" s="54"/>
      <c r="B495" s="124" t="s">
        <v>761</v>
      </c>
      <c r="C495" s="54" t="s">
        <v>125</v>
      </c>
      <c r="D495" s="54" t="s">
        <v>955</v>
      </c>
      <c r="E495" s="66">
        <v>196559.4</v>
      </c>
      <c r="F495" s="66"/>
      <c r="G495" s="66">
        <f t="shared" si="20"/>
        <v>196559.4</v>
      </c>
    </row>
    <row r="496" spans="1:7" ht="11.25" customHeight="1">
      <c r="A496" s="54">
        <v>2</v>
      </c>
      <c r="B496" s="186" t="s">
        <v>37</v>
      </c>
      <c r="C496" s="54"/>
      <c r="D496" s="54"/>
      <c r="E496" s="72"/>
      <c r="F496" s="54"/>
      <c r="G496" s="55"/>
    </row>
    <row r="497" spans="1:7" ht="25.9" customHeight="1">
      <c r="A497" s="54"/>
      <c r="B497" s="71" t="s">
        <v>812</v>
      </c>
      <c r="C497" s="54" t="s">
        <v>141</v>
      </c>
      <c r="D497" s="54" t="s">
        <v>137</v>
      </c>
      <c r="E497" s="72">
        <v>100</v>
      </c>
      <c r="F497" s="54"/>
      <c r="G497" s="55">
        <f>E497</f>
        <v>100</v>
      </c>
    </row>
    <row r="498" spans="1:7" ht="33" customHeight="1">
      <c r="A498" s="54"/>
      <c r="B498" s="224" t="s">
        <v>815</v>
      </c>
      <c r="C498" s="226"/>
      <c r="D498" s="54"/>
      <c r="E498" s="57"/>
      <c r="F498" s="57"/>
      <c r="G498" s="57"/>
    </row>
    <row r="499" spans="1:7" ht="11.25" customHeight="1">
      <c r="A499" s="54">
        <v>1</v>
      </c>
      <c r="B499" s="186" t="s">
        <v>34</v>
      </c>
      <c r="C499" s="54"/>
      <c r="D499" s="54"/>
      <c r="E499" s="57"/>
      <c r="F499" s="57"/>
      <c r="G499" s="57"/>
    </row>
    <row r="500" spans="1:7" ht="36" customHeight="1">
      <c r="A500" s="54"/>
      <c r="B500" s="71" t="s">
        <v>816</v>
      </c>
      <c r="C500" s="54" t="s">
        <v>125</v>
      </c>
      <c r="D500" s="54" t="s">
        <v>955</v>
      </c>
      <c r="E500" s="66">
        <f>72518.34+63725</f>
        <v>136243.34</v>
      </c>
      <c r="F500" s="66"/>
      <c r="G500" s="66">
        <f>E500</f>
        <v>136243.34</v>
      </c>
    </row>
    <row r="501" spans="1:7" ht="11.25" customHeight="1">
      <c r="A501" s="54">
        <v>2</v>
      </c>
      <c r="B501" s="186" t="s">
        <v>37</v>
      </c>
      <c r="C501" s="54"/>
      <c r="D501" s="54"/>
      <c r="E501" s="72"/>
      <c r="F501" s="54"/>
      <c r="G501" s="55"/>
    </row>
    <row r="502" spans="1:7" ht="25.9" customHeight="1">
      <c r="A502" s="54"/>
      <c r="B502" s="71" t="s">
        <v>817</v>
      </c>
      <c r="C502" s="54" t="s">
        <v>141</v>
      </c>
      <c r="D502" s="54" t="s">
        <v>137</v>
      </c>
      <c r="E502" s="72">
        <v>100</v>
      </c>
      <c r="F502" s="54"/>
      <c r="G502" s="55">
        <f>E502</f>
        <v>100</v>
      </c>
    </row>
    <row r="503" spans="1:7" ht="33" customHeight="1">
      <c r="A503" s="54"/>
      <c r="B503" s="224" t="s">
        <v>818</v>
      </c>
      <c r="C503" s="226"/>
      <c r="D503" s="54"/>
      <c r="E503" s="57"/>
      <c r="F503" s="57"/>
      <c r="G503" s="57"/>
    </row>
    <row r="504" spans="1:7" ht="11.25" customHeight="1">
      <c r="A504" s="54">
        <v>1</v>
      </c>
      <c r="B504" s="186" t="s">
        <v>34</v>
      </c>
      <c r="C504" s="54"/>
      <c r="D504" s="54"/>
      <c r="E504" s="57"/>
      <c r="F504" s="57"/>
      <c r="G504" s="57"/>
    </row>
    <row r="505" spans="1:7" ht="36" customHeight="1">
      <c r="A505" s="54"/>
      <c r="B505" s="71" t="s">
        <v>819</v>
      </c>
      <c r="C505" s="54" t="s">
        <v>125</v>
      </c>
      <c r="D505" s="54" t="s">
        <v>955</v>
      </c>
      <c r="E505" s="66">
        <v>1200</v>
      </c>
      <c r="F505" s="66"/>
      <c r="G505" s="66">
        <f>E505</f>
        <v>1200</v>
      </c>
    </row>
    <row r="506" spans="1:7" ht="11.25" customHeight="1">
      <c r="A506" s="54">
        <v>2</v>
      </c>
      <c r="B506" s="186" t="s">
        <v>37</v>
      </c>
      <c r="C506" s="54"/>
      <c r="D506" s="54"/>
      <c r="E506" s="72"/>
      <c r="F506" s="54"/>
      <c r="G506" s="55"/>
    </row>
    <row r="507" spans="1:7" ht="25.9" customHeight="1">
      <c r="A507" s="54"/>
      <c r="B507" s="71" t="s">
        <v>820</v>
      </c>
      <c r="C507" s="54" t="s">
        <v>141</v>
      </c>
      <c r="D507" s="54" t="s">
        <v>137</v>
      </c>
      <c r="E507" s="72">
        <v>100</v>
      </c>
      <c r="F507" s="54"/>
      <c r="G507" s="55">
        <f>E507</f>
        <v>100</v>
      </c>
    </row>
    <row r="508" spans="1:7" ht="33" customHeight="1">
      <c r="A508" s="54"/>
      <c r="B508" s="224" t="s">
        <v>959</v>
      </c>
      <c r="C508" s="226"/>
      <c r="D508" s="54"/>
      <c r="E508" s="57"/>
      <c r="F508" s="57"/>
      <c r="G508" s="57"/>
    </row>
    <row r="509" spans="1:7" ht="11.25" customHeight="1">
      <c r="A509" s="54">
        <v>1</v>
      </c>
      <c r="B509" s="186" t="s">
        <v>34</v>
      </c>
      <c r="C509" s="54"/>
      <c r="D509" s="54"/>
      <c r="E509" s="57"/>
      <c r="F509" s="57"/>
      <c r="G509" s="57"/>
    </row>
    <row r="510" spans="1:7" ht="36" customHeight="1">
      <c r="A510" s="54"/>
      <c r="B510" s="71" t="s">
        <v>821</v>
      </c>
      <c r="C510" s="54" t="s">
        <v>125</v>
      </c>
      <c r="D510" s="54" t="s">
        <v>955</v>
      </c>
      <c r="E510" s="66">
        <v>593132.93000000005</v>
      </c>
      <c r="F510" s="66"/>
      <c r="G510" s="66">
        <f>E510</f>
        <v>593132.93000000005</v>
      </c>
    </row>
    <row r="511" spans="1:7" ht="36" customHeight="1">
      <c r="A511" s="54"/>
      <c r="B511" s="71" t="s">
        <v>822</v>
      </c>
      <c r="C511" s="54" t="s">
        <v>125</v>
      </c>
      <c r="D511" s="54" t="s">
        <v>955</v>
      </c>
      <c r="E511" s="66">
        <v>2035.2</v>
      </c>
      <c r="F511" s="66"/>
      <c r="G511" s="66">
        <f>E511</f>
        <v>2035.2</v>
      </c>
    </row>
    <row r="512" spans="1:7" ht="11.25" customHeight="1">
      <c r="A512" s="54">
        <v>2</v>
      </c>
      <c r="B512" s="186" t="s">
        <v>37</v>
      </c>
      <c r="C512" s="54"/>
      <c r="D512" s="54"/>
      <c r="E512" s="72"/>
      <c r="F512" s="54"/>
      <c r="G512" s="55"/>
    </row>
    <row r="513" spans="1:8" ht="34.5" customHeight="1">
      <c r="A513" s="54"/>
      <c r="B513" s="71" t="s">
        <v>960</v>
      </c>
      <c r="C513" s="54" t="s">
        <v>141</v>
      </c>
      <c r="D513" s="54" t="s">
        <v>137</v>
      </c>
      <c r="E513" s="72">
        <v>100</v>
      </c>
      <c r="F513" s="54"/>
      <c r="G513" s="55">
        <f>E513</f>
        <v>100</v>
      </c>
    </row>
    <row r="514" spans="1:8" ht="15.75" customHeight="1">
      <c r="A514" s="54"/>
      <c r="B514" s="92" t="s">
        <v>824</v>
      </c>
      <c r="C514" s="54"/>
      <c r="D514" s="54"/>
      <c r="E514" s="54"/>
      <c r="F514" s="59">
        <f>F517+F526+F535+F546+F564+F586+F597+F606+F615+F555+F575+F626+F637+F648</f>
        <v>60746965</v>
      </c>
      <c r="G514" s="59">
        <f>F514</f>
        <v>60746965</v>
      </c>
    </row>
    <row r="515" spans="1:8" ht="30.75" customHeight="1">
      <c r="A515" s="54"/>
      <c r="B515" s="221" t="s">
        <v>825</v>
      </c>
      <c r="C515" s="227"/>
      <c r="D515" s="93"/>
      <c r="E515" s="54"/>
      <c r="F515" s="54"/>
      <c r="G515" s="55"/>
    </row>
    <row r="516" spans="1:8" ht="11.25" customHeight="1">
      <c r="A516" s="54">
        <v>1</v>
      </c>
      <c r="B516" s="129" t="s">
        <v>34</v>
      </c>
      <c r="C516" s="54"/>
      <c r="D516" s="93"/>
      <c r="E516" s="54"/>
      <c r="F516" s="54"/>
      <c r="G516" s="55"/>
    </row>
    <row r="517" spans="1:8" ht="36" customHeight="1">
      <c r="A517" s="54"/>
      <c r="B517" s="60" t="s">
        <v>283</v>
      </c>
      <c r="C517" s="54" t="s">
        <v>129</v>
      </c>
      <c r="D517" s="54" t="s">
        <v>961</v>
      </c>
      <c r="E517" s="54"/>
      <c r="F517" s="56">
        <v>1892762</v>
      </c>
      <c r="G517" s="56">
        <f>E517+F517</f>
        <v>1892762</v>
      </c>
    </row>
    <row r="518" spans="1:8" ht="11.25" customHeight="1">
      <c r="A518" s="54">
        <v>2</v>
      </c>
      <c r="B518" s="129" t="s">
        <v>35</v>
      </c>
      <c r="C518" s="54"/>
      <c r="D518" s="93"/>
      <c r="E518" s="54"/>
      <c r="F518" s="54"/>
      <c r="G518" s="55"/>
    </row>
    <row r="519" spans="1:8" ht="48.75" customHeight="1">
      <c r="A519" s="54"/>
      <c r="B519" s="70" t="s">
        <v>341</v>
      </c>
      <c r="C519" s="54" t="s">
        <v>320</v>
      </c>
      <c r="D519" s="54" t="s">
        <v>138</v>
      </c>
      <c r="E519" s="54"/>
      <c r="F519" s="63">
        <f>1157.6+132</f>
        <v>1289.5999999999999</v>
      </c>
      <c r="G519" s="63">
        <f>F519</f>
        <v>1289.5999999999999</v>
      </c>
      <c r="H519" s="37">
        <v>1893</v>
      </c>
    </row>
    <row r="520" spans="1:8" ht="11.25" customHeight="1">
      <c r="A520" s="54">
        <v>3</v>
      </c>
      <c r="B520" s="129" t="s">
        <v>36</v>
      </c>
      <c r="C520" s="54"/>
      <c r="D520" s="93"/>
      <c r="E520" s="54"/>
      <c r="F520" s="54"/>
      <c r="G520" s="69"/>
      <c r="H520" s="120">
        <f>H519-F519</f>
        <v>603.40000000000009</v>
      </c>
    </row>
    <row r="521" spans="1:8" ht="46.5" customHeight="1">
      <c r="A521" s="54"/>
      <c r="B521" s="70" t="s">
        <v>342</v>
      </c>
      <c r="C521" s="54" t="s">
        <v>129</v>
      </c>
      <c r="D521" s="54" t="s">
        <v>137</v>
      </c>
      <c r="E521" s="54"/>
      <c r="F521" s="56">
        <f>F517/F519</f>
        <v>1467.7124689826303</v>
      </c>
      <c r="G521" s="56">
        <f>E521+F521</f>
        <v>1467.7124689826303</v>
      </c>
    </row>
    <row r="522" spans="1:8" ht="11.25" customHeight="1">
      <c r="A522" s="54">
        <v>4</v>
      </c>
      <c r="B522" s="129" t="s">
        <v>37</v>
      </c>
      <c r="C522" s="54"/>
      <c r="D522" s="93"/>
      <c r="E522" s="54"/>
      <c r="F522" s="54"/>
      <c r="G522" s="55"/>
    </row>
    <row r="523" spans="1:8" ht="35.25" customHeight="1">
      <c r="A523" s="54"/>
      <c r="B523" s="70" t="s">
        <v>284</v>
      </c>
      <c r="C523" s="93" t="s">
        <v>141</v>
      </c>
      <c r="D523" s="93" t="s">
        <v>140</v>
      </c>
      <c r="E523" s="54"/>
      <c r="F523" s="54">
        <v>100</v>
      </c>
      <c r="G523" s="55">
        <v>100</v>
      </c>
    </row>
    <row r="524" spans="1:8" ht="30.75" customHeight="1">
      <c r="A524" s="54"/>
      <c r="B524" s="221" t="s">
        <v>826</v>
      </c>
      <c r="C524" s="227"/>
      <c r="D524" s="93"/>
      <c r="E524" s="54"/>
      <c r="F524" s="54"/>
      <c r="G524" s="55"/>
    </row>
    <row r="525" spans="1:8" ht="11.25" customHeight="1">
      <c r="A525" s="54">
        <v>1</v>
      </c>
      <c r="B525" s="129" t="s">
        <v>34</v>
      </c>
      <c r="C525" s="54"/>
      <c r="D525" s="93"/>
      <c r="E525" s="54"/>
      <c r="F525" s="54"/>
      <c r="G525" s="55"/>
    </row>
    <row r="526" spans="1:8" ht="33.75" customHeight="1">
      <c r="A526" s="54"/>
      <c r="B526" s="60" t="s">
        <v>347</v>
      </c>
      <c r="C526" s="54" t="s">
        <v>129</v>
      </c>
      <c r="D526" s="54" t="s">
        <v>961</v>
      </c>
      <c r="E526" s="54"/>
      <c r="F526" s="56">
        <v>10858022</v>
      </c>
      <c r="G526" s="56">
        <f>E526+F526</f>
        <v>10858022</v>
      </c>
    </row>
    <row r="527" spans="1:8" ht="11.25" customHeight="1">
      <c r="A527" s="54">
        <v>2</v>
      </c>
      <c r="B527" s="129" t="s">
        <v>35</v>
      </c>
      <c r="C527" s="54"/>
      <c r="D527" s="93"/>
      <c r="E527" s="54"/>
      <c r="F527" s="54"/>
      <c r="G527" s="55"/>
    </row>
    <row r="528" spans="1:8" ht="48.75" customHeight="1">
      <c r="A528" s="54"/>
      <c r="B528" s="70" t="s">
        <v>408</v>
      </c>
      <c r="C528" s="54" t="s">
        <v>320</v>
      </c>
      <c r="D528" s="54" t="s">
        <v>138</v>
      </c>
      <c r="E528" s="54"/>
      <c r="F528" s="63">
        <v>9162.5</v>
      </c>
      <c r="G528" s="56">
        <f>E528+F528</f>
        <v>9162.5</v>
      </c>
    </row>
    <row r="529" spans="1:7" ht="11.25" customHeight="1">
      <c r="A529" s="54">
        <v>3</v>
      </c>
      <c r="B529" s="129" t="s">
        <v>36</v>
      </c>
      <c r="C529" s="54"/>
      <c r="D529" s="93"/>
      <c r="E529" s="54"/>
      <c r="F529" s="54"/>
      <c r="G529" s="69"/>
    </row>
    <row r="530" spans="1:7" ht="36.75" customHeight="1">
      <c r="A530" s="54"/>
      <c r="B530" s="70" t="s">
        <v>348</v>
      </c>
      <c r="C530" s="54" t="s">
        <v>129</v>
      </c>
      <c r="D530" s="54" t="s">
        <v>137</v>
      </c>
      <c r="E530" s="54"/>
      <c r="F530" s="56">
        <f>F526/F528+0.01</f>
        <v>1185.0601500682128</v>
      </c>
      <c r="G530" s="56">
        <f>E530+F530</f>
        <v>1185.0601500682128</v>
      </c>
    </row>
    <row r="531" spans="1:7" ht="11.25" customHeight="1">
      <c r="A531" s="54">
        <v>4</v>
      </c>
      <c r="B531" s="129" t="s">
        <v>37</v>
      </c>
      <c r="C531" s="54"/>
      <c r="D531" s="93"/>
      <c r="E531" s="54"/>
      <c r="F531" s="54"/>
      <c r="G531" s="55"/>
    </row>
    <row r="532" spans="1:7" ht="33.75" customHeight="1">
      <c r="A532" s="54"/>
      <c r="B532" s="70" t="s">
        <v>835</v>
      </c>
      <c r="C532" s="93" t="s">
        <v>141</v>
      </c>
      <c r="D532" s="93" t="s">
        <v>140</v>
      </c>
      <c r="E532" s="54"/>
      <c r="F532" s="54">
        <v>100</v>
      </c>
      <c r="G532" s="55">
        <v>100</v>
      </c>
    </row>
    <row r="533" spans="1:7" ht="30.75" customHeight="1">
      <c r="A533" s="54"/>
      <c r="B533" s="221" t="s">
        <v>828</v>
      </c>
      <c r="C533" s="227"/>
      <c r="D533" s="93"/>
      <c r="E533" s="54"/>
      <c r="F533" s="54"/>
      <c r="G533" s="55"/>
    </row>
    <row r="534" spans="1:7" ht="11.25" customHeight="1">
      <c r="A534" s="54"/>
      <c r="B534" s="129" t="s">
        <v>34</v>
      </c>
      <c r="C534" s="54"/>
      <c r="D534" s="93"/>
      <c r="E534" s="54"/>
      <c r="F534" s="54"/>
      <c r="G534" s="55"/>
    </row>
    <row r="535" spans="1:7" ht="33.75" customHeight="1">
      <c r="A535" s="54"/>
      <c r="B535" s="60" t="s">
        <v>830</v>
      </c>
      <c r="C535" s="54" t="s">
        <v>129</v>
      </c>
      <c r="D535" s="54" t="s">
        <v>961</v>
      </c>
      <c r="E535" s="54"/>
      <c r="F535" s="56">
        <v>500000</v>
      </c>
      <c r="G535" s="56">
        <f>E535+F535</f>
        <v>500000</v>
      </c>
    </row>
    <row r="536" spans="1:7" ht="11.25" customHeight="1">
      <c r="A536" s="54"/>
      <c r="B536" s="129" t="s">
        <v>35</v>
      </c>
      <c r="C536" s="54"/>
      <c r="D536" s="93"/>
      <c r="E536" s="54"/>
      <c r="F536" s="54"/>
      <c r="G536" s="55"/>
    </row>
    <row r="537" spans="1:7" ht="48.75" customHeight="1">
      <c r="A537" s="54"/>
      <c r="B537" s="70" t="s">
        <v>829</v>
      </c>
      <c r="C537" s="54" t="s">
        <v>134</v>
      </c>
      <c r="D537" s="54" t="s">
        <v>138</v>
      </c>
      <c r="E537" s="54"/>
      <c r="F537" s="63">
        <v>1</v>
      </c>
      <c r="G537" s="56">
        <f>E537+F537</f>
        <v>1</v>
      </c>
    </row>
    <row r="538" spans="1:7" ht="48.75" customHeight="1">
      <c r="A538" s="54"/>
      <c r="B538" s="70" t="s">
        <v>831</v>
      </c>
      <c r="C538" s="54" t="s">
        <v>320</v>
      </c>
      <c r="D538" s="54" t="s">
        <v>138</v>
      </c>
      <c r="E538" s="54"/>
      <c r="F538" s="63">
        <v>280</v>
      </c>
      <c r="G538" s="56">
        <f>E538+F538</f>
        <v>280</v>
      </c>
    </row>
    <row r="539" spans="1:7" ht="11.25" customHeight="1">
      <c r="A539" s="54"/>
      <c r="B539" s="129" t="s">
        <v>36</v>
      </c>
      <c r="C539" s="54"/>
      <c r="D539" s="93"/>
      <c r="E539" s="54"/>
      <c r="F539" s="54"/>
      <c r="G539" s="69"/>
    </row>
    <row r="540" spans="1:7" ht="52.9" customHeight="1">
      <c r="A540" s="54"/>
      <c r="B540" s="70" t="s">
        <v>833</v>
      </c>
      <c r="C540" s="54" t="s">
        <v>129</v>
      </c>
      <c r="D540" s="54" t="s">
        <v>137</v>
      </c>
      <c r="E540" s="54"/>
      <c r="F540" s="56">
        <v>100000</v>
      </c>
      <c r="G540" s="56">
        <f>E540+F540</f>
        <v>100000</v>
      </c>
    </row>
    <row r="541" spans="1:7" ht="36.75" customHeight="1">
      <c r="A541" s="54"/>
      <c r="B541" s="70" t="s">
        <v>832</v>
      </c>
      <c r="C541" s="54" t="s">
        <v>129</v>
      </c>
      <c r="D541" s="54" t="s">
        <v>137</v>
      </c>
      <c r="E541" s="54"/>
      <c r="F541" s="56">
        <f>(F535-F540)/F538</f>
        <v>1428.5714285714287</v>
      </c>
      <c r="G541" s="56">
        <f>E541+F541</f>
        <v>1428.5714285714287</v>
      </c>
    </row>
    <row r="542" spans="1:7" ht="11.25" customHeight="1">
      <c r="A542" s="54"/>
      <c r="B542" s="129" t="s">
        <v>37</v>
      </c>
      <c r="C542" s="54"/>
      <c r="D542" s="93"/>
      <c r="E542" s="54"/>
      <c r="F542" s="54"/>
      <c r="G542" s="55"/>
    </row>
    <row r="543" spans="1:7" ht="41.45" customHeight="1">
      <c r="A543" s="54"/>
      <c r="B543" s="70" t="s">
        <v>834</v>
      </c>
      <c r="C543" s="93" t="s">
        <v>141</v>
      </c>
      <c r="D543" s="93" t="s">
        <v>140</v>
      </c>
      <c r="E543" s="54"/>
      <c r="F543" s="54"/>
      <c r="G543" s="55"/>
    </row>
    <row r="544" spans="1:7" ht="30.75" customHeight="1">
      <c r="A544" s="54"/>
      <c r="B544" s="221" t="s">
        <v>836</v>
      </c>
      <c r="C544" s="227"/>
      <c r="D544" s="93"/>
      <c r="E544" s="54"/>
      <c r="F544" s="54"/>
      <c r="G544" s="55"/>
    </row>
    <row r="545" spans="1:7" ht="18.75" customHeight="1">
      <c r="A545" s="54">
        <v>1</v>
      </c>
      <c r="B545" s="129" t="s">
        <v>34</v>
      </c>
      <c r="C545" s="54"/>
      <c r="D545" s="93"/>
      <c r="E545" s="54"/>
      <c r="F545" s="54"/>
      <c r="G545" s="55"/>
    </row>
    <row r="546" spans="1:7" ht="33.75" customHeight="1">
      <c r="A546" s="54"/>
      <c r="B546" s="60" t="s">
        <v>354</v>
      </c>
      <c r="C546" s="54" t="s">
        <v>129</v>
      </c>
      <c r="D546" s="54" t="s">
        <v>961</v>
      </c>
      <c r="E546" s="54"/>
      <c r="F546" s="56">
        <v>30000000</v>
      </c>
      <c r="G546" s="56">
        <f>E546+F546</f>
        <v>30000000</v>
      </c>
    </row>
    <row r="547" spans="1:7" ht="15" customHeight="1">
      <c r="A547" s="54">
        <v>2</v>
      </c>
      <c r="B547" s="129" t="s">
        <v>35</v>
      </c>
      <c r="C547" s="54"/>
      <c r="D547" s="93"/>
      <c r="E547" s="54"/>
      <c r="F547" s="54"/>
      <c r="G547" s="55"/>
    </row>
    <row r="548" spans="1:7" ht="48.75" customHeight="1">
      <c r="A548" s="54"/>
      <c r="B548" s="70" t="s">
        <v>355</v>
      </c>
      <c r="C548" s="54" t="s">
        <v>320</v>
      </c>
      <c r="D548" s="54" t="s">
        <v>138</v>
      </c>
      <c r="E548" s="54"/>
      <c r="F548" s="63">
        <v>13300</v>
      </c>
      <c r="G548" s="56">
        <f>E548+F548</f>
        <v>13300</v>
      </c>
    </row>
    <row r="549" spans="1:7" ht="11.25" customHeight="1">
      <c r="A549" s="54">
        <v>3</v>
      </c>
      <c r="B549" s="129" t="s">
        <v>36</v>
      </c>
      <c r="C549" s="54"/>
      <c r="D549" s="93"/>
      <c r="E549" s="54"/>
      <c r="F549" s="54"/>
      <c r="G549" s="69"/>
    </row>
    <row r="550" spans="1:7" ht="36.75" customHeight="1">
      <c r="A550" s="54"/>
      <c r="B550" s="70" t="s">
        <v>356</v>
      </c>
      <c r="C550" s="54" t="s">
        <v>129</v>
      </c>
      <c r="D550" s="54" t="s">
        <v>137</v>
      </c>
      <c r="E550" s="54"/>
      <c r="F550" s="56">
        <f>F546/F548</f>
        <v>2255.6390977443607</v>
      </c>
      <c r="G550" s="56">
        <f>E550+F550</f>
        <v>2255.6390977443607</v>
      </c>
    </row>
    <row r="551" spans="1:7" ht="11.25" customHeight="1">
      <c r="A551" s="54">
        <v>4</v>
      </c>
      <c r="B551" s="129" t="s">
        <v>37</v>
      </c>
      <c r="C551" s="54"/>
      <c r="D551" s="93"/>
      <c r="E551" s="54"/>
      <c r="F551" s="54"/>
      <c r="G551" s="55"/>
    </row>
    <row r="552" spans="1:7" ht="36" customHeight="1">
      <c r="A552" s="54"/>
      <c r="B552" s="70" t="s">
        <v>357</v>
      </c>
      <c r="C552" s="93" t="s">
        <v>141</v>
      </c>
      <c r="D552" s="93" t="s">
        <v>140</v>
      </c>
      <c r="E552" s="54"/>
      <c r="F552" s="54">
        <v>100</v>
      </c>
      <c r="G552" s="55">
        <v>100</v>
      </c>
    </row>
    <row r="553" spans="1:7" ht="25.15" customHeight="1">
      <c r="A553" s="54"/>
      <c r="B553" s="221" t="s">
        <v>837</v>
      </c>
      <c r="C553" s="227"/>
      <c r="D553" s="93"/>
      <c r="E553" s="54"/>
      <c r="F553" s="54"/>
      <c r="G553" s="55"/>
    </row>
    <row r="554" spans="1:7" ht="11.25" customHeight="1">
      <c r="A554" s="54">
        <v>1</v>
      </c>
      <c r="B554" s="129" t="s">
        <v>34</v>
      </c>
      <c r="C554" s="54"/>
      <c r="D554" s="93"/>
      <c r="E554" s="54"/>
      <c r="F554" s="54"/>
      <c r="G554" s="55"/>
    </row>
    <row r="555" spans="1:7" ht="52.5" customHeight="1">
      <c r="A555" s="54"/>
      <c r="B555" s="60" t="s">
        <v>838</v>
      </c>
      <c r="C555" s="54" t="s">
        <v>129</v>
      </c>
      <c r="D555" s="54" t="s">
        <v>961</v>
      </c>
      <c r="E555" s="54"/>
      <c r="F555" s="56">
        <v>7000000</v>
      </c>
      <c r="G555" s="56">
        <f>E555+F555</f>
        <v>7000000</v>
      </c>
    </row>
    <row r="556" spans="1:7" ht="11.25" customHeight="1">
      <c r="A556" s="54">
        <v>2</v>
      </c>
      <c r="B556" s="129" t="s">
        <v>35</v>
      </c>
      <c r="C556" s="54"/>
      <c r="D556" s="93"/>
      <c r="E556" s="54"/>
      <c r="F556" s="54"/>
      <c r="G556" s="55"/>
    </row>
    <row r="557" spans="1:7" ht="48.6" customHeight="1">
      <c r="A557" s="54"/>
      <c r="B557" s="70" t="s">
        <v>841</v>
      </c>
      <c r="C557" s="54" t="s">
        <v>320</v>
      </c>
      <c r="D557" s="54" t="s">
        <v>138</v>
      </c>
      <c r="E557" s="54"/>
      <c r="F557" s="55">
        <v>2751</v>
      </c>
      <c r="G557" s="55">
        <v>1</v>
      </c>
    </row>
    <row r="558" spans="1:7" ht="11.25" customHeight="1">
      <c r="A558" s="54">
        <v>3</v>
      </c>
      <c r="B558" s="129" t="s">
        <v>36</v>
      </c>
      <c r="C558" s="54"/>
      <c r="D558" s="93"/>
      <c r="E558" s="54"/>
      <c r="F558" s="54"/>
      <c r="G558" s="69"/>
    </row>
    <row r="559" spans="1:7" ht="38.450000000000003" customHeight="1">
      <c r="A559" s="54"/>
      <c r="B559" s="70" t="s">
        <v>839</v>
      </c>
      <c r="C559" s="54" t="s">
        <v>129</v>
      </c>
      <c r="D559" s="54" t="s">
        <v>137</v>
      </c>
      <c r="E559" s="54"/>
      <c r="F559" s="56">
        <f>F555/F557</f>
        <v>2544.5292620865139</v>
      </c>
      <c r="G559" s="56">
        <f>E559+F559</f>
        <v>2544.5292620865139</v>
      </c>
    </row>
    <row r="560" spans="1:7" ht="11.25" customHeight="1">
      <c r="A560" s="54">
        <v>4</v>
      </c>
      <c r="B560" s="129" t="s">
        <v>37</v>
      </c>
      <c r="C560" s="54"/>
      <c r="D560" s="93"/>
      <c r="E560" s="54"/>
      <c r="F560" s="54"/>
      <c r="G560" s="55"/>
    </row>
    <row r="561" spans="1:7" ht="39.6" customHeight="1">
      <c r="A561" s="54"/>
      <c r="B561" s="70" t="s">
        <v>522</v>
      </c>
      <c r="C561" s="93" t="s">
        <v>141</v>
      </c>
      <c r="D561" s="93" t="s">
        <v>140</v>
      </c>
      <c r="E561" s="54"/>
      <c r="F561" s="54">
        <v>100</v>
      </c>
      <c r="G561" s="55">
        <v>100</v>
      </c>
    </row>
    <row r="562" spans="1:7" ht="44.25" customHeight="1">
      <c r="A562" s="54"/>
      <c r="B562" s="221" t="s">
        <v>840</v>
      </c>
      <c r="C562" s="227"/>
      <c r="D562" s="93"/>
      <c r="E562" s="54"/>
      <c r="F562" s="54"/>
      <c r="G562" s="55"/>
    </row>
    <row r="563" spans="1:7" ht="11.25" customHeight="1">
      <c r="A563" s="54">
        <v>1</v>
      </c>
      <c r="B563" s="129" t="s">
        <v>34</v>
      </c>
      <c r="C563" s="54"/>
      <c r="D563" s="93"/>
      <c r="E563" s="54"/>
      <c r="F563" s="54"/>
      <c r="G563" s="55"/>
    </row>
    <row r="564" spans="1:7" ht="61.5" customHeight="1">
      <c r="A564" s="54"/>
      <c r="B564" s="60" t="s">
        <v>557</v>
      </c>
      <c r="C564" s="54" t="s">
        <v>129</v>
      </c>
      <c r="D564" s="54" t="s">
        <v>961</v>
      </c>
      <c r="E564" s="54"/>
      <c r="F564" s="56">
        <v>5000000</v>
      </c>
      <c r="G564" s="56">
        <f>E564+F564</f>
        <v>5000000</v>
      </c>
    </row>
    <row r="565" spans="1:7" ht="11.25" customHeight="1">
      <c r="A565" s="54">
        <v>2</v>
      </c>
      <c r="B565" s="129" t="s">
        <v>35</v>
      </c>
      <c r="C565" s="54"/>
      <c r="D565" s="93"/>
      <c r="E565" s="54"/>
      <c r="F565" s="54"/>
      <c r="G565" s="55"/>
    </row>
    <row r="566" spans="1:7" ht="57.75" hidden="1" customHeight="1">
      <c r="A566" s="54"/>
      <c r="B566" s="70" t="s">
        <v>558</v>
      </c>
      <c r="C566" s="54" t="s">
        <v>134</v>
      </c>
      <c r="D566" s="54" t="s">
        <v>138</v>
      </c>
      <c r="E566" s="54"/>
      <c r="F566" s="55">
        <v>1</v>
      </c>
      <c r="G566" s="55">
        <v>1</v>
      </c>
    </row>
    <row r="567" spans="1:7" ht="53.25" customHeight="1">
      <c r="A567" s="54"/>
      <c r="B567" s="70" t="s">
        <v>842</v>
      </c>
      <c r="C567" s="54" t="s">
        <v>320</v>
      </c>
      <c r="D567" s="54" t="s">
        <v>138</v>
      </c>
      <c r="E567" s="54"/>
      <c r="F567" s="63">
        <f>510+1530</f>
        <v>2040</v>
      </c>
      <c r="G567" s="63">
        <f>F567</f>
        <v>2040</v>
      </c>
    </row>
    <row r="568" spans="1:7" ht="11.25" customHeight="1">
      <c r="A568" s="54">
        <v>3</v>
      </c>
      <c r="B568" s="129" t="s">
        <v>36</v>
      </c>
      <c r="C568" s="54"/>
      <c r="D568" s="93"/>
      <c r="E568" s="54"/>
      <c r="F568" s="54"/>
      <c r="G568" s="63"/>
    </row>
    <row r="569" spans="1:7" ht="57.75" hidden="1" customHeight="1">
      <c r="A569" s="54"/>
      <c r="B569" s="70" t="s">
        <v>560</v>
      </c>
      <c r="C569" s="54" t="s">
        <v>129</v>
      </c>
      <c r="D569" s="54" t="s">
        <v>137</v>
      </c>
      <c r="E569" s="54"/>
      <c r="F569" s="56"/>
      <c r="G569" s="63"/>
    </row>
    <row r="570" spans="1:7" ht="60" customHeight="1">
      <c r="A570" s="54"/>
      <c r="B570" s="70" t="s">
        <v>843</v>
      </c>
      <c r="C570" s="54" t="s">
        <v>129</v>
      </c>
      <c r="D570" s="54" t="s">
        <v>137</v>
      </c>
      <c r="E570" s="54"/>
      <c r="F570" s="56">
        <f>F564/F567</f>
        <v>2450.9803921568628</v>
      </c>
      <c r="G570" s="63">
        <f>F570</f>
        <v>2450.9803921568628</v>
      </c>
    </row>
    <row r="571" spans="1:7" ht="11.25" customHeight="1">
      <c r="A571" s="54">
        <v>4</v>
      </c>
      <c r="B571" s="129" t="s">
        <v>37</v>
      </c>
      <c r="C571" s="54"/>
      <c r="D571" s="93"/>
      <c r="E571" s="54"/>
      <c r="F571" s="54"/>
      <c r="G571" s="55"/>
    </row>
    <row r="572" spans="1:7" ht="58.5" customHeight="1">
      <c r="A572" s="54"/>
      <c r="B572" s="70" t="s">
        <v>562</v>
      </c>
      <c r="C572" s="93" t="s">
        <v>141</v>
      </c>
      <c r="D572" s="93" t="s">
        <v>140</v>
      </c>
      <c r="E572" s="54"/>
      <c r="F572" s="54">
        <v>100</v>
      </c>
      <c r="G572" s="55">
        <v>100</v>
      </c>
    </row>
    <row r="573" spans="1:7" ht="37.15" customHeight="1">
      <c r="A573" s="54"/>
      <c r="B573" s="221" t="s">
        <v>844</v>
      </c>
      <c r="C573" s="227"/>
      <c r="D573" s="93"/>
      <c r="E573" s="54"/>
      <c r="F573" s="54"/>
      <c r="G573" s="55"/>
    </row>
    <row r="574" spans="1:7" ht="11.25" customHeight="1">
      <c r="A574" s="54">
        <v>1</v>
      </c>
      <c r="B574" s="129" t="s">
        <v>34</v>
      </c>
      <c r="C574" s="54"/>
      <c r="D574" s="93"/>
      <c r="E574" s="54"/>
      <c r="F574" s="54"/>
      <c r="G574" s="55"/>
    </row>
    <row r="575" spans="1:7" ht="49.15" customHeight="1">
      <c r="A575" s="54"/>
      <c r="B575" s="60" t="s">
        <v>845</v>
      </c>
      <c r="C575" s="54" t="s">
        <v>129</v>
      </c>
      <c r="D575" s="54" t="s">
        <v>961</v>
      </c>
      <c r="E575" s="54"/>
      <c r="F575" s="56">
        <v>500000</v>
      </c>
      <c r="G575" s="56">
        <f>E575+F575</f>
        <v>500000</v>
      </c>
    </row>
    <row r="576" spans="1:7" ht="11.25" customHeight="1">
      <c r="A576" s="54">
        <v>2</v>
      </c>
      <c r="B576" s="129" t="s">
        <v>35</v>
      </c>
      <c r="C576" s="54"/>
      <c r="D576" s="93"/>
      <c r="E576" s="54"/>
      <c r="F576" s="54"/>
      <c r="G576" s="55"/>
    </row>
    <row r="577" spans="1:8" ht="46.15" customHeight="1">
      <c r="A577" s="54"/>
      <c r="B577" s="70" t="s">
        <v>846</v>
      </c>
      <c r="C577" s="54" t="s">
        <v>134</v>
      </c>
      <c r="D577" s="54" t="s">
        <v>138</v>
      </c>
      <c r="E577" s="54"/>
      <c r="F577" s="55">
        <v>1</v>
      </c>
      <c r="G577" s="55">
        <v>1</v>
      </c>
    </row>
    <row r="578" spans="1:8" ht="45" customHeight="1">
      <c r="A578" s="54"/>
      <c r="B578" s="70" t="s">
        <v>849</v>
      </c>
      <c r="C578" s="54" t="s">
        <v>320</v>
      </c>
      <c r="D578" s="54" t="s">
        <v>138</v>
      </c>
      <c r="E578" s="54"/>
      <c r="F578" s="63">
        <v>375</v>
      </c>
      <c r="G578" s="63">
        <f>F578</f>
        <v>375</v>
      </c>
      <c r="H578" s="41">
        <f>F575-F580</f>
        <v>450000</v>
      </c>
    </row>
    <row r="579" spans="1:8" ht="11.25" customHeight="1">
      <c r="A579" s="54">
        <v>3</v>
      </c>
      <c r="B579" s="129" t="s">
        <v>36</v>
      </c>
      <c r="C579" s="54"/>
      <c r="D579" s="93"/>
      <c r="E579" s="54"/>
      <c r="F579" s="54"/>
      <c r="G579" s="69"/>
    </row>
    <row r="580" spans="1:8" ht="45.6" customHeight="1">
      <c r="A580" s="54"/>
      <c r="B580" s="70" t="s">
        <v>847</v>
      </c>
      <c r="C580" s="54" t="s">
        <v>129</v>
      </c>
      <c r="D580" s="54" t="s">
        <v>137</v>
      </c>
      <c r="E580" s="54"/>
      <c r="F580" s="56">
        <v>50000</v>
      </c>
      <c r="G580" s="56">
        <f>F580</f>
        <v>50000</v>
      </c>
      <c r="H580" s="37">
        <f>H578/F578</f>
        <v>1200</v>
      </c>
    </row>
    <row r="581" spans="1:8" ht="38.450000000000003" customHeight="1">
      <c r="A581" s="54"/>
      <c r="B581" s="70" t="s">
        <v>848</v>
      </c>
      <c r="C581" s="54" t="s">
        <v>129</v>
      </c>
      <c r="D581" s="54" t="s">
        <v>137</v>
      </c>
      <c r="E581" s="54"/>
      <c r="F581" s="56">
        <f>(F575-F580)/F578</f>
        <v>1200</v>
      </c>
      <c r="G581" s="56">
        <f>E581+F581</f>
        <v>1200</v>
      </c>
    </row>
    <row r="582" spans="1:8" ht="11.25" customHeight="1">
      <c r="A582" s="54">
        <v>4</v>
      </c>
      <c r="B582" s="129" t="s">
        <v>37</v>
      </c>
      <c r="C582" s="54"/>
      <c r="D582" s="93"/>
      <c r="E582" s="54"/>
      <c r="F582" s="54"/>
      <c r="G582" s="55"/>
    </row>
    <row r="583" spans="1:8" ht="45.6" customHeight="1">
      <c r="A583" s="54"/>
      <c r="B583" s="70" t="s">
        <v>850</v>
      </c>
      <c r="C583" s="93" t="s">
        <v>141</v>
      </c>
      <c r="D583" s="93" t="s">
        <v>140</v>
      </c>
      <c r="E583" s="54"/>
      <c r="F583" s="54">
        <v>100</v>
      </c>
      <c r="G583" s="55">
        <v>100</v>
      </c>
    </row>
    <row r="584" spans="1:8" ht="37.15" customHeight="1">
      <c r="A584" s="54"/>
      <c r="B584" s="221" t="s">
        <v>852</v>
      </c>
      <c r="C584" s="227"/>
      <c r="D584" s="93"/>
      <c r="E584" s="54"/>
      <c r="F584" s="54"/>
      <c r="G584" s="55"/>
    </row>
    <row r="585" spans="1:8" ht="11.25" customHeight="1">
      <c r="A585" s="54">
        <v>1</v>
      </c>
      <c r="B585" s="129" t="s">
        <v>34</v>
      </c>
      <c r="C585" s="54"/>
      <c r="D585" s="93"/>
      <c r="E585" s="54"/>
      <c r="F585" s="54"/>
      <c r="G585" s="55"/>
    </row>
    <row r="586" spans="1:8" ht="49.15" customHeight="1">
      <c r="A586" s="54"/>
      <c r="B586" s="60" t="s">
        <v>853</v>
      </c>
      <c r="C586" s="54" t="s">
        <v>129</v>
      </c>
      <c r="D586" s="54" t="s">
        <v>961</v>
      </c>
      <c r="E586" s="54"/>
      <c r="F586" s="56">
        <v>1000000</v>
      </c>
      <c r="G586" s="56">
        <f>E586+F586</f>
        <v>1000000</v>
      </c>
    </row>
    <row r="587" spans="1:8" ht="11.25" customHeight="1">
      <c r="A587" s="54">
        <v>2</v>
      </c>
      <c r="B587" s="129" t="s">
        <v>35</v>
      </c>
      <c r="C587" s="54"/>
      <c r="D587" s="93"/>
      <c r="E587" s="54"/>
      <c r="F587" s="54"/>
      <c r="G587" s="55"/>
    </row>
    <row r="588" spans="1:8" ht="46.15" customHeight="1">
      <c r="A588" s="54"/>
      <c r="B588" s="70" t="s">
        <v>571</v>
      </c>
      <c r="C588" s="54" t="s">
        <v>134</v>
      </c>
      <c r="D588" s="54" t="s">
        <v>138</v>
      </c>
      <c r="E588" s="54"/>
      <c r="F588" s="55">
        <v>1</v>
      </c>
      <c r="G588" s="55">
        <v>1</v>
      </c>
    </row>
    <row r="589" spans="1:8" ht="45" customHeight="1">
      <c r="A589" s="54"/>
      <c r="B589" s="70" t="s">
        <v>854</v>
      </c>
      <c r="C589" s="54" t="s">
        <v>320</v>
      </c>
      <c r="D589" s="54" t="s">
        <v>138</v>
      </c>
      <c r="E589" s="54"/>
      <c r="F589" s="63">
        <v>700</v>
      </c>
      <c r="G589" s="63">
        <f>F589</f>
        <v>700</v>
      </c>
      <c r="H589" s="41">
        <f>F586-F591</f>
        <v>950000</v>
      </c>
    </row>
    <row r="590" spans="1:8" ht="11.25" customHeight="1">
      <c r="A590" s="54">
        <v>3</v>
      </c>
      <c r="B590" s="129" t="s">
        <v>36</v>
      </c>
      <c r="C590" s="54"/>
      <c r="D590" s="93"/>
      <c r="E590" s="54"/>
      <c r="F590" s="54"/>
      <c r="G590" s="69"/>
    </row>
    <row r="591" spans="1:8" ht="45.6" customHeight="1">
      <c r="A591" s="54"/>
      <c r="B591" s="70" t="s">
        <v>573</v>
      </c>
      <c r="C591" s="54" t="s">
        <v>129</v>
      </c>
      <c r="D591" s="54" t="s">
        <v>137</v>
      </c>
      <c r="E591" s="54"/>
      <c r="F591" s="56">
        <v>50000</v>
      </c>
      <c r="G591" s="56">
        <f>F591</f>
        <v>50000</v>
      </c>
      <c r="H591" s="37">
        <f>H589/F589</f>
        <v>1357.1428571428571</v>
      </c>
    </row>
    <row r="592" spans="1:8" ht="38.450000000000003" customHeight="1">
      <c r="A592" s="54"/>
      <c r="B592" s="70" t="s">
        <v>855</v>
      </c>
      <c r="C592" s="54" t="s">
        <v>129</v>
      </c>
      <c r="D592" s="54" t="s">
        <v>137</v>
      </c>
      <c r="E592" s="54"/>
      <c r="F592" s="56">
        <f>(F586-F591)/F589</f>
        <v>1357.1428571428571</v>
      </c>
      <c r="G592" s="56">
        <f>E592+F592</f>
        <v>1357.1428571428571</v>
      </c>
    </row>
    <row r="593" spans="1:8" ht="11.25" customHeight="1">
      <c r="A593" s="54">
        <v>4</v>
      </c>
      <c r="B593" s="129" t="s">
        <v>37</v>
      </c>
      <c r="C593" s="54"/>
      <c r="D593" s="93"/>
      <c r="E593" s="54"/>
      <c r="F593" s="54"/>
      <c r="G593" s="55"/>
    </row>
    <row r="594" spans="1:8" ht="45.6" customHeight="1">
      <c r="A594" s="54"/>
      <c r="B594" s="70" t="s">
        <v>856</v>
      </c>
      <c r="C594" s="93" t="s">
        <v>141</v>
      </c>
      <c r="D594" s="93" t="s">
        <v>140</v>
      </c>
      <c r="E594" s="54"/>
      <c r="F594" s="54">
        <v>100</v>
      </c>
      <c r="G594" s="55">
        <v>100</v>
      </c>
    </row>
    <row r="595" spans="1:8" ht="37.15" customHeight="1">
      <c r="A595" s="54"/>
      <c r="B595" s="224" t="s">
        <v>851</v>
      </c>
      <c r="C595" s="226"/>
      <c r="D595" s="93"/>
      <c r="E595" s="54"/>
      <c r="F595" s="54"/>
      <c r="G595" s="55"/>
    </row>
    <row r="596" spans="1:8" ht="11.25" customHeight="1">
      <c r="A596" s="54">
        <v>1</v>
      </c>
      <c r="B596" s="129" t="s">
        <v>34</v>
      </c>
      <c r="C596" s="54"/>
      <c r="D596" s="93"/>
      <c r="E596" s="54"/>
      <c r="F596" s="54"/>
      <c r="G596" s="55"/>
    </row>
    <row r="597" spans="1:8" ht="49.15" customHeight="1">
      <c r="A597" s="54"/>
      <c r="B597" s="60" t="s">
        <v>712</v>
      </c>
      <c r="C597" s="54" t="s">
        <v>129</v>
      </c>
      <c r="D597" s="54" t="s">
        <v>961</v>
      </c>
      <c r="E597" s="54"/>
      <c r="F597" s="56">
        <v>996181</v>
      </c>
      <c r="G597" s="56">
        <f>E597+F597</f>
        <v>996181</v>
      </c>
    </row>
    <row r="598" spans="1:8" ht="11.25" customHeight="1">
      <c r="A598" s="54">
        <v>2</v>
      </c>
      <c r="B598" s="129" t="s">
        <v>35</v>
      </c>
      <c r="C598" s="54"/>
      <c r="D598" s="93"/>
      <c r="E598" s="54"/>
      <c r="F598" s="54"/>
      <c r="G598" s="55"/>
    </row>
    <row r="599" spans="1:8" ht="46.15" customHeight="1">
      <c r="A599" s="54"/>
      <c r="B599" s="70" t="s">
        <v>827</v>
      </c>
      <c r="C599" s="54" t="s">
        <v>134</v>
      </c>
      <c r="D599" s="54" t="s">
        <v>138</v>
      </c>
      <c r="E599" s="54"/>
      <c r="F599" s="55">
        <v>1</v>
      </c>
      <c r="G599" s="55">
        <v>1</v>
      </c>
    </row>
    <row r="600" spans="1:8" ht="45" customHeight="1">
      <c r="A600" s="54"/>
      <c r="B600" s="70" t="s">
        <v>858</v>
      </c>
      <c r="C600" s="54" t="s">
        <v>320</v>
      </c>
      <c r="D600" s="54" t="s">
        <v>138</v>
      </c>
      <c r="E600" s="54"/>
      <c r="F600" s="63">
        <v>1085</v>
      </c>
      <c r="G600" s="63">
        <f>F600</f>
        <v>1085</v>
      </c>
      <c r="H600" s="41">
        <f>F597-F602</f>
        <v>981941</v>
      </c>
    </row>
    <row r="601" spans="1:8" ht="11.25" customHeight="1">
      <c r="A601" s="54">
        <v>3</v>
      </c>
      <c r="B601" s="129" t="s">
        <v>36</v>
      </c>
      <c r="C601" s="54"/>
      <c r="D601" s="93"/>
      <c r="E601" s="54"/>
      <c r="F601" s="54"/>
      <c r="G601" s="69"/>
      <c r="H601" s="37">
        <f>H600/F600</f>
        <v>905.01474654377876</v>
      </c>
    </row>
    <row r="602" spans="1:8" ht="45.6" customHeight="1">
      <c r="A602" s="54"/>
      <c r="B602" s="70" t="s">
        <v>715</v>
      </c>
      <c r="C602" s="54" t="s">
        <v>129</v>
      </c>
      <c r="D602" s="54" t="s">
        <v>137</v>
      </c>
      <c r="E602" s="54"/>
      <c r="F602" s="56">
        <v>14240</v>
      </c>
      <c r="G602" s="56">
        <f>F602</f>
        <v>14240</v>
      </c>
      <c r="H602" s="37">
        <f>H600/F600</f>
        <v>905.01474654377876</v>
      </c>
    </row>
    <row r="603" spans="1:8" ht="38.450000000000003" customHeight="1">
      <c r="A603" s="54"/>
      <c r="B603" s="70" t="s">
        <v>716</v>
      </c>
      <c r="C603" s="54" t="s">
        <v>129</v>
      </c>
      <c r="D603" s="54" t="s">
        <v>137</v>
      </c>
      <c r="E603" s="54"/>
      <c r="F603" s="56">
        <v>905.02</v>
      </c>
      <c r="G603" s="56">
        <f>E603+F603</f>
        <v>905.02</v>
      </c>
      <c r="H603" s="37">
        <f>905.02*1085</f>
        <v>981946.7</v>
      </c>
    </row>
    <row r="604" spans="1:8" ht="11.25" customHeight="1">
      <c r="A604" s="54">
        <v>4</v>
      </c>
      <c r="B604" s="129" t="s">
        <v>37</v>
      </c>
      <c r="C604" s="54"/>
      <c r="D604" s="93"/>
      <c r="E604" s="54"/>
      <c r="F604" s="54"/>
      <c r="G604" s="55"/>
      <c r="H604" s="41">
        <f>H603+F602</f>
        <v>996186.7</v>
      </c>
    </row>
    <row r="605" spans="1:8" ht="45.6" customHeight="1">
      <c r="A605" s="54"/>
      <c r="B605" s="70" t="s">
        <v>717</v>
      </c>
      <c r="C605" s="93" t="s">
        <v>141</v>
      </c>
      <c r="D605" s="93" t="s">
        <v>140</v>
      </c>
      <c r="E605" s="54"/>
      <c r="F605" s="54">
        <v>100</v>
      </c>
      <c r="G605" s="55">
        <v>100</v>
      </c>
    </row>
    <row r="606" spans="1:8" ht="57.75" hidden="1" customHeight="1">
      <c r="A606" s="54"/>
      <c r="B606" s="60"/>
      <c r="C606" s="54"/>
      <c r="D606" s="54"/>
      <c r="E606" s="54"/>
      <c r="F606" s="56"/>
      <c r="G606" s="56"/>
    </row>
    <row r="607" spans="1:8" ht="57.75" hidden="1" customHeight="1">
      <c r="A607" s="54"/>
      <c r="B607" s="129"/>
      <c r="C607" s="54"/>
      <c r="D607" s="93"/>
      <c r="E607" s="54"/>
      <c r="F607" s="54"/>
      <c r="G607" s="55"/>
    </row>
    <row r="608" spans="1:8" ht="57.75" hidden="1" customHeight="1">
      <c r="A608" s="54"/>
      <c r="B608" s="70"/>
      <c r="C608" s="54"/>
      <c r="D608" s="54"/>
      <c r="E608" s="54"/>
      <c r="F608" s="55"/>
      <c r="G608" s="55"/>
    </row>
    <row r="609" spans="1:8" ht="57.75" hidden="1" customHeight="1">
      <c r="A609" s="54"/>
      <c r="B609" s="129"/>
      <c r="C609" s="54"/>
      <c r="D609" s="93"/>
      <c r="E609" s="54"/>
      <c r="F609" s="54"/>
      <c r="G609" s="69"/>
    </row>
    <row r="610" spans="1:8" ht="57.75" hidden="1" customHeight="1">
      <c r="A610" s="54"/>
      <c r="B610" s="70"/>
      <c r="C610" s="54"/>
      <c r="D610" s="54"/>
      <c r="E610" s="54"/>
      <c r="F610" s="56"/>
      <c r="G610" s="56"/>
    </row>
    <row r="611" spans="1:8" ht="57.75" hidden="1" customHeight="1">
      <c r="A611" s="54"/>
      <c r="B611" s="129"/>
      <c r="C611" s="54"/>
      <c r="D611" s="93"/>
      <c r="E611" s="54"/>
      <c r="F611" s="54"/>
      <c r="G611" s="55"/>
    </row>
    <row r="612" spans="1:8" ht="57.75" hidden="1" customHeight="1">
      <c r="A612" s="54"/>
      <c r="B612" s="70"/>
      <c r="C612" s="93"/>
      <c r="D612" s="93"/>
      <c r="E612" s="54"/>
      <c r="F612" s="54"/>
      <c r="G612" s="55"/>
    </row>
    <row r="613" spans="1:8" ht="54" customHeight="1">
      <c r="A613" s="54"/>
      <c r="B613" s="224" t="s">
        <v>857</v>
      </c>
      <c r="C613" s="226"/>
      <c r="D613" s="93"/>
      <c r="E613" s="54"/>
      <c r="F613" s="54"/>
      <c r="G613" s="55"/>
    </row>
    <row r="614" spans="1:8" ht="11.25" customHeight="1">
      <c r="A614" s="54">
        <v>1</v>
      </c>
      <c r="B614" s="129" t="s">
        <v>34</v>
      </c>
      <c r="C614" s="54"/>
      <c r="D614" s="93"/>
      <c r="E614" s="54"/>
      <c r="F614" s="54"/>
      <c r="G614" s="55"/>
    </row>
    <row r="615" spans="1:8" ht="65.45" customHeight="1">
      <c r="A615" s="54"/>
      <c r="B615" s="60" t="s">
        <v>861</v>
      </c>
      <c r="C615" s="54" t="s">
        <v>129</v>
      </c>
      <c r="D615" s="54" t="s">
        <v>961</v>
      </c>
      <c r="E615" s="54"/>
      <c r="F615" s="56">
        <v>1000000</v>
      </c>
      <c r="G615" s="56">
        <f>E615+F615</f>
        <v>1000000</v>
      </c>
    </row>
    <row r="616" spans="1:8" ht="11.25" customHeight="1">
      <c r="A616" s="54">
        <v>2</v>
      </c>
      <c r="B616" s="129" t="s">
        <v>35</v>
      </c>
      <c r="C616" s="54"/>
      <c r="D616" s="93"/>
      <c r="E616" s="54"/>
      <c r="F616" s="54"/>
      <c r="G616" s="55"/>
    </row>
    <row r="617" spans="1:8" ht="68.45" customHeight="1">
      <c r="A617" s="54"/>
      <c r="B617" s="70" t="s">
        <v>860</v>
      </c>
      <c r="C617" s="54" t="s">
        <v>134</v>
      </c>
      <c r="D617" s="54" t="s">
        <v>138</v>
      </c>
      <c r="E617" s="54"/>
      <c r="F617" s="55">
        <v>1</v>
      </c>
      <c r="G617" s="55">
        <v>1</v>
      </c>
    </row>
    <row r="618" spans="1:8" ht="67.150000000000006" customHeight="1">
      <c r="A618" s="54"/>
      <c r="B618" s="70" t="s">
        <v>868</v>
      </c>
      <c r="C618" s="54" t="s">
        <v>320</v>
      </c>
      <c r="D618" s="54" t="s">
        <v>138</v>
      </c>
      <c r="E618" s="54"/>
      <c r="F618" s="63">
        <f>(F615-F620)/F621</f>
        <v>620.68965517241384</v>
      </c>
      <c r="G618" s="63">
        <f>F618</f>
        <v>620.68965517241384</v>
      </c>
      <c r="H618" s="41">
        <f>F615-F620</f>
        <v>900000</v>
      </c>
    </row>
    <row r="619" spans="1:8" ht="11.25" customHeight="1">
      <c r="A619" s="54">
        <v>3</v>
      </c>
      <c r="B619" s="129" t="s">
        <v>36</v>
      </c>
      <c r="C619" s="54"/>
      <c r="D619" s="93"/>
      <c r="E619" s="54"/>
      <c r="F619" s="54"/>
      <c r="G619" s="69"/>
    </row>
    <row r="620" spans="1:8" ht="69" customHeight="1">
      <c r="A620" s="54"/>
      <c r="B620" s="70" t="s">
        <v>859</v>
      </c>
      <c r="C620" s="54" t="s">
        <v>129</v>
      </c>
      <c r="D620" s="54" t="s">
        <v>137</v>
      </c>
      <c r="E620" s="54"/>
      <c r="F620" s="56">
        <v>100000</v>
      </c>
      <c r="G620" s="56">
        <f>F620</f>
        <v>100000</v>
      </c>
      <c r="H620" s="37">
        <f>H618/F618</f>
        <v>1450</v>
      </c>
    </row>
    <row r="621" spans="1:8" ht="58.9" customHeight="1">
      <c r="A621" s="54"/>
      <c r="B621" s="70" t="s">
        <v>862</v>
      </c>
      <c r="C621" s="54" t="s">
        <v>129</v>
      </c>
      <c r="D621" s="54" t="s">
        <v>137</v>
      </c>
      <c r="E621" s="54"/>
      <c r="F621" s="56">
        <v>1450</v>
      </c>
      <c r="G621" s="56">
        <f>E621+F621</f>
        <v>1450</v>
      </c>
    </row>
    <row r="622" spans="1:8" ht="11.25" customHeight="1">
      <c r="A622" s="54">
        <v>4</v>
      </c>
      <c r="B622" s="129" t="s">
        <v>37</v>
      </c>
      <c r="C622" s="54"/>
      <c r="D622" s="93"/>
      <c r="E622" s="54"/>
      <c r="F622" s="54"/>
      <c r="G622" s="55"/>
    </row>
    <row r="623" spans="1:8" ht="78.599999999999994" customHeight="1">
      <c r="A623" s="54"/>
      <c r="B623" s="70" t="s">
        <v>863</v>
      </c>
      <c r="C623" s="93" t="s">
        <v>141</v>
      </c>
      <c r="D623" s="93" t="s">
        <v>140</v>
      </c>
      <c r="E623" s="54"/>
      <c r="F623" s="54">
        <v>100</v>
      </c>
      <c r="G623" s="55">
        <v>100</v>
      </c>
    </row>
    <row r="624" spans="1:8" ht="54" customHeight="1">
      <c r="A624" s="54"/>
      <c r="B624" s="224" t="s">
        <v>864</v>
      </c>
      <c r="C624" s="226"/>
      <c r="D624" s="93"/>
      <c r="E624" s="54"/>
      <c r="F624" s="54"/>
      <c r="G624" s="55"/>
    </row>
    <row r="625" spans="1:8" ht="11.25" customHeight="1">
      <c r="A625" s="54">
        <v>1</v>
      </c>
      <c r="B625" s="129" t="s">
        <v>34</v>
      </c>
      <c r="C625" s="54"/>
      <c r="D625" s="93"/>
      <c r="E625" s="54"/>
      <c r="F625" s="54"/>
      <c r="G625" s="55"/>
    </row>
    <row r="626" spans="1:8" ht="53.45" customHeight="1">
      <c r="A626" s="54"/>
      <c r="B626" s="60" t="s">
        <v>865</v>
      </c>
      <c r="C626" s="54" t="s">
        <v>129</v>
      </c>
      <c r="D626" s="54" t="s">
        <v>961</v>
      </c>
      <c r="E626" s="54"/>
      <c r="F626" s="56">
        <v>1000000</v>
      </c>
      <c r="G626" s="56">
        <f>E626+F626</f>
        <v>1000000</v>
      </c>
    </row>
    <row r="627" spans="1:8" ht="11.25" customHeight="1">
      <c r="A627" s="54">
        <v>2</v>
      </c>
      <c r="B627" s="129" t="s">
        <v>35</v>
      </c>
      <c r="C627" s="54"/>
      <c r="D627" s="93"/>
      <c r="E627" s="54"/>
      <c r="F627" s="54"/>
      <c r="G627" s="55"/>
    </row>
    <row r="628" spans="1:8" ht="62.45" customHeight="1">
      <c r="A628" s="54"/>
      <c r="B628" s="70" t="s">
        <v>458</v>
      </c>
      <c r="C628" s="54" t="s">
        <v>134</v>
      </c>
      <c r="D628" s="54" t="s">
        <v>138</v>
      </c>
      <c r="E628" s="54"/>
      <c r="F628" s="55">
        <v>1</v>
      </c>
      <c r="G628" s="55">
        <v>1</v>
      </c>
    </row>
    <row r="629" spans="1:8" ht="57" customHeight="1">
      <c r="A629" s="54"/>
      <c r="B629" s="70" t="s">
        <v>866</v>
      </c>
      <c r="C629" s="54" t="s">
        <v>320</v>
      </c>
      <c r="D629" s="54" t="s">
        <v>138</v>
      </c>
      <c r="E629" s="54"/>
      <c r="F629" s="63">
        <f>(F626-F631)/F632</f>
        <v>600</v>
      </c>
      <c r="G629" s="63">
        <f>F629</f>
        <v>600</v>
      </c>
      <c r="H629" s="41">
        <f>F626-F631</f>
        <v>900000</v>
      </c>
    </row>
    <row r="630" spans="1:8" ht="11.25" customHeight="1">
      <c r="A630" s="54">
        <v>3</v>
      </c>
      <c r="B630" s="129" t="s">
        <v>36</v>
      </c>
      <c r="C630" s="54"/>
      <c r="D630" s="93"/>
      <c r="E630" s="54"/>
      <c r="F630" s="54"/>
      <c r="G630" s="69"/>
    </row>
    <row r="631" spans="1:8" ht="59.45" customHeight="1">
      <c r="A631" s="54"/>
      <c r="B631" s="70" t="s">
        <v>867</v>
      </c>
      <c r="C631" s="54" t="s">
        <v>129</v>
      </c>
      <c r="D631" s="54" t="s">
        <v>137</v>
      </c>
      <c r="E631" s="54"/>
      <c r="F631" s="56">
        <v>100000</v>
      </c>
      <c r="G631" s="56">
        <f>F631</f>
        <v>100000</v>
      </c>
      <c r="H631" s="37">
        <f>H629/F629</f>
        <v>1500</v>
      </c>
    </row>
    <row r="632" spans="1:8" ht="58.9" customHeight="1">
      <c r="A632" s="54"/>
      <c r="B632" s="70" t="s">
        <v>874</v>
      </c>
      <c r="C632" s="54" t="s">
        <v>129</v>
      </c>
      <c r="D632" s="54" t="s">
        <v>137</v>
      </c>
      <c r="E632" s="54"/>
      <c r="F632" s="56">
        <v>1500</v>
      </c>
      <c r="G632" s="56">
        <f>E632+F632</f>
        <v>1500</v>
      </c>
    </row>
    <row r="633" spans="1:8" ht="11.25" customHeight="1">
      <c r="A633" s="54">
        <v>4</v>
      </c>
      <c r="B633" s="129" t="s">
        <v>37</v>
      </c>
      <c r="C633" s="54"/>
      <c r="D633" s="93"/>
      <c r="E633" s="54"/>
      <c r="F633" s="54"/>
      <c r="G633" s="55"/>
    </row>
    <row r="634" spans="1:8" ht="60.6" customHeight="1">
      <c r="A634" s="54"/>
      <c r="B634" s="70" t="s">
        <v>459</v>
      </c>
      <c r="C634" s="93" t="s">
        <v>141</v>
      </c>
      <c r="D634" s="93" t="s">
        <v>140</v>
      </c>
      <c r="E634" s="54"/>
      <c r="F634" s="54">
        <v>100</v>
      </c>
      <c r="G634" s="55">
        <v>100</v>
      </c>
    </row>
    <row r="635" spans="1:8" ht="44.25" customHeight="1">
      <c r="A635" s="54"/>
      <c r="B635" s="224" t="s">
        <v>875</v>
      </c>
      <c r="C635" s="226"/>
      <c r="D635" s="93"/>
      <c r="E635" s="54"/>
      <c r="F635" s="54"/>
      <c r="G635" s="55"/>
    </row>
    <row r="636" spans="1:8" ht="11.25" customHeight="1">
      <c r="A636" s="54">
        <v>1</v>
      </c>
      <c r="B636" s="129" t="s">
        <v>34</v>
      </c>
      <c r="C636" s="54"/>
      <c r="D636" s="93"/>
      <c r="E636" s="54"/>
      <c r="F636" s="54"/>
      <c r="G636" s="55"/>
    </row>
    <row r="637" spans="1:8" ht="51" customHeight="1">
      <c r="A637" s="54"/>
      <c r="B637" s="60" t="s">
        <v>869</v>
      </c>
      <c r="C637" s="54" t="s">
        <v>129</v>
      </c>
      <c r="D637" s="54" t="s">
        <v>961</v>
      </c>
      <c r="E637" s="54"/>
      <c r="F637" s="56">
        <v>1000000</v>
      </c>
      <c r="G637" s="56">
        <f>E637+F637</f>
        <v>1000000</v>
      </c>
    </row>
    <row r="638" spans="1:8" ht="11.25" customHeight="1">
      <c r="A638" s="54">
        <v>2</v>
      </c>
      <c r="B638" s="129" t="s">
        <v>35</v>
      </c>
      <c r="C638" s="54"/>
      <c r="D638" s="93"/>
      <c r="E638" s="54"/>
      <c r="F638" s="54"/>
      <c r="G638" s="55"/>
    </row>
    <row r="639" spans="1:8" ht="55.5" customHeight="1">
      <c r="A639" s="54"/>
      <c r="B639" s="70" t="s">
        <v>870</v>
      </c>
      <c r="C639" s="54" t="s">
        <v>134</v>
      </c>
      <c r="D639" s="54" t="s">
        <v>138</v>
      </c>
      <c r="E639" s="54"/>
      <c r="F639" s="55">
        <v>1</v>
      </c>
      <c r="G639" s="55">
        <v>1</v>
      </c>
    </row>
    <row r="640" spans="1:8" ht="48" customHeight="1">
      <c r="A640" s="54"/>
      <c r="B640" s="70" t="s">
        <v>871</v>
      </c>
      <c r="C640" s="54" t="s">
        <v>320</v>
      </c>
      <c r="D640" s="54" t="s">
        <v>138</v>
      </c>
      <c r="E640" s="54"/>
      <c r="F640" s="63">
        <f>(F637-F642)/F643</f>
        <v>600</v>
      </c>
      <c r="G640" s="63">
        <f>F640</f>
        <v>600</v>
      </c>
    </row>
    <row r="641" spans="1:7" ht="11.25" customHeight="1">
      <c r="A641" s="54">
        <v>3</v>
      </c>
      <c r="B641" s="129" t="s">
        <v>36</v>
      </c>
      <c r="C641" s="54"/>
      <c r="D641" s="93"/>
      <c r="E641" s="54"/>
      <c r="F641" s="54"/>
      <c r="G641" s="69"/>
    </row>
    <row r="642" spans="1:7" ht="55.5" customHeight="1">
      <c r="A642" s="54"/>
      <c r="B642" s="70" t="s">
        <v>872</v>
      </c>
      <c r="C642" s="54" t="s">
        <v>129</v>
      </c>
      <c r="D642" s="54" t="s">
        <v>137</v>
      </c>
      <c r="E642" s="54"/>
      <c r="F642" s="56">
        <v>100000</v>
      </c>
      <c r="G642" s="56">
        <f>F642</f>
        <v>100000</v>
      </c>
    </row>
    <row r="643" spans="1:7" ht="54" customHeight="1">
      <c r="A643" s="54"/>
      <c r="B643" s="70" t="s">
        <v>873</v>
      </c>
      <c r="C643" s="54" t="s">
        <v>129</v>
      </c>
      <c r="D643" s="54" t="s">
        <v>137</v>
      </c>
      <c r="E643" s="54"/>
      <c r="F643" s="56">
        <v>1500</v>
      </c>
      <c r="G643" s="56">
        <f>E643+F643</f>
        <v>1500</v>
      </c>
    </row>
    <row r="644" spans="1:7" ht="11.25" customHeight="1">
      <c r="A644" s="54">
        <v>4</v>
      </c>
      <c r="B644" s="129" t="s">
        <v>37</v>
      </c>
      <c r="C644" s="54"/>
      <c r="D644" s="93"/>
      <c r="E644" s="54"/>
      <c r="F644" s="54"/>
      <c r="G644" s="55"/>
    </row>
    <row r="645" spans="1:7" ht="51" customHeight="1">
      <c r="A645" s="54"/>
      <c r="B645" s="70" t="s">
        <v>465</v>
      </c>
      <c r="C645" s="93" t="s">
        <v>141</v>
      </c>
      <c r="D645" s="93" t="s">
        <v>140</v>
      </c>
      <c r="E645" s="54"/>
      <c r="F645" s="54">
        <v>100</v>
      </c>
      <c r="G645" s="55">
        <v>100</v>
      </c>
    </row>
    <row r="646" spans="1:7" ht="57.75" hidden="1" customHeight="1">
      <c r="A646" s="54"/>
      <c r="B646" s="221"/>
      <c r="C646" s="227"/>
      <c r="D646" s="93"/>
      <c r="E646" s="54"/>
      <c r="F646" s="54"/>
      <c r="G646" s="55"/>
    </row>
    <row r="647" spans="1:7" ht="57.75" hidden="1" customHeight="1">
      <c r="A647" s="54"/>
      <c r="B647" s="129"/>
      <c r="C647" s="54"/>
      <c r="D647" s="93"/>
      <c r="E647" s="54"/>
      <c r="F647" s="54"/>
      <c r="G647" s="55"/>
    </row>
    <row r="648" spans="1:7" ht="57.75" hidden="1" customHeight="1">
      <c r="A648" s="54"/>
      <c r="B648" s="60"/>
      <c r="C648" s="54"/>
      <c r="D648" s="54"/>
      <c r="E648" s="54"/>
      <c r="F648" s="56"/>
      <c r="G648" s="56"/>
    </row>
    <row r="649" spans="1:7" ht="57.75" hidden="1" customHeight="1">
      <c r="A649" s="54"/>
      <c r="B649" s="129"/>
      <c r="C649" s="54"/>
      <c r="D649" s="93"/>
      <c r="E649" s="54"/>
      <c r="F649" s="54"/>
      <c r="G649" s="55"/>
    </row>
    <row r="650" spans="1:7" ht="57.75" hidden="1" customHeight="1">
      <c r="A650" s="54"/>
      <c r="B650" s="70"/>
      <c r="C650" s="54"/>
      <c r="D650" s="54"/>
      <c r="E650" s="54"/>
      <c r="F650" s="55"/>
      <c r="G650" s="55"/>
    </row>
    <row r="651" spans="1:7" ht="57.75" hidden="1" customHeight="1">
      <c r="A651" s="54"/>
      <c r="B651" s="70"/>
      <c r="C651" s="54"/>
      <c r="D651" s="54"/>
      <c r="E651" s="54"/>
      <c r="F651" s="69"/>
      <c r="G651" s="69"/>
    </row>
    <row r="652" spans="1:7" ht="57.75" hidden="1" customHeight="1">
      <c r="A652" s="54"/>
      <c r="B652" s="129"/>
      <c r="C652" s="54"/>
      <c r="D652" s="93"/>
      <c r="E652" s="54"/>
      <c r="F652" s="54"/>
      <c r="G652" s="69"/>
    </row>
    <row r="653" spans="1:7" ht="57.75" hidden="1" customHeight="1">
      <c r="A653" s="54"/>
      <c r="B653" s="70"/>
      <c r="C653" s="54"/>
      <c r="D653" s="54"/>
      <c r="E653" s="54"/>
      <c r="F653" s="56"/>
      <c r="G653" s="56"/>
    </row>
    <row r="654" spans="1:7" ht="57.75" hidden="1" customHeight="1">
      <c r="A654" s="54"/>
      <c r="B654" s="70"/>
      <c r="C654" s="54"/>
      <c r="D654" s="54"/>
      <c r="E654" s="54"/>
      <c r="F654" s="56"/>
      <c r="G654" s="56"/>
    </row>
    <row r="655" spans="1:7" ht="57.75" hidden="1" customHeight="1">
      <c r="A655" s="54"/>
      <c r="B655" s="129"/>
      <c r="C655" s="54"/>
      <c r="D655" s="93"/>
      <c r="E655" s="54"/>
      <c r="F655" s="54"/>
      <c r="G655" s="55"/>
    </row>
    <row r="656" spans="1:7" ht="57.75" hidden="1" customHeight="1">
      <c r="A656" s="54"/>
      <c r="B656" s="70"/>
      <c r="C656" s="93"/>
      <c r="D656" s="93"/>
      <c r="E656" s="54"/>
      <c r="F656" s="54"/>
      <c r="G656" s="55"/>
    </row>
    <row r="657" spans="1:8" ht="22.9" customHeight="1">
      <c r="A657" s="54"/>
      <c r="B657" s="221" t="s">
        <v>890</v>
      </c>
      <c r="C657" s="221"/>
      <c r="D657" s="54"/>
      <c r="E657" s="54"/>
      <c r="F657" s="59">
        <f>F660+F671+F682+F693+F702+F713+F723+F734+F743+F752</f>
        <v>8439700</v>
      </c>
      <c r="G657" s="59">
        <f>G660+G671+G682+G693+G702+G713+G723+G734+G743+G752</f>
        <v>8439700</v>
      </c>
    </row>
    <row r="658" spans="1:8" ht="40.5" customHeight="1">
      <c r="A658" s="54"/>
      <c r="B658" s="221" t="s">
        <v>898</v>
      </c>
      <c r="C658" s="221"/>
      <c r="D658" s="54"/>
      <c r="E658" s="54"/>
      <c r="F658" s="54"/>
      <c r="G658" s="55"/>
    </row>
    <row r="659" spans="1:8" ht="11.25" customHeight="1">
      <c r="A659" s="54">
        <v>1</v>
      </c>
      <c r="B659" s="129" t="s">
        <v>34</v>
      </c>
      <c r="C659" s="54"/>
      <c r="D659" s="54"/>
      <c r="E659" s="54"/>
      <c r="F659" s="54"/>
      <c r="G659" s="55"/>
    </row>
    <row r="660" spans="1:8" ht="48" customHeight="1">
      <c r="A660" s="54"/>
      <c r="B660" s="60" t="s">
        <v>588</v>
      </c>
      <c r="C660" s="54" t="s">
        <v>125</v>
      </c>
      <c r="D660" s="54" t="s">
        <v>961</v>
      </c>
      <c r="E660" s="54"/>
      <c r="F660" s="56">
        <v>1429010</v>
      </c>
      <c r="G660" s="56">
        <f>F660</f>
        <v>1429010</v>
      </c>
    </row>
    <row r="661" spans="1:8" ht="11.25" customHeight="1">
      <c r="A661" s="54">
        <v>2</v>
      </c>
      <c r="B661" s="129" t="s">
        <v>35</v>
      </c>
      <c r="C661" s="54"/>
      <c r="D661" s="93"/>
      <c r="E661" s="54"/>
      <c r="F661" s="54"/>
      <c r="G661" s="55"/>
    </row>
    <row r="662" spans="1:8" ht="57.75" hidden="1" customHeight="1">
      <c r="A662" s="54"/>
      <c r="B662" s="70" t="s">
        <v>589</v>
      </c>
      <c r="C662" s="54" t="s">
        <v>134</v>
      </c>
      <c r="D662" s="54" t="s">
        <v>138</v>
      </c>
      <c r="E662" s="54"/>
      <c r="F662" s="55"/>
      <c r="G662" s="55"/>
    </row>
    <row r="663" spans="1:8" ht="53.25" customHeight="1">
      <c r="A663" s="54"/>
      <c r="B663" s="70" t="s">
        <v>593</v>
      </c>
      <c r="C663" s="54" t="s">
        <v>320</v>
      </c>
      <c r="D663" s="54" t="s">
        <v>138</v>
      </c>
      <c r="E663" s="54"/>
      <c r="F663" s="63">
        <f>890+185</f>
        <v>1075</v>
      </c>
      <c r="G663" s="63">
        <f>F663</f>
        <v>1075</v>
      </c>
    </row>
    <row r="664" spans="1:8" ht="11.25" customHeight="1">
      <c r="A664" s="54">
        <v>3</v>
      </c>
      <c r="B664" s="129" t="s">
        <v>36</v>
      </c>
      <c r="C664" s="54"/>
      <c r="D664" s="93"/>
      <c r="E664" s="54"/>
      <c r="F664" s="54"/>
      <c r="G664" s="69"/>
    </row>
    <row r="665" spans="1:8" ht="57.75" hidden="1" customHeight="1">
      <c r="A665" s="54"/>
      <c r="B665" s="70" t="s">
        <v>590</v>
      </c>
      <c r="C665" s="54" t="s">
        <v>129</v>
      </c>
      <c r="D665" s="54" t="s">
        <v>137</v>
      </c>
      <c r="E665" s="54"/>
      <c r="F665" s="56"/>
      <c r="G665" s="56"/>
    </row>
    <row r="666" spans="1:8" ht="50.45" customHeight="1">
      <c r="A666" s="54"/>
      <c r="B666" s="70" t="s">
        <v>591</v>
      </c>
      <c r="C666" s="54" t="s">
        <v>129</v>
      </c>
      <c r="D666" s="54" t="s">
        <v>137</v>
      </c>
      <c r="E666" s="54"/>
      <c r="F666" s="56">
        <f>(F660-F665)/F663</f>
        <v>1329.3116279069768</v>
      </c>
      <c r="G666" s="56">
        <f>E666+F666</f>
        <v>1329.3116279069768</v>
      </c>
      <c r="H666" s="37">
        <f>F660/F663</f>
        <v>1329.3116279069768</v>
      </c>
    </row>
    <row r="667" spans="1:8" ht="11.25" customHeight="1">
      <c r="A667" s="54">
        <v>4</v>
      </c>
      <c r="B667" s="129" t="s">
        <v>37</v>
      </c>
      <c r="C667" s="54"/>
      <c r="D667" s="93"/>
      <c r="E667" s="54"/>
      <c r="F667" s="54"/>
      <c r="G667" s="55"/>
    </row>
    <row r="668" spans="1:8" ht="48" customHeight="1">
      <c r="A668" s="54"/>
      <c r="B668" s="70" t="s">
        <v>592</v>
      </c>
      <c r="C668" s="93" t="s">
        <v>141</v>
      </c>
      <c r="D668" s="93" t="s">
        <v>140</v>
      </c>
      <c r="E668" s="54"/>
      <c r="F668" s="54">
        <v>100</v>
      </c>
      <c r="G668" s="55">
        <v>100</v>
      </c>
    </row>
    <row r="669" spans="1:8" ht="30" customHeight="1">
      <c r="A669" s="54"/>
      <c r="B669" s="221" t="s">
        <v>899</v>
      </c>
      <c r="C669" s="221"/>
      <c r="D669" s="54"/>
      <c r="E669" s="54"/>
      <c r="F669" s="54"/>
      <c r="G669" s="55"/>
    </row>
    <row r="670" spans="1:8" ht="11.25" customHeight="1">
      <c r="A670" s="54">
        <v>1</v>
      </c>
      <c r="B670" s="129" t="s">
        <v>34</v>
      </c>
      <c r="C670" s="54"/>
      <c r="D670" s="54"/>
      <c r="E670" s="54"/>
      <c r="F670" s="54"/>
      <c r="G670" s="55"/>
    </row>
    <row r="671" spans="1:8" ht="48" customHeight="1">
      <c r="A671" s="54"/>
      <c r="B671" s="60" t="s">
        <v>594</v>
      </c>
      <c r="C671" s="54" t="s">
        <v>125</v>
      </c>
      <c r="D671" s="54" t="s">
        <v>961</v>
      </c>
      <c r="E671" s="54"/>
      <c r="F671" s="56">
        <v>1422880</v>
      </c>
      <c r="G671" s="56">
        <f>F671</f>
        <v>1422880</v>
      </c>
    </row>
    <row r="672" spans="1:8" ht="11.25" customHeight="1">
      <c r="A672" s="54">
        <v>2</v>
      </c>
      <c r="B672" s="129" t="s">
        <v>35</v>
      </c>
      <c r="C672" s="54"/>
      <c r="D672" s="93"/>
      <c r="E672" s="54"/>
      <c r="F672" s="54"/>
      <c r="G672" s="55"/>
    </row>
    <row r="673" spans="1:7" ht="57.75" hidden="1" customHeight="1">
      <c r="A673" s="54"/>
      <c r="B673" s="70" t="s">
        <v>614</v>
      </c>
      <c r="C673" s="54" t="s">
        <v>134</v>
      </c>
      <c r="D673" s="54" t="s">
        <v>138</v>
      </c>
      <c r="E673" s="54"/>
      <c r="F673" s="55"/>
      <c r="G673" s="55"/>
    </row>
    <row r="674" spans="1:7" ht="53.25" customHeight="1">
      <c r="A674" s="54"/>
      <c r="B674" s="70" t="s">
        <v>605</v>
      </c>
      <c r="C674" s="54" t="s">
        <v>320</v>
      </c>
      <c r="D674" s="54" t="s">
        <v>138</v>
      </c>
      <c r="E674" s="54"/>
      <c r="F674" s="63">
        <v>680</v>
      </c>
      <c r="G674" s="63">
        <f>F674</f>
        <v>680</v>
      </c>
    </row>
    <row r="675" spans="1:7" ht="11.25" customHeight="1">
      <c r="A675" s="54">
        <v>3</v>
      </c>
      <c r="B675" s="129" t="s">
        <v>36</v>
      </c>
      <c r="C675" s="54"/>
      <c r="D675" s="93"/>
      <c r="E675" s="54"/>
      <c r="F675" s="54"/>
      <c r="G675" s="69"/>
    </row>
    <row r="676" spans="1:7" ht="57.75" hidden="1" customHeight="1">
      <c r="A676" s="54"/>
      <c r="B676" s="70" t="s">
        <v>601</v>
      </c>
      <c r="C676" s="54" t="s">
        <v>129</v>
      </c>
      <c r="D676" s="54" t="s">
        <v>137</v>
      </c>
      <c r="E676" s="54"/>
      <c r="F676" s="56"/>
      <c r="G676" s="56"/>
    </row>
    <row r="677" spans="1:7" ht="46.15" customHeight="1">
      <c r="A677" s="54"/>
      <c r="B677" s="70" t="s">
        <v>599</v>
      </c>
      <c r="C677" s="54" t="s">
        <v>129</v>
      </c>
      <c r="D677" s="54" t="s">
        <v>137</v>
      </c>
      <c r="E677" s="54"/>
      <c r="F677" s="56">
        <f>(F671-F676)/F674</f>
        <v>2092.4705882352941</v>
      </c>
      <c r="G677" s="56">
        <f>E677+F677</f>
        <v>2092.4705882352941</v>
      </c>
    </row>
    <row r="678" spans="1:7" ht="11.25" customHeight="1">
      <c r="A678" s="54">
        <v>4</v>
      </c>
      <c r="B678" s="129" t="s">
        <v>37</v>
      </c>
      <c r="C678" s="54"/>
      <c r="D678" s="93"/>
      <c r="E678" s="54"/>
      <c r="F678" s="54"/>
      <c r="G678" s="55"/>
    </row>
    <row r="679" spans="1:7" ht="58.5" customHeight="1">
      <c r="A679" s="54"/>
      <c r="B679" s="70" t="s">
        <v>600</v>
      </c>
      <c r="C679" s="93" t="s">
        <v>141</v>
      </c>
      <c r="D679" s="93" t="s">
        <v>140</v>
      </c>
      <c r="E679" s="54"/>
      <c r="F679" s="54">
        <v>100</v>
      </c>
      <c r="G679" s="55">
        <v>100</v>
      </c>
    </row>
    <row r="680" spans="1:7" ht="40.5" customHeight="1">
      <c r="A680" s="54"/>
      <c r="B680" s="221" t="s">
        <v>900</v>
      </c>
      <c r="C680" s="221"/>
      <c r="D680" s="54"/>
      <c r="E680" s="54"/>
      <c r="F680" s="54"/>
      <c r="G680" s="55"/>
    </row>
    <row r="681" spans="1:7" ht="11.25" customHeight="1">
      <c r="A681" s="54">
        <v>1</v>
      </c>
      <c r="B681" s="129" t="s">
        <v>34</v>
      </c>
      <c r="C681" s="54"/>
      <c r="D681" s="54"/>
      <c r="E681" s="54"/>
      <c r="F681" s="54"/>
      <c r="G681" s="55"/>
    </row>
    <row r="682" spans="1:7" ht="48" customHeight="1">
      <c r="A682" s="54"/>
      <c r="B682" s="60" t="s">
        <v>595</v>
      </c>
      <c r="C682" s="54" t="s">
        <v>125</v>
      </c>
      <c r="D682" s="54" t="s">
        <v>961</v>
      </c>
      <c r="E682" s="54"/>
      <c r="F682" s="56">
        <v>1044620</v>
      </c>
      <c r="G682" s="56">
        <f>F682</f>
        <v>1044620</v>
      </c>
    </row>
    <row r="683" spans="1:7" ht="11.25" customHeight="1">
      <c r="A683" s="54">
        <v>2</v>
      </c>
      <c r="B683" s="129" t="s">
        <v>35</v>
      </c>
      <c r="C683" s="54"/>
      <c r="D683" s="93"/>
      <c r="E683" s="54"/>
      <c r="F683" s="54"/>
      <c r="G683" s="55"/>
    </row>
    <row r="684" spans="1:7" ht="57.75" hidden="1" customHeight="1">
      <c r="A684" s="54"/>
      <c r="B684" s="70" t="s">
        <v>613</v>
      </c>
      <c r="C684" s="54" t="s">
        <v>134</v>
      </c>
      <c r="D684" s="54" t="s">
        <v>138</v>
      </c>
      <c r="E684" s="54"/>
      <c r="F684" s="55"/>
      <c r="G684" s="55"/>
    </row>
    <row r="685" spans="1:7" ht="53.25" customHeight="1">
      <c r="A685" s="54"/>
      <c r="B685" s="70" t="s">
        <v>596</v>
      </c>
      <c r="C685" s="54" t="s">
        <v>320</v>
      </c>
      <c r="D685" s="54" t="s">
        <v>138</v>
      </c>
      <c r="E685" s="54"/>
      <c r="F685" s="63">
        <v>695</v>
      </c>
      <c r="G685" s="63">
        <f>F685</f>
        <v>695</v>
      </c>
    </row>
    <row r="686" spans="1:7" ht="11.25" customHeight="1">
      <c r="A686" s="54">
        <v>3</v>
      </c>
      <c r="B686" s="129" t="s">
        <v>36</v>
      </c>
      <c r="C686" s="54"/>
      <c r="D686" s="93"/>
      <c r="E686" s="54"/>
      <c r="F686" s="54"/>
      <c r="G686" s="69"/>
    </row>
    <row r="687" spans="1:7" ht="57.75" hidden="1" customHeight="1">
      <c r="A687" s="54"/>
      <c r="B687" s="70" t="s">
        <v>604</v>
      </c>
      <c r="C687" s="54" t="s">
        <v>129</v>
      </c>
      <c r="D687" s="54" t="s">
        <v>137</v>
      </c>
      <c r="E687" s="54"/>
      <c r="F687" s="56"/>
      <c r="G687" s="56"/>
    </row>
    <row r="688" spans="1:7" ht="51" customHeight="1">
      <c r="A688" s="54"/>
      <c r="B688" s="70" t="s">
        <v>597</v>
      </c>
      <c r="C688" s="54" t="s">
        <v>129</v>
      </c>
      <c r="D688" s="54" t="s">
        <v>137</v>
      </c>
      <c r="E688" s="54"/>
      <c r="F688" s="56">
        <f>(F682-F687)/F685</f>
        <v>1503.0503597122301</v>
      </c>
      <c r="G688" s="56">
        <f>E688+F688</f>
        <v>1503.0503597122301</v>
      </c>
    </row>
    <row r="689" spans="1:7" ht="11.25" customHeight="1">
      <c r="A689" s="54">
        <v>4</v>
      </c>
      <c r="B689" s="129" t="s">
        <v>37</v>
      </c>
      <c r="C689" s="54"/>
      <c r="D689" s="93"/>
      <c r="E689" s="54"/>
      <c r="F689" s="54"/>
      <c r="G689" s="55"/>
    </row>
    <row r="690" spans="1:7" ht="45" customHeight="1">
      <c r="A690" s="54"/>
      <c r="B690" s="70" t="s">
        <v>598</v>
      </c>
      <c r="C690" s="93" t="s">
        <v>141</v>
      </c>
      <c r="D690" s="93" t="s">
        <v>140</v>
      </c>
      <c r="E690" s="54"/>
      <c r="F690" s="54">
        <v>100</v>
      </c>
      <c r="G690" s="55">
        <v>100</v>
      </c>
    </row>
    <row r="691" spans="1:7" ht="34.9" customHeight="1">
      <c r="A691" s="54"/>
      <c r="B691" s="221" t="s">
        <v>901</v>
      </c>
      <c r="C691" s="221"/>
      <c r="D691" s="54"/>
      <c r="E691" s="54"/>
      <c r="F691" s="54"/>
      <c r="G691" s="55"/>
    </row>
    <row r="692" spans="1:7" ht="11.25" customHeight="1">
      <c r="A692" s="54">
        <v>1</v>
      </c>
      <c r="B692" s="129" t="s">
        <v>34</v>
      </c>
      <c r="C692" s="54"/>
      <c r="D692" s="54"/>
      <c r="E692" s="54"/>
      <c r="F692" s="54"/>
      <c r="G692" s="55"/>
    </row>
    <row r="693" spans="1:7" ht="48" customHeight="1">
      <c r="A693" s="54"/>
      <c r="B693" s="60" t="s">
        <v>602</v>
      </c>
      <c r="C693" s="54" t="s">
        <v>125</v>
      </c>
      <c r="D693" s="54" t="s">
        <v>961</v>
      </c>
      <c r="E693" s="54"/>
      <c r="F693" s="56">
        <v>1428200</v>
      </c>
      <c r="G693" s="56">
        <f>F693</f>
        <v>1428200</v>
      </c>
    </row>
    <row r="694" spans="1:7" ht="11.25" customHeight="1">
      <c r="A694" s="54">
        <v>2</v>
      </c>
      <c r="B694" s="129" t="s">
        <v>35</v>
      </c>
      <c r="C694" s="54"/>
      <c r="D694" s="93"/>
      <c r="E694" s="54"/>
      <c r="F694" s="54"/>
      <c r="G694" s="55"/>
    </row>
    <row r="695" spans="1:7" ht="60.75" customHeight="1">
      <c r="A695" s="54"/>
      <c r="B695" s="70" t="s">
        <v>603</v>
      </c>
      <c r="C695" s="54" t="s">
        <v>134</v>
      </c>
      <c r="D695" s="54" t="s">
        <v>138</v>
      </c>
      <c r="E695" s="54"/>
      <c r="F695" s="55">
        <v>1206</v>
      </c>
      <c r="G695" s="55">
        <f>F695</f>
        <v>1206</v>
      </c>
    </row>
    <row r="696" spans="1:7" ht="11.25" customHeight="1">
      <c r="A696" s="54">
        <v>3</v>
      </c>
      <c r="B696" s="129" t="s">
        <v>36</v>
      </c>
      <c r="C696" s="54"/>
      <c r="D696" s="93"/>
      <c r="E696" s="54"/>
      <c r="F696" s="54"/>
      <c r="G696" s="69"/>
    </row>
    <row r="697" spans="1:7" ht="48.6" customHeight="1">
      <c r="A697" s="54"/>
      <c r="B697" s="70" t="s">
        <v>607</v>
      </c>
      <c r="C697" s="54" t="s">
        <v>129</v>
      </c>
      <c r="D697" s="54" t="s">
        <v>137</v>
      </c>
      <c r="E697" s="54"/>
      <c r="F697" s="56">
        <f>F693/F695</f>
        <v>1184.24543946932</v>
      </c>
      <c r="G697" s="56">
        <f>F697</f>
        <v>1184.24543946932</v>
      </c>
    </row>
    <row r="698" spans="1:7" ht="11.25" customHeight="1">
      <c r="A698" s="54">
        <v>4</v>
      </c>
      <c r="B698" s="129" t="s">
        <v>37</v>
      </c>
      <c r="C698" s="54"/>
      <c r="D698" s="93"/>
      <c r="E698" s="54"/>
      <c r="F698" s="54"/>
      <c r="G698" s="55"/>
    </row>
    <row r="699" spans="1:7" ht="44.45" customHeight="1">
      <c r="A699" s="54"/>
      <c r="B699" s="70" t="s">
        <v>608</v>
      </c>
      <c r="C699" s="93" t="s">
        <v>141</v>
      </c>
      <c r="D699" s="93" t="s">
        <v>140</v>
      </c>
      <c r="E699" s="54"/>
      <c r="F699" s="54">
        <v>100</v>
      </c>
      <c r="G699" s="55">
        <v>100</v>
      </c>
    </row>
    <row r="700" spans="1:7" ht="34.9" customHeight="1">
      <c r="A700" s="54"/>
      <c r="B700" s="221" t="s">
        <v>902</v>
      </c>
      <c r="C700" s="221"/>
      <c r="D700" s="54"/>
      <c r="E700" s="54"/>
      <c r="F700" s="54"/>
      <c r="G700" s="55"/>
    </row>
    <row r="701" spans="1:7" ht="11.25" customHeight="1">
      <c r="A701" s="54">
        <v>1</v>
      </c>
      <c r="B701" s="129" t="s">
        <v>34</v>
      </c>
      <c r="C701" s="54"/>
      <c r="D701" s="54"/>
      <c r="E701" s="54"/>
      <c r="F701" s="54"/>
      <c r="G701" s="55"/>
    </row>
    <row r="702" spans="1:7" ht="48" customHeight="1">
      <c r="A702" s="54"/>
      <c r="B702" s="60" t="s">
        <v>610</v>
      </c>
      <c r="C702" s="54" t="s">
        <v>125</v>
      </c>
      <c r="D702" s="54" t="s">
        <v>961</v>
      </c>
      <c r="E702" s="54"/>
      <c r="F702" s="56">
        <v>1157780</v>
      </c>
      <c r="G702" s="56">
        <f>F702</f>
        <v>1157780</v>
      </c>
    </row>
    <row r="703" spans="1:7" ht="11.25" customHeight="1">
      <c r="A703" s="54">
        <v>2</v>
      </c>
      <c r="B703" s="129" t="s">
        <v>35</v>
      </c>
      <c r="C703" s="54"/>
      <c r="D703" s="93"/>
      <c r="E703" s="54"/>
      <c r="F703" s="54"/>
      <c r="G703" s="55"/>
    </row>
    <row r="704" spans="1:7" ht="57.75" hidden="1" customHeight="1">
      <c r="A704" s="54"/>
      <c r="B704" s="70" t="s">
        <v>612</v>
      </c>
      <c r="C704" s="54" t="s">
        <v>134</v>
      </c>
      <c r="D704" s="54" t="s">
        <v>138</v>
      </c>
      <c r="E704" s="54"/>
      <c r="F704" s="55"/>
      <c r="G704" s="55"/>
    </row>
    <row r="705" spans="1:7" ht="53.25" customHeight="1">
      <c r="A705" s="54"/>
      <c r="B705" s="70" t="s">
        <v>616</v>
      </c>
      <c r="C705" s="54" t="s">
        <v>320</v>
      </c>
      <c r="D705" s="54" t="s">
        <v>138</v>
      </c>
      <c r="E705" s="54"/>
      <c r="F705" s="63">
        <v>825</v>
      </c>
      <c r="G705" s="63">
        <f>F705</f>
        <v>825</v>
      </c>
    </row>
    <row r="706" spans="1:7" ht="11.25" customHeight="1">
      <c r="A706" s="54">
        <v>3</v>
      </c>
      <c r="B706" s="129" t="s">
        <v>36</v>
      </c>
      <c r="C706" s="54"/>
      <c r="D706" s="93"/>
      <c r="E706" s="54"/>
      <c r="F706" s="54"/>
      <c r="G706" s="69"/>
    </row>
    <row r="707" spans="1:7" ht="57.75" hidden="1" customHeight="1">
      <c r="A707" s="54"/>
      <c r="B707" s="70" t="s">
        <v>615</v>
      </c>
      <c r="C707" s="54" t="s">
        <v>129</v>
      </c>
      <c r="D707" s="54" t="s">
        <v>137</v>
      </c>
      <c r="E707" s="54"/>
      <c r="F707" s="56"/>
      <c r="G707" s="56"/>
    </row>
    <row r="708" spans="1:7" ht="60" customHeight="1">
      <c r="A708" s="54"/>
      <c r="B708" s="70" t="s">
        <v>618</v>
      </c>
      <c r="C708" s="54" t="s">
        <v>129</v>
      </c>
      <c r="D708" s="54" t="s">
        <v>137</v>
      </c>
      <c r="E708" s="54"/>
      <c r="F708" s="56">
        <f>F702/F705</f>
        <v>1403.3696969696969</v>
      </c>
      <c r="G708" s="56">
        <f>G702/G705</f>
        <v>1403.3696969696969</v>
      </c>
    </row>
    <row r="709" spans="1:7" ht="11.25" customHeight="1">
      <c r="A709" s="54">
        <v>4</v>
      </c>
      <c r="B709" s="129" t="s">
        <v>37</v>
      </c>
      <c r="C709" s="54"/>
      <c r="D709" s="93"/>
      <c r="E709" s="54"/>
      <c r="F709" s="54"/>
      <c r="G709" s="55"/>
    </row>
    <row r="710" spans="1:7" ht="58.5" customHeight="1">
      <c r="A710" s="54"/>
      <c r="B710" s="70" t="s">
        <v>617</v>
      </c>
      <c r="C710" s="93" t="s">
        <v>141</v>
      </c>
      <c r="D710" s="93" t="s">
        <v>140</v>
      </c>
      <c r="E710" s="54"/>
      <c r="F710" s="54">
        <v>100</v>
      </c>
      <c r="G710" s="55">
        <v>100</v>
      </c>
    </row>
    <row r="711" spans="1:7" ht="31.15" customHeight="1">
      <c r="A711" s="54"/>
      <c r="B711" s="221" t="s">
        <v>903</v>
      </c>
      <c r="C711" s="221"/>
      <c r="D711" s="54"/>
      <c r="E711" s="54"/>
      <c r="F711" s="54"/>
      <c r="G711" s="55"/>
    </row>
    <row r="712" spans="1:7" ht="11.25" customHeight="1">
      <c r="A712" s="54">
        <v>1</v>
      </c>
      <c r="B712" s="129" t="s">
        <v>34</v>
      </c>
      <c r="C712" s="54"/>
      <c r="D712" s="54"/>
      <c r="E712" s="54"/>
      <c r="F712" s="54"/>
      <c r="G712" s="55"/>
    </row>
    <row r="713" spans="1:7" ht="48" customHeight="1">
      <c r="A713" s="54"/>
      <c r="B713" s="60" t="s">
        <v>619</v>
      </c>
      <c r="C713" s="54" t="s">
        <v>125</v>
      </c>
      <c r="D713" s="54" t="s">
        <v>961</v>
      </c>
      <c r="E713" s="54"/>
      <c r="F713" s="56">
        <v>645010</v>
      </c>
      <c r="G713" s="56">
        <f>F713</f>
        <v>645010</v>
      </c>
    </row>
    <row r="714" spans="1:7" ht="11.25" customHeight="1">
      <c r="A714" s="54">
        <v>2</v>
      </c>
      <c r="B714" s="129" t="s">
        <v>35</v>
      </c>
      <c r="C714" s="54"/>
      <c r="D714" s="93"/>
      <c r="E714" s="54"/>
      <c r="F714" s="54"/>
      <c r="G714" s="55"/>
    </row>
    <row r="715" spans="1:7" ht="57.75" hidden="1" customHeight="1">
      <c r="A715" s="54"/>
      <c r="B715" s="70" t="s">
        <v>620</v>
      </c>
      <c r="C715" s="54" t="s">
        <v>134</v>
      </c>
      <c r="D715" s="54" t="s">
        <v>138</v>
      </c>
      <c r="E715" s="54"/>
      <c r="F715" s="55"/>
      <c r="G715" s="55"/>
    </row>
    <row r="716" spans="1:7" ht="48" customHeight="1">
      <c r="A716" s="54"/>
      <c r="B716" s="70" t="s">
        <v>621</v>
      </c>
      <c r="C716" s="54" t="s">
        <v>320</v>
      </c>
      <c r="D716" s="54" t="s">
        <v>138</v>
      </c>
      <c r="E716" s="54"/>
      <c r="F716" s="63">
        <v>505</v>
      </c>
      <c r="G716" s="56">
        <f>F716</f>
        <v>505</v>
      </c>
    </row>
    <row r="717" spans="1:7" ht="11.25" customHeight="1">
      <c r="A717" s="54">
        <v>3</v>
      </c>
      <c r="B717" s="129" t="s">
        <v>36</v>
      </c>
      <c r="C717" s="54"/>
      <c r="D717" s="93"/>
      <c r="E717" s="54"/>
      <c r="F717" s="54"/>
      <c r="G717" s="69"/>
    </row>
    <row r="718" spans="1:7" ht="47.45" customHeight="1">
      <c r="A718" s="54"/>
      <c r="B718" s="70" t="s">
        <v>618</v>
      </c>
      <c r="C718" s="54" t="s">
        <v>129</v>
      </c>
      <c r="D718" s="54" t="s">
        <v>137</v>
      </c>
      <c r="E718" s="54"/>
      <c r="F718" s="56">
        <f>F713/F716</f>
        <v>1277.2475247524753</v>
      </c>
      <c r="G718" s="56">
        <f>F718</f>
        <v>1277.2475247524753</v>
      </c>
    </row>
    <row r="719" spans="1:7" ht="11.25" customHeight="1">
      <c r="A719" s="54">
        <v>4</v>
      </c>
      <c r="B719" s="129" t="s">
        <v>37</v>
      </c>
      <c r="C719" s="54"/>
      <c r="D719" s="93"/>
      <c r="E719" s="54"/>
      <c r="F719" s="54"/>
      <c r="G719" s="55"/>
    </row>
    <row r="720" spans="1:7" ht="45.6" customHeight="1">
      <c r="A720" s="54"/>
      <c r="B720" s="70" t="s">
        <v>624</v>
      </c>
      <c r="C720" s="54" t="s">
        <v>141</v>
      </c>
      <c r="D720" s="54" t="s">
        <v>140</v>
      </c>
      <c r="E720" s="54"/>
      <c r="F720" s="54">
        <v>100</v>
      </c>
      <c r="G720" s="55">
        <v>100</v>
      </c>
    </row>
    <row r="721" spans="1:7" ht="34.9" customHeight="1">
      <c r="A721" s="54"/>
      <c r="B721" s="221" t="s">
        <v>904</v>
      </c>
      <c r="C721" s="221"/>
      <c r="D721" s="54"/>
      <c r="E721" s="54"/>
      <c r="F721" s="54"/>
      <c r="G721" s="55"/>
    </row>
    <row r="722" spans="1:7" ht="11.25" customHeight="1">
      <c r="A722" s="54">
        <v>1</v>
      </c>
      <c r="B722" s="129" t="s">
        <v>34</v>
      </c>
      <c r="C722" s="54"/>
      <c r="D722" s="54"/>
      <c r="E722" s="54"/>
      <c r="F722" s="54"/>
      <c r="G722" s="55"/>
    </row>
    <row r="723" spans="1:7" ht="48" customHeight="1">
      <c r="A723" s="54"/>
      <c r="B723" s="60" t="s">
        <v>625</v>
      </c>
      <c r="C723" s="54" t="s">
        <v>125</v>
      </c>
      <c r="D723" s="54" t="s">
        <v>961</v>
      </c>
      <c r="E723" s="54"/>
      <c r="F723" s="56">
        <v>500000</v>
      </c>
      <c r="G723" s="56">
        <f>F723</f>
        <v>500000</v>
      </c>
    </row>
    <row r="724" spans="1:7" ht="11.25" customHeight="1">
      <c r="A724" s="54">
        <v>2</v>
      </c>
      <c r="B724" s="129" t="s">
        <v>35</v>
      </c>
      <c r="C724" s="54"/>
      <c r="D724" s="93"/>
      <c r="E724" s="54"/>
      <c r="F724" s="54"/>
      <c r="G724" s="55"/>
    </row>
    <row r="725" spans="1:7" ht="60.75" customHeight="1">
      <c r="A725" s="54"/>
      <c r="B725" s="70" t="s">
        <v>626</v>
      </c>
      <c r="C725" s="54" t="s">
        <v>134</v>
      </c>
      <c r="D725" s="54" t="s">
        <v>138</v>
      </c>
      <c r="E725" s="54"/>
      <c r="F725" s="55">
        <v>1</v>
      </c>
      <c r="G725" s="55">
        <f>F725</f>
        <v>1</v>
      </c>
    </row>
    <row r="726" spans="1:7" ht="53.25" customHeight="1">
      <c r="A726" s="54"/>
      <c r="B726" s="70" t="s">
        <v>627</v>
      </c>
      <c r="C726" s="54" t="s">
        <v>320</v>
      </c>
      <c r="D726" s="54" t="s">
        <v>138</v>
      </c>
      <c r="E726" s="54"/>
      <c r="F726" s="63">
        <v>202.5</v>
      </c>
      <c r="G726" s="63">
        <f>F726</f>
        <v>202.5</v>
      </c>
    </row>
    <row r="727" spans="1:7" ht="11.25" customHeight="1">
      <c r="A727" s="54">
        <v>3</v>
      </c>
      <c r="B727" s="129" t="s">
        <v>36</v>
      </c>
      <c r="C727" s="54"/>
      <c r="D727" s="93"/>
      <c r="E727" s="54"/>
      <c r="F727" s="54"/>
      <c r="G727" s="69"/>
    </row>
    <row r="728" spans="1:7" ht="61.5" customHeight="1">
      <c r="A728" s="54"/>
      <c r="B728" s="70" t="s">
        <v>615</v>
      </c>
      <c r="C728" s="54" t="s">
        <v>129</v>
      </c>
      <c r="D728" s="54" t="s">
        <v>137</v>
      </c>
      <c r="E728" s="54"/>
      <c r="F728" s="56">
        <v>50000</v>
      </c>
      <c r="G728" s="56">
        <f>F728</f>
        <v>50000</v>
      </c>
    </row>
    <row r="729" spans="1:7" ht="45.75" customHeight="1">
      <c r="A729" s="54"/>
      <c r="B729" s="70" t="s">
        <v>618</v>
      </c>
      <c r="C729" s="54" t="s">
        <v>129</v>
      </c>
      <c r="D729" s="54" t="s">
        <v>137</v>
      </c>
      <c r="E729" s="54"/>
      <c r="F729" s="56">
        <f>(F723-F728)/F726</f>
        <v>2222.2222222222222</v>
      </c>
      <c r="G729" s="56">
        <f>E729+F729</f>
        <v>2222.2222222222222</v>
      </c>
    </row>
    <row r="730" spans="1:7" ht="11.25" customHeight="1">
      <c r="A730" s="54">
        <v>4</v>
      </c>
      <c r="B730" s="129" t="s">
        <v>37</v>
      </c>
      <c r="C730" s="54"/>
      <c r="D730" s="93"/>
      <c r="E730" s="54"/>
      <c r="F730" s="54"/>
      <c r="G730" s="55"/>
    </row>
    <row r="731" spans="1:7" ht="58.5" customHeight="1">
      <c r="A731" s="54"/>
      <c r="B731" s="70" t="s">
        <v>617</v>
      </c>
      <c r="C731" s="93" t="s">
        <v>141</v>
      </c>
      <c r="D731" s="93" t="s">
        <v>140</v>
      </c>
      <c r="E731" s="54"/>
      <c r="F731" s="54">
        <v>100</v>
      </c>
      <c r="G731" s="55">
        <v>100</v>
      </c>
    </row>
    <row r="732" spans="1:7" ht="36.75" customHeight="1">
      <c r="A732" s="54"/>
      <c r="B732" s="221" t="s">
        <v>909</v>
      </c>
      <c r="C732" s="221"/>
      <c r="D732" s="54"/>
      <c r="E732" s="54"/>
      <c r="F732" s="54"/>
      <c r="G732" s="55"/>
    </row>
    <row r="733" spans="1:7" ht="21.75" customHeight="1">
      <c r="A733" s="54">
        <v>1</v>
      </c>
      <c r="B733" s="129" t="s">
        <v>34</v>
      </c>
      <c r="C733" s="54"/>
      <c r="D733" s="54"/>
      <c r="E733" s="54"/>
      <c r="F733" s="54"/>
      <c r="G733" s="55"/>
    </row>
    <row r="734" spans="1:7" ht="42" customHeight="1">
      <c r="A734" s="54"/>
      <c r="B734" s="60" t="s">
        <v>727</v>
      </c>
      <c r="C734" s="54" t="s">
        <v>125</v>
      </c>
      <c r="D734" s="54" t="s">
        <v>961</v>
      </c>
      <c r="E734" s="54"/>
      <c r="F734" s="56">
        <v>50000</v>
      </c>
      <c r="G734" s="56">
        <f>F734</f>
        <v>50000</v>
      </c>
    </row>
    <row r="735" spans="1:7" ht="20.25" customHeight="1">
      <c r="A735" s="54">
        <v>2</v>
      </c>
      <c r="B735" s="129" t="s">
        <v>35</v>
      </c>
      <c r="C735" s="54"/>
      <c r="D735" s="93"/>
      <c r="E735" s="54"/>
      <c r="F735" s="54"/>
      <c r="G735" s="55"/>
    </row>
    <row r="736" spans="1:7" ht="45.75" customHeight="1">
      <c r="A736" s="54"/>
      <c r="B736" s="70" t="s">
        <v>728</v>
      </c>
      <c r="C736" s="54" t="s">
        <v>134</v>
      </c>
      <c r="D736" s="54" t="s">
        <v>138</v>
      </c>
      <c r="E736" s="54"/>
      <c r="F736" s="55">
        <v>1</v>
      </c>
      <c r="G736" s="55">
        <v>1</v>
      </c>
    </row>
    <row r="737" spans="1:7" ht="11.25" customHeight="1">
      <c r="A737" s="54">
        <v>3</v>
      </c>
      <c r="B737" s="129" t="s">
        <v>36</v>
      </c>
      <c r="C737" s="54"/>
      <c r="D737" s="93"/>
      <c r="E737" s="54"/>
      <c r="F737" s="54"/>
      <c r="G737" s="69"/>
    </row>
    <row r="738" spans="1:7" ht="47.25" customHeight="1">
      <c r="A738" s="54"/>
      <c r="B738" s="70" t="s">
        <v>729</v>
      </c>
      <c r="C738" s="54" t="s">
        <v>129</v>
      </c>
      <c r="D738" s="54" t="s">
        <v>137</v>
      </c>
      <c r="E738" s="54"/>
      <c r="F738" s="56">
        <f>F734/F736</f>
        <v>50000</v>
      </c>
      <c r="G738" s="56">
        <f>F738</f>
        <v>50000</v>
      </c>
    </row>
    <row r="739" spans="1:7" ht="11.25" customHeight="1">
      <c r="A739" s="54">
        <v>4</v>
      </c>
      <c r="B739" s="129" t="s">
        <v>37</v>
      </c>
      <c r="C739" s="54"/>
      <c r="D739" s="93"/>
      <c r="E739" s="54"/>
      <c r="F739" s="54"/>
      <c r="G739" s="55"/>
    </row>
    <row r="740" spans="1:7" ht="42.75" customHeight="1">
      <c r="A740" s="54"/>
      <c r="B740" s="70" t="s">
        <v>730</v>
      </c>
      <c r="C740" s="54" t="s">
        <v>141</v>
      </c>
      <c r="D740" s="54" t="s">
        <v>140</v>
      </c>
      <c r="E740" s="54"/>
      <c r="F740" s="54">
        <v>100</v>
      </c>
      <c r="G740" s="55">
        <v>100</v>
      </c>
    </row>
    <row r="741" spans="1:7" ht="34.5" customHeight="1">
      <c r="A741" s="54"/>
      <c r="B741" s="221" t="s">
        <v>908</v>
      </c>
      <c r="C741" s="221"/>
      <c r="D741" s="54"/>
      <c r="E741" s="54"/>
      <c r="F741" s="54"/>
      <c r="G741" s="55"/>
    </row>
    <row r="742" spans="1:7" ht="21.75" customHeight="1">
      <c r="A742" s="54">
        <v>1</v>
      </c>
      <c r="B742" s="129" t="s">
        <v>34</v>
      </c>
      <c r="C742" s="54"/>
      <c r="D742" s="54"/>
      <c r="E742" s="54"/>
      <c r="F742" s="54"/>
      <c r="G742" s="55"/>
    </row>
    <row r="743" spans="1:7" ht="43.5" customHeight="1">
      <c r="A743" s="54"/>
      <c r="B743" s="60" t="s">
        <v>733</v>
      </c>
      <c r="C743" s="54" t="s">
        <v>125</v>
      </c>
      <c r="D743" s="54" t="s">
        <v>961</v>
      </c>
      <c r="E743" s="54"/>
      <c r="F743" s="56">
        <v>50000</v>
      </c>
      <c r="G743" s="56">
        <f>F743</f>
        <v>50000</v>
      </c>
    </row>
    <row r="744" spans="1:7" ht="20.25" customHeight="1">
      <c r="A744" s="54">
        <v>2</v>
      </c>
      <c r="B744" s="129" t="s">
        <v>35</v>
      </c>
      <c r="C744" s="54"/>
      <c r="D744" s="93"/>
      <c r="E744" s="54"/>
      <c r="F744" s="54"/>
      <c r="G744" s="55"/>
    </row>
    <row r="745" spans="1:7" ht="60.75" customHeight="1">
      <c r="A745" s="54"/>
      <c r="B745" s="70" t="s">
        <v>734</v>
      </c>
      <c r="C745" s="54" t="s">
        <v>134</v>
      </c>
      <c r="D745" s="54" t="s">
        <v>138</v>
      </c>
      <c r="E745" s="54"/>
      <c r="F745" s="55">
        <v>1</v>
      </c>
      <c r="G745" s="55">
        <v>1</v>
      </c>
    </row>
    <row r="746" spans="1:7" ht="11.25" customHeight="1">
      <c r="A746" s="54">
        <v>3</v>
      </c>
      <c r="B746" s="129" t="s">
        <v>36</v>
      </c>
      <c r="C746" s="54"/>
      <c r="D746" s="93"/>
      <c r="E746" s="54"/>
      <c r="F746" s="54"/>
      <c r="G746" s="69"/>
    </row>
    <row r="747" spans="1:7" ht="46.5" customHeight="1">
      <c r="A747" s="54"/>
      <c r="B747" s="70" t="s">
        <v>735</v>
      </c>
      <c r="C747" s="54" t="s">
        <v>129</v>
      </c>
      <c r="D747" s="54" t="s">
        <v>137</v>
      </c>
      <c r="E747" s="54"/>
      <c r="F747" s="56">
        <f>F743/F745</f>
        <v>50000</v>
      </c>
      <c r="G747" s="56">
        <f>F747</f>
        <v>50000</v>
      </c>
    </row>
    <row r="748" spans="1:7" ht="11.25" customHeight="1">
      <c r="A748" s="54">
        <v>4</v>
      </c>
      <c r="B748" s="129" t="s">
        <v>37</v>
      </c>
      <c r="C748" s="54"/>
      <c r="D748" s="93"/>
      <c r="E748" s="54"/>
      <c r="F748" s="54"/>
      <c r="G748" s="55"/>
    </row>
    <row r="749" spans="1:7" ht="44.25" customHeight="1">
      <c r="A749" s="54"/>
      <c r="B749" s="70" t="s">
        <v>736</v>
      </c>
      <c r="C749" s="54" t="s">
        <v>141</v>
      </c>
      <c r="D749" s="54" t="s">
        <v>140</v>
      </c>
      <c r="E749" s="54"/>
      <c r="F749" s="54">
        <v>100</v>
      </c>
      <c r="G749" s="55">
        <v>100</v>
      </c>
    </row>
    <row r="750" spans="1:7" ht="33" customHeight="1">
      <c r="A750" s="54"/>
      <c r="B750" s="224" t="s">
        <v>907</v>
      </c>
      <c r="C750" s="226"/>
      <c r="D750" s="54"/>
      <c r="E750" s="54"/>
      <c r="F750" s="54"/>
      <c r="G750" s="55"/>
    </row>
    <row r="751" spans="1:7" ht="14.25" customHeight="1">
      <c r="A751" s="54">
        <v>1</v>
      </c>
      <c r="B751" s="129" t="s">
        <v>34</v>
      </c>
      <c r="C751" s="54"/>
      <c r="D751" s="54"/>
      <c r="E751" s="54"/>
      <c r="F751" s="54"/>
      <c r="G751" s="55"/>
    </row>
    <row r="752" spans="1:7" ht="48" customHeight="1">
      <c r="A752" s="54"/>
      <c r="B752" s="60" t="s">
        <v>731</v>
      </c>
      <c r="C752" s="54" t="s">
        <v>125</v>
      </c>
      <c r="D752" s="54" t="s">
        <v>961</v>
      </c>
      <c r="E752" s="54"/>
      <c r="F752" s="56">
        <v>712200</v>
      </c>
      <c r="G752" s="56">
        <f>F752</f>
        <v>712200</v>
      </c>
    </row>
    <row r="753" spans="1:7" ht="15.75" customHeight="1">
      <c r="A753" s="54">
        <v>2</v>
      </c>
      <c r="B753" s="129" t="s">
        <v>35</v>
      </c>
      <c r="C753" s="54"/>
      <c r="D753" s="93"/>
      <c r="E753" s="54"/>
      <c r="F753" s="54"/>
      <c r="G753" s="55"/>
    </row>
    <row r="754" spans="1:7" ht="60.75" customHeight="1">
      <c r="A754" s="54"/>
      <c r="B754" s="70" t="s">
        <v>905</v>
      </c>
      <c r="C754" s="54" t="s">
        <v>134</v>
      </c>
      <c r="D754" s="54" t="s">
        <v>138</v>
      </c>
      <c r="E754" s="54"/>
      <c r="F754" s="55">
        <v>680</v>
      </c>
      <c r="G754" s="55">
        <f>F754</f>
        <v>680</v>
      </c>
    </row>
    <row r="755" spans="1:7" ht="11.25" customHeight="1">
      <c r="A755" s="54">
        <v>3</v>
      </c>
      <c r="B755" s="129" t="s">
        <v>36</v>
      </c>
      <c r="C755" s="54"/>
      <c r="D755" s="93"/>
      <c r="E755" s="54"/>
      <c r="F755" s="54"/>
      <c r="G755" s="69"/>
    </row>
    <row r="756" spans="1:7" ht="61.5" customHeight="1">
      <c r="A756" s="54"/>
      <c r="B756" s="70" t="s">
        <v>906</v>
      </c>
      <c r="C756" s="54" t="s">
        <v>129</v>
      </c>
      <c r="D756" s="54" t="s">
        <v>137</v>
      </c>
      <c r="E756" s="54"/>
      <c r="F756" s="56">
        <f>F752/F754</f>
        <v>1047.3529411764705</v>
      </c>
      <c r="G756" s="56">
        <f>F756</f>
        <v>1047.3529411764705</v>
      </c>
    </row>
    <row r="757" spans="1:7" ht="11.25" customHeight="1">
      <c r="A757" s="54">
        <v>4</v>
      </c>
      <c r="B757" s="129" t="s">
        <v>37</v>
      </c>
      <c r="C757" s="54"/>
      <c r="D757" s="93"/>
      <c r="E757" s="54"/>
      <c r="F757" s="54"/>
      <c r="G757" s="55"/>
    </row>
    <row r="758" spans="1:7" ht="48.75" customHeight="1">
      <c r="A758" s="54"/>
      <c r="B758" s="70" t="s">
        <v>634</v>
      </c>
      <c r="C758" s="54" t="s">
        <v>141</v>
      </c>
      <c r="D758" s="54" t="s">
        <v>140</v>
      </c>
      <c r="E758" s="54"/>
      <c r="F758" s="54">
        <v>100</v>
      </c>
      <c r="G758" s="55">
        <v>100</v>
      </c>
    </row>
    <row r="759" spans="1:7" ht="28.5" customHeight="1">
      <c r="A759" s="54"/>
      <c r="B759" s="92" t="s">
        <v>891</v>
      </c>
      <c r="C759" s="125"/>
      <c r="D759" s="125"/>
      <c r="E759" s="125"/>
      <c r="F759" s="126">
        <f>F762+F771+F780+F789</f>
        <v>1200000</v>
      </c>
      <c r="G759" s="126">
        <f>F759</f>
        <v>1200000</v>
      </c>
    </row>
    <row r="760" spans="1:7" ht="27" customHeight="1">
      <c r="A760" s="54"/>
      <c r="B760" s="221" t="s">
        <v>892</v>
      </c>
      <c r="C760" s="221"/>
      <c r="D760" s="54"/>
      <c r="E760" s="54"/>
      <c r="F760" s="54"/>
      <c r="G760" s="55"/>
    </row>
    <row r="761" spans="1:7" ht="22.5" customHeight="1">
      <c r="A761" s="54">
        <v>1</v>
      </c>
      <c r="B761" s="129" t="s">
        <v>34</v>
      </c>
      <c r="C761" s="54"/>
      <c r="D761" s="54"/>
      <c r="E761" s="54"/>
      <c r="F761" s="54"/>
      <c r="G761" s="55"/>
    </row>
    <row r="762" spans="1:7" ht="39.75" customHeight="1">
      <c r="A762" s="54"/>
      <c r="B762" s="60" t="s">
        <v>575</v>
      </c>
      <c r="C762" s="54" t="s">
        <v>125</v>
      </c>
      <c r="D762" s="54" t="s">
        <v>961</v>
      </c>
      <c r="E762" s="54"/>
      <c r="F762" s="56">
        <v>300000</v>
      </c>
      <c r="G762" s="56">
        <f>F762</f>
        <v>300000</v>
      </c>
    </row>
    <row r="763" spans="1:7" ht="25.5" customHeight="1">
      <c r="A763" s="54">
        <v>2</v>
      </c>
      <c r="B763" s="129" t="s">
        <v>35</v>
      </c>
      <c r="C763" s="54"/>
      <c r="D763" s="54"/>
      <c r="E763" s="54"/>
      <c r="F763" s="56"/>
      <c r="G763" s="55"/>
    </row>
    <row r="764" spans="1:7" ht="49.5" customHeight="1">
      <c r="A764" s="54"/>
      <c r="B764" s="70" t="s">
        <v>576</v>
      </c>
      <c r="C764" s="54" t="s">
        <v>134</v>
      </c>
      <c r="D764" s="54" t="s">
        <v>138</v>
      </c>
      <c r="E764" s="54"/>
      <c r="F764" s="55">
        <v>1</v>
      </c>
      <c r="G764" s="55">
        <f>F764</f>
        <v>1</v>
      </c>
    </row>
    <row r="765" spans="1:7" ht="18.75" customHeight="1">
      <c r="A765" s="54">
        <v>3</v>
      </c>
      <c r="B765" s="129" t="s">
        <v>36</v>
      </c>
      <c r="C765" s="54"/>
      <c r="D765" s="54"/>
      <c r="E765" s="54"/>
      <c r="F765" s="54"/>
      <c r="G765" s="55"/>
    </row>
    <row r="766" spans="1:7" ht="43.5" customHeight="1">
      <c r="A766" s="54"/>
      <c r="B766" s="70" t="s">
        <v>577</v>
      </c>
      <c r="C766" s="54" t="s">
        <v>129</v>
      </c>
      <c r="D766" s="54" t="s">
        <v>137</v>
      </c>
      <c r="E766" s="54"/>
      <c r="F766" s="56">
        <v>300000</v>
      </c>
      <c r="G766" s="56">
        <f>F766</f>
        <v>300000</v>
      </c>
    </row>
    <row r="767" spans="1:7" ht="18" customHeight="1">
      <c r="A767" s="54">
        <v>4</v>
      </c>
      <c r="B767" s="129" t="s">
        <v>37</v>
      </c>
      <c r="C767" s="54"/>
      <c r="D767" s="54"/>
      <c r="E767" s="54"/>
      <c r="F767" s="54"/>
      <c r="G767" s="55"/>
    </row>
    <row r="768" spans="1:7" ht="36.75" customHeight="1">
      <c r="A768" s="54"/>
      <c r="B768" s="60" t="s">
        <v>578</v>
      </c>
      <c r="C768" s="54" t="s">
        <v>141</v>
      </c>
      <c r="D768" s="54" t="s">
        <v>140</v>
      </c>
      <c r="E768" s="54"/>
      <c r="F768" s="54">
        <v>100</v>
      </c>
      <c r="G768" s="55">
        <v>100</v>
      </c>
    </row>
    <row r="769" spans="1:7" ht="27" customHeight="1">
      <c r="A769" s="54"/>
      <c r="B769" s="221" t="s">
        <v>893</v>
      </c>
      <c r="C769" s="221"/>
      <c r="D769" s="54"/>
      <c r="E769" s="54"/>
      <c r="F769" s="54"/>
      <c r="G769" s="55"/>
    </row>
    <row r="770" spans="1:7" ht="22.5" customHeight="1">
      <c r="A770" s="54">
        <v>1</v>
      </c>
      <c r="B770" s="129" t="s">
        <v>34</v>
      </c>
      <c r="C770" s="54"/>
      <c r="D770" s="54"/>
      <c r="E770" s="54"/>
      <c r="F770" s="54"/>
      <c r="G770" s="55"/>
    </row>
    <row r="771" spans="1:7" ht="39.75" customHeight="1">
      <c r="A771" s="54"/>
      <c r="B771" s="60" t="s">
        <v>876</v>
      </c>
      <c r="C771" s="54" t="s">
        <v>125</v>
      </c>
      <c r="D771" s="54" t="s">
        <v>961</v>
      </c>
      <c r="E771" s="54"/>
      <c r="F771" s="56">
        <v>300000</v>
      </c>
      <c r="G771" s="56">
        <f>F771</f>
        <v>300000</v>
      </c>
    </row>
    <row r="772" spans="1:7" ht="25.5" customHeight="1">
      <c r="A772" s="54">
        <v>2</v>
      </c>
      <c r="B772" s="129" t="s">
        <v>35</v>
      </c>
      <c r="C772" s="54"/>
      <c r="D772" s="54"/>
      <c r="E772" s="54"/>
      <c r="F772" s="56"/>
      <c r="G772" s="55"/>
    </row>
    <row r="773" spans="1:7" ht="49.5" customHeight="1">
      <c r="A773" s="54"/>
      <c r="B773" s="70" t="s">
        <v>877</v>
      </c>
      <c r="C773" s="54" t="s">
        <v>134</v>
      </c>
      <c r="D773" s="54" t="s">
        <v>138</v>
      </c>
      <c r="E773" s="54"/>
      <c r="F773" s="55">
        <v>1</v>
      </c>
      <c r="G773" s="55">
        <f>F773</f>
        <v>1</v>
      </c>
    </row>
    <row r="774" spans="1:7" ht="18.75" customHeight="1">
      <c r="A774" s="54">
        <v>3</v>
      </c>
      <c r="B774" s="129" t="s">
        <v>36</v>
      </c>
      <c r="C774" s="54"/>
      <c r="D774" s="54"/>
      <c r="E774" s="54"/>
      <c r="F774" s="54"/>
      <c r="G774" s="55"/>
    </row>
    <row r="775" spans="1:7" ht="43.5" customHeight="1">
      <c r="A775" s="54"/>
      <c r="B775" s="70" t="s">
        <v>879</v>
      </c>
      <c r="C775" s="54" t="s">
        <v>129</v>
      </c>
      <c r="D775" s="54" t="s">
        <v>137</v>
      </c>
      <c r="E775" s="54"/>
      <c r="F775" s="56">
        <v>300000</v>
      </c>
      <c r="G775" s="56">
        <f>F775</f>
        <v>300000</v>
      </c>
    </row>
    <row r="776" spans="1:7" ht="18" customHeight="1">
      <c r="A776" s="54">
        <v>4</v>
      </c>
      <c r="B776" s="129" t="s">
        <v>37</v>
      </c>
      <c r="C776" s="54"/>
      <c r="D776" s="54"/>
      <c r="E776" s="54"/>
      <c r="F776" s="54"/>
      <c r="G776" s="55"/>
    </row>
    <row r="777" spans="1:7" ht="36.75" customHeight="1">
      <c r="A777" s="54"/>
      <c r="B777" s="60" t="s">
        <v>878</v>
      </c>
      <c r="C777" s="54" t="s">
        <v>141</v>
      </c>
      <c r="D777" s="54" t="s">
        <v>140</v>
      </c>
      <c r="E777" s="54"/>
      <c r="F777" s="54">
        <v>100</v>
      </c>
      <c r="G777" s="55">
        <v>100</v>
      </c>
    </row>
    <row r="778" spans="1:7" ht="27" customHeight="1">
      <c r="A778" s="54"/>
      <c r="B778" s="221" t="s">
        <v>894</v>
      </c>
      <c r="C778" s="221"/>
      <c r="D778" s="54"/>
      <c r="E778" s="54"/>
      <c r="F778" s="54"/>
      <c r="G778" s="55"/>
    </row>
    <row r="779" spans="1:7" ht="22.5" customHeight="1">
      <c r="A779" s="54">
        <v>1</v>
      </c>
      <c r="B779" s="129" t="s">
        <v>34</v>
      </c>
      <c r="C779" s="54"/>
      <c r="D779" s="54"/>
      <c r="E779" s="54"/>
      <c r="F779" s="54"/>
      <c r="G779" s="55"/>
    </row>
    <row r="780" spans="1:7" ht="39.75" customHeight="1">
      <c r="A780" s="54"/>
      <c r="B780" s="60" t="s">
        <v>880</v>
      </c>
      <c r="C780" s="54" t="s">
        <v>125</v>
      </c>
      <c r="D780" s="54" t="s">
        <v>961</v>
      </c>
      <c r="E780" s="54"/>
      <c r="F780" s="56">
        <v>300000</v>
      </c>
      <c r="G780" s="56">
        <f>F780</f>
        <v>300000</v>
      </c>
    </row>
    <row r="781" spans="1:7" ht="25.5" customHeight="1">
      <c r="A781" s="54">
        <v>2</v>
      </c>
      <c r="B781" s="129" t="s">
        <v>35</v>
      </c>
      <c r="C781" s="54"/>
      <c r="D781" s="54"/>
      <c r="E781" s="54"/>
      <c r="F781" s="56"/>
      <c r="G781" s="55"/>
    </row>
    <row r="782" spans="1:7" ht="49.5" customHeight="1">
      <c r="A782" s="54"/>
      <c r="B782" s="70" t="s">
        <v>881</v>
      </c>
      <c r="C782" s="54" t="s">
        <v>134</v>
      </c>
      <c r="D782" s="54" t="s">
        <v>138</v>
      </c>
      <c r="E782" s="54"/>
      <c r="F782" s="55">
        <v>1</v>
      </c>
      <c r="G782" s="55">
        <f>F782</f>
        <v>1</v>
      </c>
    </row>
    <row r="783" spans="1:7" ht="18.75" customHeight="1">
      <c r="A783" s="54">
        <v>3</v>
      </c>
      <c r="B783" s="129" t="s">
        <v>36</v>
      </c>
      <c r="C783" s="54"/>
      <c r="D783" s="54"/>
      <c r="E783" s="54"/>
      <c r="F783" s="54"/>
      <c r="G783" s="55"/>
    </row>
    <row r="784" spans="1:7" ht="43.5" customHeight="1">
      <c r="A784" s="54"/>
      <c r="B784" s="70" t="s">
        <v>882</v>
      </c>
      <c r="C784" s="54" t="s">
        <v>129</v>
      </c>
      <c r="D784" s="54" t="s">
        <v>137</v>
      </c>
      <c r="E784" s="54"/>
      <c r="F784" s="56">
        <v>300000</v>
      </c>
      <c r="G784" s="56">
        <f>F784</f>
        <v>300000</v>
      </c>
    </row>
    <row r="785" spans="1:7" ht="18" customHeight="1">
      <c r="A785" s="54">
        <v>4</v>
      </c>
      <c r="B785" s="129" t="s">
        <v>37</v>
      </c>
      <c r="C785" s="54"/>
      <c r="D785" s="54"/>
      <c r="E785" s="54"/>
      <c r="F785" s="54"/>
      <c r="G785" s="55"/>
    </row>
    <row r="786" spans="1:7" ht="36.75" customHeight="1">
      <c r="A786" s="54"/>
      <c r="B786" s="60" t="s">
        <v>883</v>
      </c>
      <c r="C786" s="54" t="s">
        <v>141</v>
      </c>
      <c r="D786" s="54" t="s">
        <v>140</v>
      </c>
      <c r="E786" s="54"/>
      <c r="F786" s="54">
        <v>100</v>
      </c>
      <c r="G786" s="55">
        <v>100</v>
      </c>
    </row>
    <row r="787" spans="1:7" ht="27" customHeight="1">
      <c r="A787" s="54"/>
      <c r="B787" s="221" t="s">
        <v>895</v>
      </c>
      <c r="C787" s="221"/>
      <c r="D787" s="54"/>
      <c r="E787" s="54"/>
      <c r="F787" s="54"/>
      <c r="G787" s="55"/>
    </row>
    <row r="788" spans="1:7" ht="22.5" customHeight="1">
      <c r="A788" s="54">
        <v>1</v>
      </c>
      <c r="B788" s="129" t="s">
        <v>34</v>
      </c>
      <c r="C788" s="54"/>
      <c r="D788" s="54"/>
      <c r="E788" s="54"/>
      <c r="F788" s="54"/>
      <c r="G788" s="55"/>
    </row>
    <row r="789" spans="1:7" ht="39.75" customHeight="1">
      <c r="A789" s="54"/>
      <c r="B789" s="60" t="s">
        <v>884</v>
      </c>
      <c r="C789" s="54" t="s">
        <v>125</v>
      </c>
      <c r="D789" s="54" t="s">
        <v>961</v>
      </c>
      <c r="E789" s="54"/>
      <c r="F789" s="56">
        <v>300000</v>
      </c>
      <c r="G789" s="56">
        <f>F789</f>
        <v>300000</v>
      </c>
    </row>
    <row r="790" spans="1:7" ht="25.5" customHeight="1">
      <c r="A790" s="54">
        <v>2</v>
      </c>
      <c r="B790" s="129" t="s">
        <v>35</v>
      </c>
      <c r="C790" s="54"/>
      <c r="D790" s="54"/>
      <c r="E790" s="54"/>
      <c r="F790" s="56"/>
      <c r="G790" s="55"/>
    </row>
    <row r="791" spans="1:7" ht="49.5" customHeight="1">
      <c r="A791" s="54"/>
      <c r="B791" s="70" t="s">
        <v>885</v>
      </c>
      <c r="C791" s="54" t="s">
        <v>134</v>
      </c>
      <c r="D791" s="54" t="s">
        <v>138</v>
      </c>
      <c r="E791" s="54"/>
      <c r="F791" s="55">
        <v>1</v>
      </c>
      <c r="G791" s="55">
        <f>F791</f>
        <v>1</v>
      </c>
    </row>
    <row r="792" spans="1:7" ht="18.75" customHeight="1">
      <c r="A792" s="54">
        <v>3</v>
      </c>
      <c r="B792" s="129" t="s">
        <v>36</v>
      </c>
      <c r="C792" s="54"/>
      <c r="D792" s="54"/>
      <c r="E792" s="54"/>
      <c r="F792" s="54"/>
      <c r="G792" s="55"/>
    </row>
    <row r="793" spans="1:7" ht="43.5" customHeight="1">
      <c r="A793" s="54"/>
      <c r="B793" s="70" t="s">
        <v>886</v>
      </c>
      <c r="C793" s="54" t="s">
        <v>129</v>
      </c>
      <c r="D793" s="54" t="s">
        <v>137</v>
      </c>
      <c r="E793" s="54"/>
      <c r="F793" s="56">
        <v>300000</v>
      </c>
      <c r="G793" s="56">
        <f>F793</f>
        <v>300000</v>
      </c>
    </row>
    <row r="794" spans="1:7" ht="18" customHeight="1">
      <c r="A794" s="54">
        <v>4</v>
      </c>
      <c r="B794" s="129" t="s">
        <v>37</v>
      </c>
      <c r="C794" s="54"/>
      <c r="D794" s="54"/>
      <c r="E794" s="54"/>
      <c r="F794" s="54"/>
      <c r="G794" s="55"/>
    </row>
    <row r="795" spans="1:7" ht="36.75" customHeight="1">
      <c r="A795" s="54"/>
      <c r="B795" s="60" t="s">
        <v>887</v>
      </c>
      <c r="C795" s="54" t="s">
        <v>141</v>
      </c>
      <c r="D795" s="54" t="s">
        <v>140</v>
      </c>
      <c r="E795" s="54"/>
      <c r="F795" s="54">
        <v>100</v>
      </c>
      <c r="G795" s="55">
        <v>100</v>
      </c>
    </row>
    <row r="796" spans="1:7" ht="57.75" hidden="1" customHeight="1">
      <c r="A796" s="54"/>
      <c r="B796" s="92" t="s">
        <v>769</v>
      </c>
      <c r="C796" s="125"/>
      <c r="D796" s="125"/>
      <c r="E796" s="125"/>
      <c r="F796" s="126">
        <f>F799</f>
        <v>0</v>
      </c>
      <c r="G796" s="126">
        <f>F796</f>
        <v>0</v>
      </c>
    </row>
    <row r="797" spans="1:7" ht="57.75" hidden="1" customHeight="1">
      <c r="A797" s="54"/>
      <c r="B797" s="221" t="s">
        <v>770</v>
      </c>
      <c r="C797" s="221"/>
      <c r="D797" s="54"/>
      <c r="E797" s="54"/>
      <c r="F797" s="54"/>
      <c r="G797" s="55"/>
    </row>
    <row r="798" spans="1:7" ht="57.75" hidden="1" customHeight="1">
      <c r="A798" s="54">
        <v>1</v>
      </c>
      <c r="B798" s="129" t="s">
        <v>34</v>
      </c>
      <c r="C798" s="54"/>
      <c r="D798" s="54"/>
      <c r="E798" s="54"/>
      <c r="F798" s="54"/>
      <c r="G798" s="55"/>
    </row>
    <row r="799" spans="1:7" ht="57.75" hidden="1" customHeight="1">
      <c r="A799" s="54"/>
      <c r="B799" s="60" t="s">
        <v>386</v>
      </c>
      <c r="C799" s="54" t="s">
        <v>125</v>
      </c>
      <c r="D799" s="54" t="s">
        <v>540</v>
      </c>
      <c r="E799" s="54"/>
      <c r="F799" s="56"/>
      <c r="G799" s="56">
        <f>E799+F799</f>
        <v>0</v>
      </c>
    </row>
    <row r="800" spans="1:7" ht="57.75" hidden="1" customHeight="1">
      <c r="A800" s="54">
        <v>2</v>
      </c>
      <c r="B800" s="129" t="s">
        <v>35</v>
      </c>
      <c r="C800" s="54"/>
      <c r="D800" s="54"/>
      <c r="E800" s="54"/>
      <c r="F800" s="56"/>
      <c r="G800" s="55"/>
    </row>
    <row r="801" spans="1:7" ht="57.75" hidden="1" customHeight="1">
      <c r="A801" s="54"/>
      <c r="B801" s="70" t="s">
        <v>387</v>
      </c>
      <c r="C801" s="54" t="s">
        <v>134</v>
      </c>
      <c r="D801" s="54" t="s">
        <v>138</v>
      </c>
      <c r="E801" s="54"/>
      <c r="F801" s="55">
        <v>1</v>
      </c>
      <c r="G801" s="55">
        <v>1</v>
      </c>
    </row>
    <row r="802" spans="1:7" ht="57.75" hidden="1" customHeight="1">
      <c r="A802" s="54">
        <v>3</v>
      </c>
      <c r="B802" s="129" t="s">
        <v>36</v>
      </c>
      <c r="C802" s="54"/>
      <c r="D802" s="54"/>
      <c r="E802" s="54"/>
      <c r="F802" s="54"/>
      <c r="G802" s="55"/>
    </row>
    <row r="803" spans="1:7" ht="57.75" hidden="1" customHeight="1">
      <c r="A803" s="54"/>
      <c r="B803" s="70" t="s">
        <v>365</v>
      </c>
      <c r="C803" s="54" t="s">
        <v>129</v>
      </c>
      <c r="D803" s="54" t="s">
        <v>137</v>
      </c>
      <c r="E803" s="54"/>
      <c r="F803" s="56">
        <f>F799/F801</f>
        <v>0</v>
      </c>
      <c r="G803" s="56">
        <f>E803+F803</f>
        <v>0</v>
      </c>
    </row>
    <row r="804" spans="1:7" ht="57.75" hidden="1" customHeight="1">
      <c r="A804" s="54">
        <v>4</v>
      </c>
      <c r="B804" s="129" t="s">
        <v>37</v>
      </c>
      <c r="C804" s="54"/>
      <c r="D804" s="54"/>
      <c r="E804" s="54"/>
      <c r="F804" s="54"/>
      <c r="G804" s="55"/>
    </row>
    <row r="805" spans="1:7" ht="57.75" hidden="1" customHeight="1">
      <c r="A805" s="54"/>
      <c r="B805" s="60" t="s">
        <v>366</v>
      </c>
      <c r="C805" s="54" t="s">
        <v>141</v>
      </c>
      <c r="D805" s="54" t="s">
        <v>140</v>
      </c>
      <c r="E805" s="54"/>
      <c r="F805" s="54">
        <v>100</v>
      </c>
      <c r="G805" s="55">
        <v>100</v>
      </c>
    </row>
    <row r="806" spans="1:7" ht="57.75" hidden="1" customHeight="1">
      <c r="A806" s="54"/>
      <c r="B806" s="92" t="s">
        <v>771</v>
      </c>
      <c r="C806" s="125"/>
      <c r="D806" s="125"/>
      <c r="E806" s="125"/>
      <c r="F806" s="126">
        <f>F809</f>
        <v>0</v>
      </c>
      <c r="G806" s="126">
        <f>G809</f>
        <v>0</v>
      </c>
    </row>
    <row r="807" spans="1:7" ht="57.75" hidden="1" customHeight="1">
      <c r="A807" s="54"/>
      <c r="B807" s="221" t="s">
        <v>772</v>
      </c>
      <c r="C807" s="221"/>
      <c r="D807" s="54"/>
      <c r="E807" s="54"/>
      <c r="F807" s="54"/>
      <c r="G807" s="55"/>
    </row>
    <row r="808" spans="1:7" ht="57.75" hidden="1" customHeight="1">
      <c r="A808" s="54">
        <v>1</v>
      </c>
      <c r="B808" s="129" t="s">
        <v>34</v>
      </c>
      <c r="C808" s="54"/>
      <c r="D808" s="54"/>
      <c r="E808" s="54"/>
      <c r="F808" s="54"/>
      <c r="G808" s="55"/>
    </row>
    <row r="809" spans="1:7" ht="57.75" hidden="1" customHeight="1">
      <c r="A809" s="54"/>
      <c r="B809" s="60" t="s">
        <v>367</v>
      </c>
      <c r="C809" s="54" t="s">
        <v>125</v>
      </c>
      <c r="D809" s="54" t="s">
        <v>344</v>
      </c>
      <c r="E809" s="54"/>
      <c r="F809" s="56"/>
      <c r="G809" s="56"/>
    </row>
    <row r="810" spans="1:7" ht="57.75" hidden="1" customHeight="1">
      <c r="A810" s="54">
        <v>2</v>
      </c>
      <c r="B810" s="129" t="s">
        <v>35</v>
      </c>
      <c r="C810" s="54"/>
      <c r="D810" s="54"/>
      <c r="E810" s="54"/>
      <c r="F810" s="56"/>
      <c r="G810" s="55"/>
    </row>
    <row r="811" spans="1:7" ht="57.75" hidden="1" customHeight="1">
      <c r="A811" s="54"/>
      <c r="B811" s="70" t="s">
        <v>368</v>
      </c>
      <c r="C811" s="54" t="s">
        <v>134</v>
      </c>
      <c r="D811" s="54" t="s">
        <v>138</v>
      </c>
      <c r="E811" s="54"/>
      <c r="F811" s="55"/>
      <c r="G811" s="55"/>
    </row>
    <row r="812" spans="1:7" ht="57.75" hidden="1" customHeight="1">
      <c r="A812" s="54">
        <v>3</v>
      </c>
      <c r="B812" s="129" t="s">
        <v>36</v>
      </c>
      <c r="C812" s="54"/>
      <c r="D812" s="54"/>
      <c r="E812" s="54"/>
      <c r="F812" s="54"/>
      <c r="G812" s="55"/>
    </row>
    <row r="813" spans="1:7" ht="57.75" hidden="1" customHeight="1">
      <c r="A813" s="54"/>
      <c r="B813" s="70" t="s">
        <v>369</v>
      </c>
      <c r="C813" s="54" t="s">
        <v>129</v>
      </c>
      <c r="D813" s="54" t="s">
        <v>137</v>
      </c>
      <c r="E813" s="54"/>
      <c r="F813" s="56"/>
      <c r="G813" s="56"/>
    </row>
    <row r="814" spans="1:7" ht="57.75" hidden="1" customHeight="1">
      <c r="A814" s="54">
        <v>4</v>
      </c>
      <c r="B814" s="129" t="s">
        <v>37</v>
      </c>
      <c r="C814" s="54"/>
      <c r="D814" s="54"/>
      <c r="E814" s="54"/>
      <c r="F814" s="54"/>
      <c r="G814" s="55"/>
    </row>
    <row r="815" spans="1:7" ht="57.75" hidden="1" customHeight="1">
      <c r="A815" s="54"/>
      <c r="B815" s="60" t="s">
        <v>370</v>
      </c>
      <c r="C815" s="54" t="s">
        <v>141</v>
      </c>
      <c r="D815" s="54" t="s">
        <v>140</v>
      </c>
      <c r="E815" s="54"/>
      <c r="F815" s="54"/>
      <c r="G815" s="55"/>
    </row>
    <row r="816" spans="1:7" ht="24.75" customHeight="1">
      <c r="A816" s="54"/>
      <c r="B816" s="92" t="s">
        <v>910</v>
      </c>
      <c r="C816" s="125"/>
      <c r="D816" s="125"/>
      <c r="E816" s="125"/>
      <c r="F816" s="59">
        <f>F819+F828+F837+F846+F857</f>
        <v>10672629</v>
      </c>
      <c r="G816" s="59">
        <f>G819+G828+G837+G846+G857</f>
        <v>10672629</v>
      </c>
    </row>
    <row r="817" spans="1:7" ht="36" customHeight="1">
      <c r="A817" s="54"/>
      <c r="B817" s="221" t="s">
        <v>911</v>
      </c>
      <c r="C817" s="221"/>
      <c r="D817" s="54"/>
      <c r="E817" s="54"/>
      <c r="F817" s="54"/>
      <c r="G817" s="55"/>
    </row>
    <row r="818" spans="1:7" ht="13.5" customHeight="1">
      <c r="A818" s="54">
        <v>1</v>
      </c>
      <c r="B818" s="129" t="s">
        <v>34</v>
      </c>
      <c r="C818" s="54"/>
      <c r="D818" s="54"/>
      <c r="E818" s="54"/>
      <c r="F818" s="54"/>
      <c r="G818" s="55"/>
    </row>
    <row r="819" spans="1:7" ht="35.25" customHeight="1">
      <c r="A819" s="54"/>
      <c r="B819" s="60" t="s">
        <v>537</v>
      </c>
      <c r="C819" s="54" t="s">
        <v>125</v>
      </c>
      <c r="D819" s="54" t="s">
        <v>961</v>
      </c>
      <c r="E819" s="54"/>
      <c r="F819" s="56">
        <v>1476563</v>
      </c>
      <c r="G819" s="56">
        <f>E819+F819</f>
        <v>1476563</v>
      </c>
    </row>
    <row r="820" spans="1:7" ht="12.75" customHeight="1">
      <c r="A820" s="54">
        <v>2</v>
      </c>
      <c r="B820" s="129" t="s">
        <v>35</v>
      </c>
      <c r="C820" s="54"/>
      <c r="D820" s="54"/>
      <c r="E820" s="54"/>
      <c r="F820" s="56"/>
      <c r="G820" s="55"/>
    </row>
    <row r="821" spans="1:7" ht="25.5" customHeight="1">
      <c r="A821" s="54"/>
      <c r="B821" s="70" t="s">
        <v>536</v>
      </c>
      <c r="C821" s="54" t="s">
        <v>320</v>
      </c>
      <c r="D821" s="54" t="s">
        <v>138</v>
      </c>
      <c r="E821" s="54"/>
      <c r="F821" s="55">
        <v>513</v>
      </c>
      <c r="G821" s="55">
        <f>F821</f>
        <v>513</v>
      </c>
    </row>
    <row r="822" spans="1:7" ht="14.25" customHeight="1">
      <c r="A822" s="54">
        <v>3</v>
      </c>
      <c r="B822" s="129" t="s">
        <v>36</v>
      </c>
      <c r="C822" s="54"/>
      <c r="D822" s="54"/>
      <c r="E822" s="54"/>
      <c r="F822" s="54"/>
      <c r="G822" s="55"/>
    </row>
    <row r="823" spans="1:7" ht="29.25" customHeight="1">
      <c r="A823" s="54"/>
      <c r="B823" s="70" t="s">
        <v>538</v>
      </c>
      <c r="C823" s="54" t="s">
        <v>129</v>
      </c>
      <c r="D823" s="54" t="s">
        <v>137</v>
      </c>
      <c r="E823" s="54"/>
      <c r="F823" s="56">
        <f>F819/F821</f>
        <v>2878.2904483430798</v>
      </c>
      <c r="G823" s="56">
        <f>G819/G821</f>
        <v>2878.2904483430798</v>
      </c>
    </row>
    <row r="824" spans="1:7" ht="11.25" customHeight="1">
      <c r="A824" s="54">
        <v>4</v>
      </c>
      <c r="B824" s="129" t="s">
        <v>37</v>
      </c>
      <c r="C824" s="54"/>
      <c r="D824" s="54"/>
      <c r="E824" s="54"/>
      <c r="F824" s="54"/>
      <c r="G824" s="55"/>
    </row>
    <row r="825" spans="1:7" ht="33" customHeight="1">
      <c r="A825" s="54"/>
      <c r="B825" s="60" t="s">
        <v>539</v>
      </c>
      <c r="C825" s="54" t="s">
        <v>141</v>
      </c>
      <c r="D825" s="54" t="s">
        <v>140</v>
      </c>
      <c r="E825" s="54"/>
      <c r="F825" s="54">
        <v>100</v>
      </c>
      <c r="G825" s="55">
        <v>100</v>
      </c>
    </row>
    <row r="826" spans="1:7" ht="27" customHeight="1">
      <c r="A826" s="54"/>
      <c r="B826" s="221" t="s">
        <v>913</v>
      </c>
      <c r="C826" s="221"/>
      <c r="D826" s="54"/>
      <c r="E826" s="54"/>
      <c r="F826" s="54"/>
      <c r="G826" s="55"/>
    </row>
    <row r="827" spans="1:7" ht="20.25" customHeight="1">
      <c r="A827" s="54">
        <v>1</v>
      </c>
      <c r="B827" s="129" t="s">
        <v>34</v>
      </c>
      <c r="C827" s="54"/>
      <c r="D827" s="54"/>
      <c r="E827" s="54"/>
      <c r="F827" s="54"/>
      <c r="G827" s="55"/>
    </row>
    <row r="828" spans="1:7" ht="35.25" customHeight="1">
      <c r="A828" s="54"/>
      <c r="B828" s="60" t="s">
        <v>371</v>
      </c>
      <c r="C828" s="54" t="s">
        <v>125</v>
      </c>
      <c r="D828" s="54" t="s">
        <v>961</v>
      </c>
      <c r="E828" s="54"/>
      <c r="F828" s="56">
        <v>1696066</v>
      </c>
      <c r="G828" s="56">
        <v>1696066</v>
      </c>
    </row>
    <row r="829" spans="1:7" ht="27.75" customHeight="1">
      <c r="A829" s="54">
        <v>2</v>
      </c>
      <c r="B829" s="129" t="s">
        <v>35</v>
      </c>
      <c r="C829" s="54"/>
      <c r="D829" s="54"/>
      <c r="E829" s="54"/>
      <c r="F829" s="56"/>
      <c r="G829" s="55"/>
    </row>
    <row r="830" spans="1:7" ht="32.25" customHeight="1">
      <c r="A830" s="54"/>
      <c r="B830" s="70" t="s">
        <v>372</v>
      </c>
      <c r="C830" s="54" t="s">
        <v>373</v>
      </c>
      <c r="D830" s="54" t="s">
        <v>374</v>
      </c>
      <c r="E830" s="54"/>
      <c r="F830" s="56">
        <v>749.4</v>
      </c>
      <c r="G830" s="56">
        <f>F830</f>
        <v>749.4</v>
      </c>
    </row>
    <row r="831" spans="1:7" ht="21.75" customHeight="1">
      <c r="A831" s="54">
        <v>3</v>
      </c>
      <c r="B831" s="129" t="s">
        <v>36</v>
      </c>
      <c r="C831" s="54"/>
      <c r="D831" s="54"/>
      <c r="E831" s="54"/>
      <c r="F831" s="54"/>
      <c r="G831" s="55"/>
    </row>
    <row r="832" spans="1:7" ht="33" customHeight="1">
      <c r="A832" s="54"/>
      <c r="B832" s="70" t="s">
        <v>375</v>
      </c>
      <c r="C832" s="54" t="s">
        <v>129</v>
      </c>
      <c r="D832" s="54" t="s">
        <v>137</v>
      </c>
      <c r="E832" s="54"/>
      <c r="F832" s="56">
        <f>F828/F830</f>
        <v>2263.2319188684282</v>
      </c>
      <c r="G832" s="56">
        <f>G828/G830</f>
        <v>2263.2319188684282</v>
      </c>
    </row>
    <row r="833" spans="1:7" ht="17.25" customHeight="1">
      <c r="A833" s="54">
        <v>4</v>
      </c>
      <c r="B833" s="129" t="s">
        <v>37</v>
      </c>
      <c r="C833" s="54"/>
      <c r="D833" s="54"/>
      <c r="E833" s="54"/>
      <c r="F833" s="54"/>
      <c r="G833" s="55"/>
    </row>
    <row r="834" spans="1:7" ht="41.25" customHeight="1">
      <c r="A834" s="54"/>
      <c r="B834" s="60" t="s">
        <v>376</v>
      </c>
      <c r="C834" s="54" t="s">
        <v>141</v>
      </c>
      <c r="D834" s="54" t="s">
        <v>140</v>
      </c>
      <c r="E834" s="54"/>
      <c r="F834" s="54">
        <v>100</v>
      </c>
      <c r="G834" s="55">
        <v>100</v>
      </c>
    </row>
    <row r="835" spans="1:7" ht="18" customHeight="1">
      <c r="A835" s="54"/>
      <c r="B835" s="224" t="s">
        <v>914</v>
      </c>
      <c r="C835" s="225"/>
      <c r="D835" s="226"/>
      <c r="E835" s="54"/>
      <c r="F835" s="54"/>
      <c r="G835" s="55"/>
    </row>
    <row r="836" spans="1:7" ht="13.5" customHeight="1">
      <c r="A836" s="54">
        <v>1</v>
      </c>
      <c r="B836" s="129" t="s">
        <v>34</v>
      </c>
      <c r="C836" s="54"/>
      <c r="D836" s="54"/>
      <c r="E836" s="54"/>
      <c r="F836" s="54"/>
      <c r="G836" s="55"/>
    </row>
    <row r="837" spans="1:7" ht="40.5" customHeight="1">
      <c r="A837" s="54"/>
      <c r="B837" s="60" t="s">
        <v>531</v>
      </c>
      <c r="C837" s="54" t="s">
        <v>125</v>
      </c>
      <c r="D837" s="54" t="s">
        <v>961</v>
      </c>
      <c r="E837" s="54"/>
      <c r="F837" s="56">
        <v>1500000</v>
      </c>
      <c r="G837" s="56">
        <f>E837+F837</f>
        <v>1500000</v>
      </c>
    </row>
    <row r="838" spans="1:7" ht="12.75" customHeight="1">
      <c r="A838" s="54">
        <v>2</v>
      </c>
      <c r="B838" s="129" t="s">
        <v>35</v>
      </c>
      <c r="C838" s="54"/>
      <c r="D838" s="54"/>
      <c r="E838" s="54"/>
      <c r="F838" s="56"/>
      <c r="G838" s="55"/>
    </row>
    <row r="839" spans="1:7" ht="32.25" customHeight="1">
      <c r="A839" s="54"/>
      <c r="B839" s="70" t="s">
        <v>916</v>
      </c>
      <c r="C839" s="54" t="s">
        <v>320</v>
      </c>
      <c r="D839" s="54" t="s">
        <v>138</v>
      </c>
      <c r="E839" s="54"/>
      <c r="F839" s="56">
        <v>609.70000000000005</v>
      </c>
      <c r="G839" s="56">
        <f>F839</f>
        <v>609.70000000000005</v>
      </c>
    </row>
    <row r="840" spans="1:7" ht="14.25" customHeight="1">
      <c r="A840" s="54">
        <v>3</v>
      </c>
      <c r="B840" s="129" t="s">
        <v>36</v>
      </c>
      <c r="C840" s="54"/>
      <c r="D840" s="54"/>
      <c r="E840" s="54"/>
      <c r="F840" s="54"/>
      <c r="G840" s="55"/>
    </row>
    <row r="841" spans="1:7" ht="35.25" customHeight="1">
      <c r="A841" s="54"/>
      <c r="B841" s="70" t="s">
        <v>533</v>
      </c>
      <c r="C841" s="54" t="s">
        <v>129</v>
      </c>
      <c r="D841" s="54" t="s">
        <v>137</v>
      </c>
      <c r="E841" s="54"/>
      <c r="F841" s="56">
        <f>F837/F839</f>
        <v>2460.2263408233557</v>
      </c>
      <c r="G841" s="56">
        <f>G837/G839</f>
        <v>2460.2263408233557</v>
      </c>
    </row>
    <row r="842" spans="1:7" ht="11.25" customHeight="1">
      <c r="A842" s="54">
        <v>4</v>
      </c>
      <c r="B842" s="129" t="s">
        <v>37</v>
      </c>
      <c r="C842" s="54"/>
      <c r="D842" s="54"/>
      <c r="E842" s="54"/>
      <c r="F842" s="54"/>
      <c r="G842" s="55"/>
    </row>
    <row r="843" spans="1:7" ht="43.5" customHeight="1">
      <c r="A843" s="54"/>
      <c r="B843" s="60" t="s">
        <v>534</v>
      </c>
      <c r="C843" s="54" t="s">
        <v>141</v>
      </c>
      <c r="D843" s="54" t="s">
        <v>140</v>
      </c>
      <c r="E843" s="54"/>
      <c r="F843" s="54">
        <v>100</v>
      </c>
      <c r="G843" s="55">
        <v>100</v>
      </c>
    </row>
    <row r="844" spans="1:7" ht="27" customHeight="1">
      <c r="A844" s="54"/>
      <c r="B844" s="221" t="s">
        <v>915</v>
      </c>
      <c r="C844" s="221"/>
      <c r="D844" s="54"/>
      <c r="E844" s="54"/>
      <c r="F844" s="54"/>
      <c r="G844" s="55"/>
    </row>
    <row r="845" spans="1:7" ht="18" customHeight="1">
      <c r="A845" s="54">
        <v>1</v>
      </c>
      <c r="B845" s="129" t="s">
        <v>34</v>
      </c>
      <c r="C845" s="54"/>
      <c r="D845" s="54"/>
      <c r="E845" s="54"/>
      <c r="F845" s="54"/>
      <c r="G845" s="55"/>
    </row>
    <row r="846" spans="1:7" ht="39.75" customHeight="1">
      <c r="A846" s="54"/>
      <c r="B846" s="60" t="s">
        <v>478</v>
      </c>
      <c r="C846" s="54" t="s">
        <v>125</v>
      </c>
      <c r="D846" s="54" t="s">
        <v>961</v>
      </c>
      <c r="E846" s="54"/>
      <c r="F846" s="56">
        <v>1000000</v>
      </c>
      <c r="G846" s="56">
        <f>E846+F846</f>
        <v>1000000</v>
      </c>
    </row>
    <row r="847" spans="1:7" ht="15.75" customHeight="1">
      <c r="A847" s="54">
        <v>2</v>
      </c>
      <c r="B847" s="129" t="s">
        <v>35</v>
      </c>
      <c r="C847" s="54"/>
      <c r="D847" s="54"/>
      <c r="E847" s="54"/>
      <c r="F847" s="56"/>
      <c r="G847" s="55"/>
    </row>
    <row r="848" spans="1:7" ht="36.75" customHeight="1">
      <c r="A848" s="54"/>
      <c r="B848" s="70" t="s">
        <v>579</v>
      </c>
      <c r="C848" s="54" t="s">
        <v>134</v>
      </c>
      <c r="D848" s="54" t="s">
        <v>138</v>
      </c>
      <c r="E848" s="54"/>
      <c r="F848" s="55">
        <v>1</v>
      </c>
      <c r="G848" s="55">
        <f>F848</f>
        <v>1</v>
      </c>
    </row>
    <row r="849" spans="1:9" ht="50.25" customHeight="1">
      <c r="A849" s="54"/>
      <c r="B849" s="70" t="s">
        <v>917</v>
      </c>
      <c r="C849" s="54" t="s">
        <v>320</v>
      </c>
      <c r="D849" s="54" t="s">
        <v>138</v>
      </c>
      <c r="E849" s="54"/>
      <c r="F849" s="55">
        <f>(F846-F851)/F852</f>
        <v>450</v>
      </c>
      <c r="G849" s="55">
        <f>F849</f>
        <v>450</v>
      </c>
    </row>
    <row r="850" spans="1:9" ht="17.25" customHeight="1">
      <c r="A850" s="54">
        <v>3</v>
      </c>
      <c r="B850" s="129" t="s">
        <v>36</v>
      </c>
      <c r="C850" s="54"/>
      <c r="D850" s="54"/>
      <c r="E850" s="54"/>
      <c r="F850" s="54"/>
      <c r="G850" s="55"/>
    </row>
    <row r="851" spans="1:9" ht="44.25" customHeight="1">
      <c r="A851" s="54"/>
      <c r="B851" s="70" t="s">
        <v>957</v>
      </c>
      <c r="C851" s="54" t="s">
        <v>129</v>
      </c>
      <c r="D851" s="54" t="s">
        <v>137</v>
      </c>
      <c r="E851" s="54"/>
      <c r="F851" s="56">
        <v>100000</v>
      </c>
      <c r="G851" s="56">
        <f>F851</f>
        <v>100000</v>
      </c>
    </row>
    <row r="852" spans="1:9" ht="35.25" customHeight="1">
      <c r="A852" s="54"/>
      <c r="B852" s="70" t="s">
        <v>918</v>
      </c>
      <c r="C852" s="54" t="s">
        <v>129</v>
      </c>
      <c r="D852" s="54" t="s">
        <v>137</v>
      </c>
      <c r="E852" s="54"/>
      <c r="F852" s="56">
        <v>2000</v>
      </c>
      <c r="G852" s="56">
        <f>F852</f>
        <v>2000</v>
      </c>
    </row>
    <row r="853" spans="1:9" ht="18" customHeight="1">
      <c r="A853" s="54">
        <v>4</v>
      </c>
      <c r="B853" s="129" t="s">
        <v>37</v>
      </c>
      <c r="C853" s="54"/>
      <c r="D853" s="54"/>
      <c r="E853" s="54"/>
      <c r="F853" s="54"/>
      <c r="G853" s="55"/>
    </row>
    <row r="854" spans="1:9" ht="36.75" customHeight="1">
      <c r="A854" s="54"/>
      <c r="B854" s="60" t="s">
        <v>481</v>
      </c>
      <c r="C854" s="54" t="s">
        <v>141</v>
      </c>
      <c r="D854" s="54" t="s">
        <v>140</v>
      </c>
      <c r="E854" s="54"/>
      <c r="F854" s="54">
        <v>100</v>
      </c>
      <c r="G854" s="55">
        <v>100</v>
      </c>
    </row>
    <row r="855" spans="1:9" ht="36.75" customHeight="1">
      <c r="A855" s="54"/>
      <c r="B855" s="221" t="s">
        <v>774</v>
      </c>
      <c r="C855" s="227"/>
      <c r="D855" s="93"/>
      <c r="E855" s="54"/>
      <c r="F855" s="54"/>
      <c r="G855" s="55"/>
    </row>
    <row r="856" spans="1:9" ht="11.25" customHeight="1">
      <c r="A856" s="54">
        <v>1</v>
      </c>
      <c r="B856" s="129" t="s">
        <v>34</v>
      </c>
      <c r="C856" s="54"/>
      <c r="D856" s="93"/>
      <c r="E856" s="54"/>
      <c r="F856" s="54"/>
      <c r="G856" s="55"/>
    </row>
    <row r="857" spans="1:9" ht="39" customHeight="1">
      <c r="A857" s="54"/>
      <c r="B857" s="60" t="s">
        <v>583</v>
      </c>
      <c r="C857" s="54" t="s">
        <v>129</v>
      </c>
      <c r="D857" s="54" t="s">
        <v>961</v>
      </c>
      <c r="E857" s="54"/>
      <c r="F857" s="56">
        <v>5000000</v>
      </c>
      <c r="G857" s="56">
        <f>E857+F857</f>
        <v>5000000</v>
      </c>
    </row>
    <row r="858" spans="1:9" ht="11.25" customHeight="1">
      <c r="A858" s="54">
        <v>2</v>
      </c>
      <c r="B858" s="129" t="s">
        <v>35</v>
      </c>
      <c r="C858" s="54"/>
      <c r="D858" s="93"/>
      <c r="E858" s="54"/>
      <c r="F858" s="54"/>
      <c r="G858" s="55"/>
    </row>
    <row r="859" spans="1:9" ht="39" customHeight="1">
      <c r="A859" s="54"/>
      <c r="B859" s="70" t="s">
        <v>920</v>
      </c>
      <c r="C859" s="54" t="s">
        <v>134</v>
      </c>
      <c r="D859" s="54" t="s">
        <v>138</v>
      </c>
      <c r="E859" s="54"/>
      <c r="F859" s="55">
        <f>1903+503</f>
        <v>2406</v>
      </c>
      <c r="G859" s="55">
        <f>F859</f>
        <v>2406</v>
      </c>
    </row>
    <row r="860" spans="1:9" ht="57.75" hidden="1" customHeight="1">
      <c r="A860" s="54"/>
      <c r="B860" s="70" t="s">
        <v>635</v>
      </c>
      <c r="C860" s="54" t="s">
        <v>320</v>
      </c>
      <c r="D860" s="54" t="s">
        <v>138</v>
      </c>
      <c r="E860" s="54"/>
      <c r="F860" s="63">
        <f>1507.5</f>
        <v>1507.5</v>
      </c>
      <c r="G860" s="63">
        <f>F860</f>
        <v>1507.5</v>
      </c>
      <c r="H860" s="37">
        <f>1507.5*3283.59</f>
        <v>4950011.9249999998</v>
      </c>
    </row>
    <row r="861" spans="1:9" ht="11.25" customHeight="1">
      <c r="A861" s="54">
        <v>3</v>
      </c>
      <c r="B861" s="129" t="s">
        <v>36</v>
      </c>
      <c r="C861" s="54"/>
      <c r="D861" s="93"/>
      <c r="E861" s="54"/>
      <c r="F861" s="54"/>
      <c r="G861" s="69"/>
      <c r="H861" s="41">
        <f>H860+F862</f>
        <v>4952090.0629883623</v>
      </c>
    </row>
    <row r="862" spans="1:9" ht="46.5" customHeight="1">
      <c r="A862" s="54"/>
      <c r="B862" s="70" t="s">
        <v>919</v>
      </c>
      <c r="C862" s="54" t="s">
        <v>129</v>
      </c>
      <c r="D862" s="54" t="s">
        <v>137</v>
      </c>
      <c r="E862" s="54"/>
      <c r="F862" s="56">
        <f>F857/F859</f>
        <v>2078.1379883624272</v>
      </c>
      <c r="G862" s="56">
        <f>F862</f>
        <v>2078.1379883624272</v>
      </c>
      <c r="H862" s="41">
        <f>2078.13*2406</f>
        <v>4999980.78</v>
      </c>
      <c r="I862" s="37" t="e">
        <f>H862/F863</f>
        <v>#DIV/0!</v>
      </c>
    </row>
    <row r="863" spans="1:9" ht="57.75" hidden="1" customHeight="1">
      <c r="A863" s="54"/>
      <c r="B863" s="70" t="s">
        <v>586</v>
      </c>
      <c r="C863" s="54" t="s">
        <v>129</v>
      </c>
      <c r="D863" s="54" t="s">
        <v>137</v>
      </c>
      <c r="E863" s="54"/>
      <c r="F863" s="56"/>
      <c r="G863" s="56"/>
      <c r="H863" s="37">
        <f>H862/F860</f>
        <v>3316.7368358208955</v>
      </c>
      <c r="I863" s="37">
        <f>3764.6*1507.5</f>
        <v>5675134.5</v>
      </c>
    </row>
    <row r="864" spans="1:9" ht="11.25" customHeight="1">
      <c r="A864" s="54">
        <v>4</v>
      </c>
      <c r="B864" s="129" t="s">
        <v>37</v>
      </c>
      <c r="C864" s="54"/>
      <c r="D864" s="93"/>
      <c r="E864" s="54"/>
      <c r="F864" s="54"/>
      <c r="G864" s="55"/>
      <c r="I864" s="41">
        <f>I863-H862</f>
        <v>675153.71999999974</v>
      </c>
    </row>
    <row r="865" spans="1:7" ht="43.5" customHeight="1">
      <c r="A865" s="54"/>
      <c r="B865" s="70" t="s">
        <v>587</v>
      </c>
      <c r="C865" s="93" t="s">
        <v>141</v>
      </c>
      <c r="D865" s="93" t="s">
        <v>140</v>
      </c>
      <c r="E865" s="54"/>
      <c r="F865" s="54">
        <v>100</v>
      </c>
      <c r="G865" s="55">
        <v>100</v>
      </c>
    </row>
    <row r="866" spans="1:7" ht="57.75" hidden="1" customHeight="1">
      <c r="A866" s="54"/>
      <c r="B866" s="221" t="s">
        <v>775</v>
      </c>
      <c r="C866" s="221"/>
      <c r="D866" s="54"/>
      <c r="E866" s="54"/>
      <c r="F866" s="54"/>
      <c r="G866" s="55"/>
    </row>
    <row r="867" spans="1:7" ht="57.75" hidden="1" customHeight="1">
      <c r="A867" s="54">
        <v>1</v>
      </c>
      <c r="B867" s="129" t="s">
        <v>34</v>
      </c>
      <c r="C867" s="54"/>
      <c r="D867" s="54"/>
      <c r="E867" s="54"/>
      <c r="F867" s="54"/>
      <c r="G867" s="55"/>
    </row>
    <row r="868" spans="1:7" ht="57.75" hidden="1" customHeight="1">
      <c r="A868" s="54"/>
      <c r="B868" s="60" t="s">
        <v>377</v>
      </c>
      <c r="C868" s="54" t="s">
        <v>125</v>
      </c>
      <c r="D868" s="54" t="s">
        <v>762</v>
      </c>
      <c r="E868" s="54"/>
      <c r="F868" s="56"/>
      <c r="G868" s="56"/>
    </row>
    <row r="869" spans="1:7" ht="57.75" hidden="1" customHeight="1">
      <c r="A869" s="54">
        <v>2</v>
      </c>
      <c r="B869" s="129" t="s">
        <v>35</v>
      </c>
      <c r="C869" s="54"/>
      <c r="D869" s="54"/>
      <c r="E869" s="54"/>
      <c r="F869" s="56"/>
      <c r="G869" s="55"/>
    </row>
    <row r="870" spans="1:7" ht="57.75" hidden="1" customHeight="1">
      <c r="A870" s="54"/>
      <c r="B870" s="70" t="s">
        <v>378</v>
      </c>
      <c r="C870" s="54" t="s">
        <v>320</v>
      </c>
      <c r="D870" s="54" t="s">
        <v>138</v>
      </c>
      <c r="E870" s="54"/>
      <c r="F870" s="55">
        <v>271</v>
      </c>
      <c r="G870" s="55">
        <f>F870</f>
        <v>271</v>
      </c>
    </row>
    <row r="871" spans="1:7" ht="57.75" hidden="1" customHeight="1">
      <c r="A871" s="54">
        <v>3</v>
      </c>
      <c r="B871" s="129" t="s">
        <v>36</v>
      </c>
      <c r="C871" s="54"/>
      <c r="D871" s="54"/>
      <c r="E871" s="54"/>
      <c r="F871" s="54"/>
      <c r="G871" s="55"/>
    </row>
    <row r="872" spans="1:7" ht="57.75" hidden="1" customHeight="1">
      <c r="A872" s="54"/>
      <c r="B872" s="70" t="s">
        <v>379</v>
      </c>
      <c r="C872" s="54" t="s">
        <v>129</v>
      </c>
      <c r="D872" s="54" t="s">
        <v>137</v>
      </c>
      <c r="E872" s="54"/>
      <c r="F872" s="56">
        <f>F868/F870</f>
        <v>0</v>
      </c>
      <c r="G872" s="56">
        <f>G868/G870</f>
        <v>0</v>
      </c>
    </row>
    <row r="873" spans="1:7" ht="57.75" hidden="1" customHeight="1">
      <c r="A873" s="54">
        <v>4</v>
      </c>
      <c r="B873" s="129" t="s">
        <v>37</v>
      </c>
      <c r="C873" s="54"/>
      <c r="D873" s="54"/>
      <c r="E873" s="54"/>
      <c r="F873" s="54"/>
      <c r="G873" s="55"/>
    </row>
    <row r="874" spans="1:7" ht="57.75" hidden="1" customHeight="1">
      <c r="A874" s="54"/>
      <c r="B874" s="60" t="s">
        <v>380</v>
      </c>
      <c r="C874" s="54" t="s">
        <v>141</v>
      </c>
      <c r="D874" s="54" t="s">
        <v>140</v>
      </c>
      <c r="E874" s="54"/>
      <c r="F874" s="54">
        <v>100</v>
      </c>
      <c r="G874" s="55">
        <v>100</v>
      </c>
    </row>
    <row r="875" spans="1:7" ht="57.75" hidden="1" customHeight="1">
      <c r="A875" s="54"/>
      <c r="B875" s="221" t="s">
        <v>776</v>
      </c>
      <c r="C875" s="221"/>
      <c r="D875" s="54"/>
      <c r="E875" s="54"/>
      <c r="F875" s="54"/>
      <c r="G875" s="55"/>
    </row>
    <row r="876" spans="1:7" ht="57.75" hidden="1" customHeight="1">
      <c r="A876" s="54">
        <v>1</v>
      </c>
      <c r="B876" s="129" t="s">
        <v>34</v>
      </c>
      <c r="C876" s="54"/>
      <c r="D876" s="54"/>
      <c r="E876" s="54"/>
      <c r="F876" s="54"/>
      <c r="G876" s="55"/>
    </row>
    <row r="877" spans="1:7" ht="57.75" hidden="1" customHeight="1">
      <c r="A877" s="54"/>
      <c r="B877" s="60" t="s">
        <v>473</v>
      </c>
      <c r="C877" s="54" t="s">
        <v>125</v>
      </c>
      <c r="D877" s="54" t="s">
        <v>762</v>
      </c>
      <c r="E877" s="54"/>
      <c r="F877" s="56"/>
      <c r="G877" s="56"/>
    </row>
    <row r="878" spans="1:7" ht="57.75" hidden="1" customHeight="1">
      <c r="A878" s="54">
        <v>2</v>
      </c>
      <c r="B878" s="129" t="s">
        <v>35</v>
      </c>
      <c r="C878" s="54"/>
      <c r="D878" s="54"/>
      <c r="E878" s="54"/>
      <c r="F878" s="56"/>
      <c r="G878" s="55"/>
    </row>
    <row r="879" spans="1:7" ht="57.75" hidden="1" customHeight="1">
      <c r="A879" s="54"/>
      <c r="B879" s="70" t="s">
        <v>474</v>
      </c>
      <c r="C879" s="54" t="s">
        <v>320</v>
      </c>
      <c r="D879" s="54" t="s">
        <v>138</v>
      </c>
      <c r="E879" s="54"/>
      <c r="F879" s="55">
        <v>747</v>
      </c>
      <c r="G879" s="55">
        <f>F879</f>
        <v>747</v>
      </c>
    </row>
    <row r="880" spans="1:7" ht="57.75" hidden="1" customHeight="1">
      <c r="A880" s="54"/>
      <c r="B880" s="70" t="s">
        <v>767</v>
      </c>
      <c r="C880" s="54"/>
      <c r="D880" s="54"/>
      <c r="E880" s="54"/>
      <c r="F880" s="55">
        <v>1</v>
      </c>
      <c r="G880" s="55">
        <f>F880</f>
        <v>1</v>
      </c>
    </row>
    <row r="881" spans="1:7" ht="57.75" hidden="1" customHeight="1">
      <c r="A881" s="54">
        <v>3</v>
      </c>
      <c r="B881" s="129" t="s">
        <v>36</v>
      </c>
      <c r="C881" s="54"/>
      <c r="D881" s="54"/>
      <c r="E881" s="54"/>
      <c r="F881" s="54"/>
      <c r="G881" s="55"/>
    </row>
    <row r="882" spans="1:7" ht="57.75" hidden="1" customHeight="1">
      <c r="A882" s="54"/>
      <c r="B882" s="70" t="s">
        <v>768</v>
      </c>
      <c r="C882" s="54"/>
      <c r="D882" s="54"/>
      <c r="E882" s="54"/>
      <c r="F882" s="56">
        <v>1873.68</v>
      </c>
      <c r="G882" s="55">
        <f>F882</f>
        <v>1873.68</v>
      </c>
    </row>
    <row r="883" spans="1:7" ht="57.75" hidden="1" customHeight="1">
      <c r="A883" s="54"/>
      <c r="B883" s="70" t="s">
        <v>475</v>
      </c>
      <c r="C883" s="54" t="s">
        <v>129</v>
      </c>
      <c r="D883" s="54" t="s">
        <v>137</v>
      </c>
      <c r="E883" s="54"/>
      <c r="F883" s="56">
        <f>(F877-F882)/F879</f>
        <v>-2.5082730923694778</v>
      </c>
      <c r="G883" s="56">
        <f>G877/G879</f>
        <v>0</v>
      </c>
    </row>
    <row r="884" spans="1:7" ht="57.75" hidden="1" customHeight="1">
      <c r="A884" s="54">
        <v>4</v>
      </c>
      <c r="B884" s="129" t="s">
        <v>37</v>
      </c>
      <c r="C884" s="54"/>
      <c r="D884" s="54"/>
      <c r="E884" s="54"/>
      <c r="F884" s="54"/>
      <c r="G884" s="55"/>
    </row>
    <row r="885" spans="1:7" ht="57.75" hidden="1" customHeight="1">
      <c r="A885" s="54"/>
      <c r="B885" s="60" t="s">
        <v>476</v>
      </c>
      <c r="C885" s="54" t="s">
        <v>141</v>
      </c>
      <c r="D885" s="54" t="s">
        <v>140</v>
      </c>
      <c r="E885" s="54"/>
      <c r="F885" s="54">
        <v>100</v>
      </c>
      <c r="G885" s="55">
        <v>100</v>
      </c>
    </row>
    <row r="886" spans="1:7" ht="57.75" hidden="1" customHeight="1">
      <c r="A886" s="54"/>
      <c r="B886" s="221"/>
      <c r="C886" s="221"/>
      <c r="D886" s="54"/>
      <c r="E886" s="54"/>
      <c r="F886" s="54"/>
      <c r="G886" s="55"/>
    </row>
    <row r="887" spans="1:7" ht="57.75" hidden="1" customHeight="1">
      <c r="A887" s="54"/>
      <c r="B887" s="129"/>
      <c r="C887" s="54"/>
      <c r="D887" s="54"/>
      <c r="E887" s="54"/>
      <c r="F887" s="54"/>
      <c r="G887" s="55"/>
    </row>
    <row r="888" spans="1:7" ht="57.75" hidden="1" customHeight="1">
      <c r="A888" s="54"/>
      <c r="B888" s="60"/>
      <c r="C888" s="54"/>
      <c r="D888" s="54"/>
      <c r="E888" s="54"/>
      <c r="F888" s="56"/>
      <c r="G888" s="56"/>
    </row>
    <row r="889" spans="1:7" ht="57.75" hidden="1" customHeight="1">
      <c r="A889" s="54"/>
      <c r="B889" s="129"/>
      <c r="C889" s="54"/>
      <c r="D889" s="54"/>
      <c r="E889" s="54"/>
      <c r="F889" s="56"/>
      <c r="G889" s="55"/>
    </row>
    <row r="890" spans="1:7" ht="57.75" hidden="1" customHeight="1">
      <c r="A890" s="54"/>
      <c r="B890" s="70"/>
      <c r="C890" s="54"/>
      <c r="D890" s="54"/>
      <c r="E890" s="54"/>
      <c r="F890" s="55"/>
      <c r="G890" s="55"/>
    </row>
    <row r="891" spans="1:7" ht="57.75" hidden="1" customHeight="1">
      <c r="A891" s="54"/>
      <c r="B891" s="129"/>
      <c r="C891" s="54"/>
      <c r="D891" s="54"/>
      <c r="E891" s="54"/>
      <c r="F891" s="54"/>
      <c r="G891" s="55"/>
    </row>
    <row r="892" spans="1:7" ht="57.75" hidden="1" customHeight="1">
      <c r="A892" s="54"/>
      <c r="B892" s="70"/>
      <c r="C892" s="54"/>
      <c r="D892" s="54"/>
      <c r="E892" s="54"/>
      <c r="F892" s="56"/>
      <c r="G892" s="56"/>
    </row>
    <row r="893" spans="1:7" ht="57.75" hidden="1" customHeight="1">
      <c r="A893" s="54"/>
      <c r="B893" s="129"/>
      <c r="C893" s="54"/>
      <c r="D893" s="54"/>
      <c r="E893" s="54"/>
      <c r="F893" s="54"/>
      <c r="G893" s="55"/>
    </row>
    <row r="894" spans="1:7" ht="57.75" hidden="1" customHeight="1">
      <c r="A894" s="54"/>
      <c r="B894" s="60"/>
      <c r="C894" s="54"/>
      <c r="D894" s="54"/>
      <c r="E894" s="54"/>
      <c r="F894" s="54"/>
      <c r="G894" s="55"/>
    </row>
    <row r="895" spans="1:7" ht="57.75" hidden="1" customHeight="1">
      <c r="A895" s="54"/>
      <c r="B895" s="221" t="s">
        <v>487</v>
      </c>
      <c r="C895" s="221"/>
      <c r="D895" s="54"/>
      <c r="E895" s="54"/>
      <c r="F895" s="54"/>
      <c r="G895" s="55"/>
    </row>
    <row r="896" spans="1:7" ht="57.75" hidden="1" customHeight="1">
      <c r="A896" s="54">
        <v>1</v>
      </c>
      <c r="B896" s="129" t="s">
        <v>34</v>
      </c>
      <c r="C896" s="54"/>
      <c r="D896" s="54"/>
      <c r="E896" s="54"/>
      <c r="F896" s="54"/>
      <c r="G896" s="55"/>
    </row>
    <row r="897" spans="1:7" ht="57.75" hidden="1" customHeight="1">
      <c r="A897" s="54"/>
      <c r="B897" s="60" t="s">
        <v>483</v>
      </c>
      <c r="C897" s="54" t="s">
        <v>125</v>
      </c>
      <c r="D897" s="54" t="s">
        <v>563</v>
      </c>
      <c r="E897" s="54"/>
      <c r="F897" s="56">
        <v>0</v>
      </c>
      <c r="G897" s="56">
        <f>E897+F897</f>
        <v>0</v>
      </c>
    </row>
    <row r="898" spans="1:7" ht="57.75" hidden="1" customHeight="1">
      <c r="A898" s="54">
        <v>2</v>
      </c>
      <c r="B898" s="129" t="s">
        <v>35</v>
      </c>
      <c r="C898" s="54"/>
      <c r="D898" s="54"/>
      <c r="E898" s="54"/>
      <c r="F898" s="56"/>
      <c r="G898" s="55"/>
    </row>
    <row r="899" spans="1:7" ht="57.75" hidden="1" customHeight="1">
      <c r="A899" s="54"/>
      <c r="B899" s="70" t="s">
        <v>582</v>
      </c>
      <c r="C899" s="54" t="s">
        <v>320</v>
      </c>
      <c r="D899" s="54" t="s">
        <v>138</v>
      </c>
      <c r="E899" s="54"/>
      <c r="F899" s="55">
        <v>1</v>
      </c>
      <c r="G899" s="55">
        <f>F899</f>
        <v>1</v>
      </c>
    </row>
    <row r="900" spans="1:7" ht="57.75" hidden="1" customHeight="1">
      <c r="A900" s="54">
        <v>3</v>
      </c>
      <c r="B900" s="129" t="s">
        <v>36</v>
      </c>
      <c r="C900" s="54"/>
      <c r="D900" s="54"/>
      <c r="E900" s="54"/>
      <c r="F900" s="54"/>
      <c r="G900" s="55"/>
    </row>
    <row r="901" spans="1:7" ht="57.75" hidden="1" customHeight="1">
      <c r="A901" s="54"/>
      <c r="B901" s="70" t="s">
        <v>581</v>
      </c>
      <c r="C901" s="54" t="s">
        <v>129</v>
      </c>
      <c r="D901" s="54" t="s">
        <v>137</v>
      </c>
      <c r="E901" s="54"/>
      <c r="F901" s="56">
        <f>F897/F899</f>
        <v>0</v>
      </c>
      <c r="G901" s="56">
        <f>G897/G899</f>
        <v>0</v>
      </c>
    </row>
    <row r="902" spans="1:7" ht="57.75" hidden="1" customHeight="1">
      <c r="A902" s="54">
        <v>4</v>
      </c>
      <c r="B902" s="129" t="s">
        <v>37</v>
      </c>
      <c r="C902" s="54"/>
      <c r="D902" s="54"/>
      <c r="E902" s="54"/>
      <c r="F902" s="54"/>
      <c r="G902" s="55"/>
    </row>
    <row r="903" spans="1:7" ht="57.75" hidden="1" customHeight="1">
      <c r="A903" s="54"/>
      <c r="B903" s="60" t="s">
        <v>486</v>
      </c>
      <c r="C903" s="54" t="s">
        <v>141</v>
      </c>
      <c r="D903" s="54" t="s">
        <v>140</v>
      </c>
      <c r="E903" s="54"/>
      <c r="F903" s="54">
        <v>100</v>
      </c>
      <c r="G903" s="55">
        <v>100</v>
      </c>
    </row>
    <row r="904" spans="1:7" ht="57.75" hidden="1" customHeight="1">
      <c r="A904" s="54"/>
      <c r="B904" s="92" t="s">
        <v>779</v>
      </c>
      <c r="C904" s="125"/>
      <c r="D904" s="125"/>
      <c r="E904" s="125"/>
      <c r="F904" s="126">
        <f>F907</f>
        <v>0</v>
      </c>
      <c r="G904" s="59">
        <f>E904+F904</f>
        <v>0</v>
      </c>
    </row>
    <row r="905" spans="1:7" ht="57.75" hidden="1" customHeight="1">
      <c r="A905" s="54"/>
      <c r="B905" s="221" t="s">
        <v>780</v>
      </c>
      <c r="C905" s="221"/>
      <c r="D905" s="54"/>
      <c r="E905" s="54"/>
      <c r="F905" s="54"/>
      <c r="G905" s="55"/>
    </row>
    <row r="906" spans="1:7" ht="57.75" hidden="1" customHeight="1">
      <c r="A906" s="54">
        <v>1</v>
      </c>
      <c r="B906" s="129" t="s">
        <v>34</v>
      </c>
      <c r="C906" s="54"/>
      <c r="D906" s="54"/>
      <c r="E906" s="54"/>
      <c r="F906" s="54"/>
      <c r="G906" s="55"/>
    </row>
    <row r="907" spans="1:7" ht="57.75" hidden="1" customHeight="1">
      <c r="A907" s="54"/>
      <c r="B907" s="60" t="s">
        <v>526</v>
      </c>
      <c r="C907" s="54" t="s">
        <v>125</v>
      </c>
      <c r="D907" s="54" t="s">
        <v>540</v>
      </c>
      <c r="E907" s="54"/>
      <c r="F907" s="56"/>
      <c r="G907" s="56"/>
    </row>
    <row r="908" spans="1:7" ht="57.75" hidden="1" customHeight="1">
      <c r="A908" s="54">
        <v>2</v>
      </c>
      <c r="B908" s="129" t="s">
        <v>35</v>
      </c>
      <c r="C908" s="54"/>
      <c r="D908" s="54"/>
      <c r="E908" s="54"/>
      <c r="F908" s="56"/>
      <c r="G908" s="55"/>
    </row>
    <row r="909" spans="1:7" ht="57.75" hidden="1" customHeight="1">
      <c r="A909" s="54"/>
      <c r="B909" s="70" t="s">
        <v>529</v>
      </c>
      <c r="C909" s="54" t="s">
        <v>147</v>
      </c>
      <c r="D909" s="54" t="s">
        <v>374</v>
      </c>
      <c r="E909" s="54"/>
      <c r="F909" s="55"/>
      <c r="G909" s="55"/>
    </row>
    <row r="910" spans="1:7" ht="57.75" hidden="1" customHeight="1">
      <c r="A910" s="54">
        <v>3</v>
      </c>
      <c r="B910" s="129" t="s">
        <v>36</v>
      </c>
      <c r="C910" s="54"/>
      <c r="D910" s="54"/>
      <c r="E910" s="54"/>
      <c r="F910" s="54"/>
      <c r="G910" s="55"/>
    </row>
    <row r="911" spans="1:7" ht="57.75" hidden="1" customHeight="1">
      <c r="A911" s="54"/>
      <c r="B911" s="70" t="s">
        <v>528</v>
      </c>
      <c r="C911" s="54" t="s">
        <v>129</v>
      </c>
      <c r="D911" s="54" t="s">
        <v>137</v>
      </c>
      <c r="E911" s="54"/>
      <c r="F911" s="56"/>
      <c r="G911" s="56"/>
    </row>
    <row r="912" spans="1:7" ht="57.75" hidden="1" customHeight="1">
      <c r="A912" s="54">
        <v>4</v>
      </c>
      <c r="B912" s="129" t="s">
        <v>37</v>
      </c>
      <c r="C912" s="54"/>
      <c r="D912" s="54"/>
      <c r="E912" s="54"/>
      <c r="F912" s="54"/>
      <c r="G912" s="55"/>
    </row>
    <row r="913" spans="1:7" ht="57.75" hidden="1" customHeight="1">
      <c r="A913" s="54"/>
      <c r="B913" s="60" t="s">
        <v>527</v>
      </c>
      <c r="C913" s="54" t="s">
        <v>141</v>
      </c>
      <c r="D913" s="54" t="s">
        <v>140</v>
      </c>
      <c r="E913" s="54"/>
      <c r="F913" s="54"/>
      <c r="G913" s="55"/>
    </row>
    <row r="914" spans="1:7" ht="3" customHeight="1">
      <c r="A914" s="95"/>
      <c r="B914" s="96"/>
      <c r="C914" s="35"/>
      <c r="D914" s="35"/>
      <c r="E914" s="95"/>
      <c r="F914" s="95"/>
      <c r="G914" s="123"/>
    </row>
    <row r="915" spans="1:7" ht="3" customHeight="1">
      <c r="A915" s="95"/>
      <c r="B915" s="96"/>
      <c r="C915" s="35"/>
      <c r="D915" s="35"/>
      <c r="E915" s="95"/>
      <c r="F915" s="95"/>
      <c r="G915" s="123"/>
    </row>
    <row r="916" spans="1:7" ht="3" customHeight="1">
      <c r="A916" s="95"/>
      <c r="B916" s="96"/>
      <c r="C916" s="95"/>
      <c r="D916" s="95"/>
      <c r="E916" s="95"/>
      <c r="F916" s="97"/>
      <c r="G916" s="97"/>
    </row>
    <row r="917" spans="1:7" ht="3" customHeight="1">
      <c r="A917" s="98"/>
      <c r="B917" s="99"/>
      <c r="C917" s="100"/>
      <c r="D917" s="101"/>
      <c r="E917" s="98"/>
      <c r="F917" s="102"/>
      <c r="G917" s="103"/>
    </row>
    <row r="918" spans="1:7" ht="3" customHeight="1">
      <c r="A918" s="98"/>
      <c r="B918" s="104"/>
      <c r="C918" s="105"/>
      <c r="D918" s="105"/>
      <c r="E918" s="98"/>
      <c r="F918" s="106"/>
      <c r="G918" s="45"/>
    </row>
    <row r="919" spans="1:7" ht="3" customHeight="1">
      <c r="A919" s="98"/>
      <c r="B919" s="104"/>
      <c r="C919" s="105"/>
      <c r="D919" s="105"/>
      <c r="E919" s="98"/>
      <c r="F919" s="106"/>
      <c r="G919" s="45"/>
    </row>
    <row r="920" spans="1:7" ht="52.5" customHeight="1">
      <c r="A920" s="222" t="s">
        <v>912</v>
      </c>
      <c r="B920" s="222"/>
      <c r="C920" s="222"/>
      <c r="D920" s="107"/>
      <c r="E920" s="108"/>
      <c r="F920" s="223" t="s">
        <v>759</v>
      </c>
      <c r="G920" s="223"/>
    </row>
    <row r="921" spans="1:7" ht="22.15" customHeight="1">
      <c r="A921" s="109"/>
      <c r="B921" s="46"/>
      <c r="D921" s="178" t="s">
        <v>38</v>
      </c>
      <c r="F921" s="215" t="s">
        <v>184</v>
      </c>
      <c r="G921" s="215"/>
    </row>
    <row r="922" spans="1:7" ht="19.149999999999999" customHeight="1">
      <c r="A922" s="216" t="s">
        <v>40</v>
      </c>
      <c r="B922" s="216"/>
      <c r="C922" s="46"/>
      <c r="D922" s="46"/>
    </row>
    <row r="923" spans="1:7" ht="45.6" customHeight="1">
      <c r="A923" s="217" t="s">
        <v>282</v>
      </c>
      <c r="B923" s="217"/>
      <c r="C923" s="217"/>
      <c r="D923" s="46"/>
    </row>
    <row r="924" spans="1:7" ht="39.75" customHeight="1">
      <c r="A924" s="218" t="s">
        <v>280</v>
      </c>
      <c r="B924" s="219"/>
      <c r="C924" s="219"/>
      <c r="D924" s="107"/>
      <c r="E924" s="108"/>
      <c r="F924" s="220" t="s">
        <v>281</v>
      </c>
      <c r="G924" s="220"/>
    </row>
    <row r="925" spans="1:7" ht="9.75" customHeight="1">
      <c r="B925" s="46"/>
      <c r="C925" s="46"/>
      <c r="D925" s="178" t="s">
        <v>38</v>
      </c>
      <c r="F925" s="215" t="s">
        <v>78</v>
      </c>
      <c r="G925" s="215"/>
    </row>
    <row r="926" spans="1:7" ht="14.25" customHeight="1">
      <c r="A926" s="36" t="s">
        <v>76</v>
      </c>
      <c r="B926" s="36"/>
      <c r="C926" s="36"/>
      <c r="D926" s="36"/>
      <c r="E926" s="36"/>
      <c r="F926" s="36"/>
      <c r="G926" s="36"/>
    </row>
    <row r="927" spans="1:7" ht="57.75" hidden="1" customHeight="1">
      <c r="A927" s="110"/>
      <c r="B927" s="37" t="s">
        <v>132</v>
      </c>
    </row>
    <row r="928" spans="1:7" ht="17.25" customHeight="1">
      <c r="A928" s="113" t="s">
        <v>193</v>
      </c>
      <c r="B928" s="36"/>
      <c r="C928" s="36"/>
      <c r="D928" s="36"/>
      <c r="E928" s="36"/>
      <c r="F928" s="36"/>
      <c r="G928" s="36"/>
    </row>
    <row r="929" spans="1:1" ht="57.75" hidden="1" customHeight="1">
      <c r="A929" s="111"/>
    </row>
  </sheetData>
  <mergeCells count="180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3:G43"/>
    <mergeCell ref="B44:G44"/>
    <mergeCell ref="B48:C48"/>
    <mergeCell ref="B49:C49"/>
    <mergeCell ref="B33:G33"/>
    <mergeCell ref="B35:G35"/>
    <mergeCell ref="B36:G36"/>
    <mergeCell ref="B37:G37"/>
    <mergeCell ref="B38:G38"/>
    <mergeCell ref="B39:G39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A104:C104"/>
    <mergeCell ref="B106:G106"/>
    <mergeCell ref="A111:B111"/>
    <mergeCell ref="B113:G113"/>
    <mergeCell ref="B117:C117"/>
    <mergeCell ref="B118:C118"/>
    <mergeCell ref="B98:C98"/>
    <mergeCell ref="B99:C99"/>
    <mergeCell ref="B100:C100"/>
    <mergeCell ref="B101:C101"/>
    <mergeCell ref="B102:C102"/>
    <mergeCell ref="B103:C103"/>
    <mergeCell ref="B263:C263"/>
    <mergeCell ref="B272:C272"/>
    <mergeCell ref="B282:C282"/>
    <mergeCell ref="B291:C291"/>
    <mergeCell ref="B300:C300"/>
    <mergeCell ref="B309:C309"/>
    <mergeCell ref="B194:C194"/>
    <mergeCell ref="B195:C195"/>
    <mergeCell ref="B209:C209"/>
    <mergeCell ref="B222:C222"/>
    <mergeCell ref="B235:D235"/>
    <mergeCell ref="B244:C244"/>
    <mergeCell ref="B379:C379"/>
    <mergeCell ref="B388:C388"/>
    <mergeCell ref="B401:C401"/>
    <mergeCell ref="B411:C411"/>
    <mergeCell ref="B420:C420"/>
    <mergeCell ref="B429:C429"/>
    <mergeCell ref="B318:C318"/>
    <mergeCell ref="B319:C319"/>
    <mergeCell ref="B341:C341"/>
    <mergeCell ref="B350:C350"/>
    <mergeCell ref="B361:C361"/>
    <mergeCell ref="B370:C370"/>
    <mergeCell ref="B468:C468"/>
    <mergeCell ref="B478:C478"/>
    <mergeCell ref="B489:C489"/>
    <mergeCell ref="B498:C498"/>
    <mergeCell ref="B503:C503"/>
    <mergeCell ref="B508:C508"/>
    <mergeCell ref="B438:C438"/>
    <mergeCell ref="B447:C447"/>
    <mergeCell ref="B448:C448"/>
    <mergeCell ref="B457:C457"/>
    <mergeCell ref="B458:C458"/>
    <mergeCell ref="B467:C467"/>
    <mergeCell ref="B573:C573"/>
    <mergeCell ref="B584:C584"/>
    <mergeCell ref="B595:C595"/>
    <mergeCell ref="B613:C613"/>
    <mergeCell ref="B624:C624"/>
    <mergeCell ref="B635:C635"/>
    <mergeCell ref="B515:C515"/>
    <mergeCell ref="B524:C524"/>
    <mergeCell ref="B533:C533"/>
    <mergeCell ref="B544:C544"/>
    <mergeCell ref="B553:C553"/>
    <mergeCell ref="B562:C562"/>
    <mergeCell ref="B700:C700"/>
    <mergeCell ref="B711:C711"/>
    <mergeCell ref="B721:C721"/>
    <mergeCell ref="B732:C732"/>
    <mergeCell ref="B741:C741"/>
    <mergeCell ref="B750:C750"/>
    <mergeCell ref="B646:C646"/>
    <mergeCell ref="B657:C657"/>
    <mergeCell ref="B658:C658"/>
    <mergeCell ref="B669:C669"/>
    <mergeCell ref="B680:C680"/>
    <mergeCell ref="B691:C691"/>
    <mergeCell ref="B817:C817"/>
    <mergeCell ref="B826:C826"/>
    <mergeCell ref="B835:D835"/>
    <mergeCell ref="B844:C844"/>
    <mergeCell ref="B855:C855"/>
    <mergeCell ref="B866:C866"/>
    <mergeCell ref="B760:C760"/>
    <mergeCell ref="B769:C769"/>
    <mergeCell ref="B778:C778"/>
    <mergeCell ref="B787:C787"/>
    <mergeCell ref="B797:C797"/>
    <mergeCell ref="B807:C807"/>
    <mergeCell ref="F921:G921"/>
    <mergeCell ref="A922:B922"/>
    <mergeCell ref="A923:C923"/>
    <mergeCell ref="A924:C924"/>
    <mergeCell ref="F924:G924"/>
    <mergeCell ref="F925:G925"/>
    <mergeCell ref="B875:C875"/>
    <mergeCell ref="B886:C886"/>
    <mergeCell ref="B895:C895"/>
    <mergeCell ref="B905:C905"/>
    <mergeCell ref="A920:C920"/>
    <mergeCell ref="F920:G920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rowBreaks count="1" manualBreakCount="1">
    <brk id="686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68"/>
  <sheetViews>
    <sheetView workbookViewId="0">
      <selection activeCell="P20" sqref="P20"/>
    </sheetView>
  </sheetViews>
  <sheetFormatPr defaultColWidth="9" defaultRowHeight="15"/>
  <cols>
    <col min="1" max="1" width="31.5" style="152" customWidth="1"/>
    <col min="2" max="2" width="3.875" style="152" customWidth="1"/>
    <col min="3" max="5" width="0" style="152" hidden="1" customWidth="1"/>
    <col min="6" max="6" width="10.75" style="152" customWidth="1"/>
    <col min="7" max="7" width="31.5" style="152" customWidth="1"/>
    <col min="8" max="8" width="3.875" style="152" customWidth="1"/>
    <col min="9" max="11" width="0" style="152" hidden="1" customWidth="1"/>
    <col min="12" max="12" width="10.75" style="152" customWidth="1"/>
    <col min="13" max="16384" width="9" style="152"/>
  </cols>
  <sheetData>
    <row r="1" spans="1:12">
      <c r="A1" s="232" t="s">
        <v>176</v>
      </c>
      <c r="B1" s="232"/>
      <c r="C1" s="54"/>
      <c r="D1" s="54"/>
      <c r="E1" s="54"/>
      <c r="F1" s="55"/>
      <c r="G1" s="232" t="s">
        <v>176</v>
      </c>
      <c r="H1" s="232"/>
      <c r="I1" s="168"/>
      <c r="J1" s="168"/>
      <c r="K1" s="168"/>
      <c r="L1" s="169"/>
    </row>
    <row r="2" spans="1:12" ht="14.45" customHeight="1">
      <c r="A2" s="224" t="s">
        <v>638</v>
      </c>
      <c r="B2" s="239"/>
      <c r="C2" s="54"/>
      <c r="D2" s="54"/>
      <c r="E2" s="54"/>
      <c r="F2" s="54"/>
      <c r="G2" s="224" t="s">
        <v>638</v>
      </c>
      <c r="H2" s="239"/>
      <c r="I2" s="54"/>
      <c r="J2" s="54"/>
      <c r="K2" s="54"/>
      <c r="L2" s="54"/>
    </row>
    <row r="3" spans="1:12">
      <c r="A3" s="155" t="s">
        <v>34</v>
      </c>
      <c r="B3" s="54"/>
      <c r="C3" s="54"/>
      <c r="D3" s="54"/>
      <c r="E3" s="54"/>
      <c r="F3" s="54"/>
      <c r="G3" s="155" t="s">
        <v>34</v>
      </c>
      <c r="H3" s="54"/>
      <c r="I3" s="54"/>
      <c r="J3" s="54"/>
      <c r="K3" s="54"/>
      <c r="L3" s="54"/>
    </row>
    <row r="4" spans="1:12" ht="33.75">
      <c r="A4" s="60" t="s">
        <v>148</v>
      </c>
      <c r="B4" s="54" t="s">
        <v>134</v>
      </c>
      <c r="C4" s="54" t="s">
        <v>144</v>
      </c>
      <c r="D4" s="72">
        <v>14</v>
      </c>
      <c r="E4" s="54"/>
      <c r="F4" s="55">
        <f t="shared" ref="F4:F28" si="0">D4+E4</f>
        <v>14</v>
      </c>
      <c r="G4" s="60" t="s">
        <v>148</v>
      </c>
      <c r="H4" s="54" t="s">
        <v>134</v>
      </c>
      <c r="I4" s="54" t="s">
        <v>144</v>
      </c>
      <c r="J4" s="72">
        <v>14</v>
      </c>
      <c r="K4" s="54"/>
      <c r="L4" s="55">
        <f t="shared" ref="L4:L23" si="1">J4+K4</f>
        <v>14</v>
      </c>
    </row>
    <row r="5" spans="1:12" ht="22.5">
      <c r="A5" s="60" t="s">
        <v>149</v>
      </c>
      <c r="B5" s="54" t="s">
        <v>129</v>
      </c>
      <c r="C5" s="54" t="s">
        <v>130</v>
      </c>
      <c r="D5" s="58">
        <f>SUM(D6:D10)</f>
        <v>3880893</v>
      </c>
      <c r="E5" s="56"/>
      <c r="F5" s="58">
        <f t="shared" si="0"/>
        <v>3880893</v>
      </c>
      <c r="G5" s="60" t="s">
        <v>149</v>
      </c>
      <c r="H5" s="54" t="s">
        <v>129</v>
      </c>
      <c r="I5" s="54" t="s">
        <v>130</v>
      </c>
      <c r="J5" s="58">
        <f>SUM(J6:J10)</f>
        <v>3730635</v>
      </c>
      <c r="K5" s="56"/>
      <c r="L5" s="58">
        <f t="shared" si="1"/>
        <v>3730635</v>
      </c>
    </row>
    <row r="6" spans="1:12">
      <c r="A6" s="60" t="s">
        <v>150</v>
      </c>
      <c r="B6" s="54" t="s">
        <v>129</v>
      </c>
      <c r="C6" s="54" t="s">
        <v>130</v>
      </c>
      <c r="D6" s="58">
        <v>2270719</v>
      </c>
      <c r="E6" s="54"/>
      <c r="F6" s="58">
        <f t="shared" si="0"/>
        <v>2270719</v>
      </c>
      <c r="G6" s="60" t="s">
        <v>150</v>
      </c>
      <c r="H6" s="54" t="s">
        <v>129</v>
      </c>
      <c r="I6" s="54" t="s">
        <v>130</v>
      </c>
      <c r="J6" s="58">
        <v>2270704</v>
      </c>
      <c r="K6" s="54"/>
      <c r="L6" s="58">
        <f t="shared" si="1"/>
        <v>2270704</v>
      </c>
    </row>
    <row r="7" spans="1:12">
      <c r="A7" s="60" t="s">
        <v>151</v>
      </c>
      <c r="B7" s="54" t="s">
        <v>129</v>
      </c>
      <c r="C7" s="54" t="s">
        <v>130</v>
      </c>
      <c r="D7" s="58">
        <v>638144</v>
      </c>
      <c r="E7" s="54"/>
      <c r="F7" s="58">
        <f t="shared" si="0"/>
        <v>638144</v>
      </c>
      <c r="G7" s="60" t="s">
        <v>151</v>
      </c>
      <c r="H7" s="54" t="s">
        <v>129</v>
      </c>
      <c r="I7" s="54" t="s">
        <v>130</v>
      </c>
      <c r="J7" s="58">
        <v>497610</v>
      </c>
      <c r="K7" s="54"/>
      <c r="L7" s="58">
        <f t="shared" si="1"/>
        <v>497610</v>
      </c>
    </row>
    <row r="8" spans="1:12">
      <c r="A8" s="60" t="s">
        <v>152</v>
      </c>
      <c r="B8" s="54" t="s">
        <v>129</v>
      </c>
      <c r="C8" s="54" t="s">
        <v>130</v>
      </c>
      <c r="D8" s="58">
        <v>772058</v>
      </c>
      <c r="E8" s="54"/>
      <c r="F8" s="58">
        <f t="shared" si="0"/>
        <v>772058</v>
      </c>
      <c r="G8" s="60" t="s">
        <v>152</v>
      </c>
      <c r="H8" s="54" t="s">
        <v>129</v>
      </c>
      <c r="I8" s="54" t="s">
        <v>130</v>
      </c>
      <c r="J8" s="58">
        <v>772022</v>
      </c>
      <c r="K8" s="54"/>
      <c r="L8" s="58">
        <f t="shared" si="1"/>
        <v>772022</v>
      </c>
    </row>
    <row r="9" spans="1:12">
      <c r="A9" s="60" t="s">
        <v>436</v>
      </c>
      <c r="B9" s="54" t="s">
        <v>129</v>
      </c>
      <c r="C9" s="54" t="s">
        <v>130</v>
      </c>
      <c r="D9" s="58">
        <v>199972</v>
      </c>
      <c r="E9" s="54"/>
      <c r="F9" s="58">
        <f t="shared" si="0"/>
        <v>199972</v>
      </c>
      <c r="G9" s="60" t="s">
        <v>436</v>
      </c>
      <c r="H9" s="54" t="s">
        <v>129</v>
      </c>
      <c r="I9" s="54" t="s">
        <v>130</v>
      </c>
      <c r="J9" s="58">
        <v>190299</v>
      </c>
      <c r="K9" s="54"/>
      <c r="L9" s="58">
        <f t="shared" si="1"/>
        <v>190299</v>
      </c>
    </row>
    <row r="10" spans="1:12" ht="22.5" hidden="1">
      <c r="A10" s="87" t="s">
        <v>185</v>
      </c>
      <c r="B10" s="54" t="s">
        <v>129</v>
      </c>
      <c r="C10" s="54" t="s">
        <v>130</v>
      </c>
      <c r="D10" s="58"/>
      <c r="E10" s="54"/>
      <c r="F10" s="58">
        <f>D10</f>
        <v>0</v>
      </c>
      <c r="G10" s="87" t="s">
        <v>185</v>
      </c>
      <c r="H10" s="54" t="s">
        <v>129</v>
      </c>
      <c r="I10" s="54" t="s">
        <v>130</v>
      </c>
      <c r="J10" s="58"/>
      <c r="K10" s="54"/>
      <c r="L10" s="58">
        <f>J10</f>
        <v>0</v>
      </c>
    </row>
    <row r="11" spans="1:12">
      <c r="A11" s="155" t="s">
        <v>35</v>
      </c>
      <c r="B11" s="54"/>
      <c r="C11" s="54"/>
      <c r="D11" s="54"/>
      <c r="E11" s="54"/>
      <c r="F11" s="54"/>
      <c r="G11" s="155" t="s">
        <v>35</v>
      </c>
      <c r="H11" s="54"/>
      <c r="I11" s="54"/>
      <c r="J11" s="54"/>
      <c r="K11" s="54"/>
      <c r="L11" s="54"/>
    </row>
    <row r="12" spans="1:12" ht="33.75">
      <c r="A12" s="60" t="s">
        <v>153</v>
      </c>
      <c r="B12" s="54" t="s">
        <v>134</v>
      </c>
      <c r="C12" s="54" t="s">
        <v>138</v>
      </c>
      <c r="D12" s="57">
        <v>14</v>
      </c>
      <c r="E12" s="54"/>
      <c r="F12" s="55">
        <f t="shared" si="0"/>
        <v>14</v>
      </c>
      <c r="G12" s="60" t="s">
        <v>153</v>
      </c>
      <c r="H12" s="54" t="s">
        <v>134</v>
      </c>
      <c r="I12" s="54" t="s">
        <v>138</v>
      </c>
      <c r="J12" s="57">
        <v>14</v>
      </c>
      <c r="K12" s="54"/>
      <c r="L12" s="55">
        <f t="shared" si="1"/>
        <v>14</v>
      </c>
    </row>
    <row r="13" spans="1:12" ht="22.5">
      <c r="A13" s="60" t="s">
        <v>154</v>
      </c>
      <c r="B13" s="54" t="s">
        <v>146</v>
      </c>
      <c r="C13" s="54" t="s">
        <v>138</v>
      </c>
      <c r="D13" s="58">
        <v>6950</v>
      </c>
      <c r="E13" s="54"/>
      <c r="F13" s="55">
        <f t="shared" si="0"/>
        <v>6950</v>
      </c>
      <c r="G13" s="60" t="s">
        <v>154</v>
      </c>
      <c r="H13" s="54" t="s">
        <v>146</v>
      </c>
      <c r="I13" s="54" t="s">
        <v>138</v>
      </c>
      <c r="J13" s="58">
        <v>5045</v>
      </c>
      <c r="K13" s="54"/>
      <c r="L13" s="55">
        <f t="shared" si="1"/>
        <v>5045</v>
      </c>
    </row>
    <row r="14" spans="1:12" ht="22.5">
      <c r="A14" s="60" t="s">
        <v>155</v>
      </c>
      <c r="B14" s="54" t="s">
        <v>134</v>
      </c>
      <c r="C14" s="54" t="s">
        <v>138</v>
      </c>
      <c r="D14" s="58">
        <v>128</v>
      </c>
      <c r="E14" s="54"/>
      <c r="F14" s="55">
        <f t="shared" si="0"/>
        <v>128</v>
      </c>
      <c r="G14" s="60" t="s">
        <v>155</v>
      </c>
      <c r="H14" s="54" t="s">
        <v>134</v>
      </c>
      <c r="I14" s="54" t="s">
        <v>138</v>
      </c>
      <c r="J14" s="58">
        <v>85</v>
      </c>
      <c r="K14" s="54"/>
      <c r="L14" s="55">
        <f t="shared" si="1"/>
        <v>85</v>
      </c>
    </row>
    <row r="15" spans="1:12" ht="22.5">
      <c r="A15" s="60" t="s">
        <v>707</v>
      </c>
      <c r="B15" s="54" t="s">
        <v>134</v>
      </c>
      <c r="C15" s="54" t="s">
        <v>138</v>
      </c>
      <c r="D15" s="58">
        <v>10</v>
      </c>
      <c r="E15" s="54"/>
      <c r="F15" s="55">
        <f t="shared" si="0"/>
        <v>10</v>
      </c>
      <c r="G15" s="60" t="s">
        <v>707</v>
      </c>
      <c r="H15" s="54" t="s">
        <v>134</v>
      </c>
      <c r="I15" s="54" t="s">
        <v>138</v>
      </c>
      <c r="J15" s="58">
        <v>10</v>
      </c>
      <c r="K15" s="54"/>
      <c r="L15" s="55">
        <f t="shared" si="1"/>
        <v>10</v>
      </c>
    </row>
    <row r="16" spans="1:12" ht="22.5">
      <c r="A16" s="60" t="s">
        <v>437</v>
      </c>
      <c r="B16" s="54" t="s">
        <v>134</v>
      </c>
      <c r="C16" s="54" t="s">
        <v>138</v>
      </c>
      <c r="D16" s="57">
        <v>1</v>
      </c>
      <c r="E16" s="54"/>
      <c r="F16" s="55">
        <f t="shared" si="0"/>
        <v>1</v>
      </c>
      <c r="G16" s="60" t="s">
        <v>437</v>
      </c>
      <c r="H16" s="54" t="s">
        <v>134</v>
      </c>
      <c r="I16" s="54" t="s">
        <v>138</v>
      </c>
      <c r="J16" s="57">
        <v>1</v>
      </c>
      <c r="K16" s="54"/>
      <c r="L16" s="55">
        <f t="shared" si="1"/>
        <v>1</v>
      </c>
    </row>
    <row r="17" spans="1:12" ht="22.5" hidden="1">
      <c r="A17" s="60" t="s">
        <v>229</v>
      </c>
      <c r="B17" s="54" t="s">
        <v>134</v>
      </c>
      <c r="C17" s="54" t="s">
        <v>138</v>
      </c>
      <c r="D17" s="57"/>
      <c r="E17" s="54"/>
      <c r="F17" s="55">
        <f t="shared" si="0"/>
        <v>0</v>
      </c>
      <c r="G17" s="60" t="s">
        <v>229</v>
      </c>
      <c r="H17" s="54" t="s">
        <v>134</v>
      </c>
      <c r="I17" s="54" t="s">
        <v>138</v>
      </c>
      <c r="J17" s="57"/>
      <c r="K17" s="54"/>
      <c r="L17" s="55">
        <f t="shared" si="1"/>
        <v>0</v>
      </c>
    </row>
    <row r="18" spans="1:12">
      <c r="A18" s="155" t="s">
        <v>36</v>
      </c>
      <c r="B18" s="54"/>
      <c r="C18" s="54"/>
      <c r="D18" s="54"/>
      <c r="E18" s="54"/>
      <c r="F18" s="54"/>
      <c r="G18" s="155" t="s">
        <v>36</v>
      </c>
      <c r="H18" s="54"/>
      <c r="I18" s="54"/>
      <c r="J18" s="54"/>
      <c r="K18" s="54"/>
      <c r="L18" s="54"/>
    </row>
    <row r="19" spans="1:12" ht="33.75">
      <c r="A19" s="60" t="s">
        <v>156</v>
      </c>
      <c r="B19" s="54" t="s">
        <v>125</v>
      </c>
      <c r="C19" s="54" t="s">
        <v>140</v>
      </c>
      <c r="D19" s="56">
        <f>D8/D12/12+0.01</f>
        <v>4595.5933333333332</v>
      </c>
      <c r="E19" s="54"/>
      <c r="F19" s="56">
        <f t="shared" si="0"/>
        <v>4595.5933333333332</v>
      </c>
      <c r="G19" s="60" t="s">
        <v>156</v>
      </c>
      <c r="H19" s="54" t="s">
        <v>125</v>
      </c>
      <c r="I19" s="54" t="s">
        <v>140</v>
      </c>
      <c r="J19" s="56">
        <f>J8/J12/12</f>
        <v>4595.3690476190477</v>
      </c>
      <c r="K19" s="54"/>
      <c r="L19" s="56">
        <f t="shared" si="1"/>
        <v>4595.3690476190477</v>
      </c>
    </row>
    <row r="20" spans="1:12" ht="22.5">
      <c r="A20" s="60" t="s">
        <v>439</v>
      </c>
      <c r="B20" s="54" t="s">
        <v>125</v>
      </c>
      <c r="C20" s="54" t="s">
        <v>140</v>
      </c>
      <c r="D20" s="56">
        <f>D6/D13</f>
        <v>326.7221582733813</v>
      </c>
      <c r="E20" s="54"/>
      <c r="F20" s="56">
        <f t="shared" si="0"/>
        <v>326.7221582733813</v>
      </c>
      <c r="G20" s="60" t="s">
        <v>439</v>
      </c>
      <c r="H20" s="54" t="s">
        <v>125</v>
      </c>
      <c r="I20" s="54" t="s">
        <v>140</v>
      </c>
      <c r="J20" s="56">
        <f>J6/J13</f>
        <v>450.08999008919722</v>
      </c>
      <c r="K20" s="54"/>
      <c r="L20" s="56">
        <f t="shared" si="1"/>
        <v>450.08999008919722</v>
      </c>
    </row>
    <row r="21" spans="1:12" ht="22.5">
      <c r="A21" s="60" t="s">
        <v>157</v>
      </c>
      <c r="B21" s="54" t="s">
        <v>125</v>
      </c>
      <c r="C21" s="54" t="s">
        <v>140</v>
      </c>
      <c r="D21" s="56">
        <f>(D7-D15*D22)/D14</f>
        <v>4734.578125</v>
      </c>
      <c r="E21" s="54"/>
      <c r="F21" s="56">
        <f t="shared" si="0"/>
        <v>4734.578125</v>
      </c>
      <c r="G21" s="60" t="s">
        <v>157</v>
      </c>
      <c r="H21" s="54" t="s">
        <v>125</v>
      </c>
      <c r="I21" s="54" t="s">
        <v>140</v>
      </c>
      <c r="J21" s="56">
        <f>(J7-J15*J22)/J14</f>
        <v>5476.376470588235</v>
      </c>
      <c r="K21" s="54"/>
      <c r="L21" s="56">
        <f t="shared" si="1"/>
        <v>5476.376470588235</v>
      </c>
    </row>
    <row r="22" spans="1:12" ht="22.5">
      <c r="A22" s="60" t="s">
        <v>708</v>
      </c>
      <c r="B22" s="54" t="s">
        <v>125</v>
      </c>
      <c r="C22" s="54" t="s">
        <v>140</v>
      </c>
      <c r="D22" s="56">
        <v>3211.8</v>
      </c>
      <c r="E22" s="54"/>
      <c r="F22" s="56">
        <f t="shared" si="0"/>
        <v>3211.8</v>
      </c>
      <c r="G22" s="60" t="s">
        <v>708</v>
      </c>
      <c r="H22" s="54" t="s">
        <v>125</v>
      </c>
      <c r="I22" s="54" t="s">
        <v>140</v>
      </c>
      <c r="J22" s="56">
        <v>3211.8</v>
      </c>
      <c r="K22" s="54"/>
      <c r="L22" s="56">
        <f t="shared" si="1"/>
        <v>3211.8</v>
      </c>
    </row>
    <row r="23" spans="1:12" ht="22.5">
      <c r="A23" s="60" t="s">
        <v>438</v>
      </c>
      <c r="B23" s="54" t="s">
        <v>125</v>
      </c>
      <c r="C23" s="54" t="s">
        <v>140</v>
      </c>
      <c r="D23" s="56">
        <f>D9</f>
        <v>199972</v>
      </c>
      <c r="E23" s="54"/>
      <c r="F23" s="56">
        <f t="shared" si="0"/>
        <v>199972</v>
      </c>
      <c r="G23" s="60" t="s">
        <v>438</v>
      </c>
      <c r="H23" s="54" t="s">
        <v>125</v>
      </c>
      <c r="I23" s="54" t="s">
        <v>140</v>
      </c>
      <c r="J23" s="56">
        <f>J9</f>
        <v>190299</v>
      </c>
      <c r="K23" s="54"/>
      <c r="L23" s="56">
        <f t="shared" si="1"/>
        <v>190299</v>
      </c>
    </row>
    <row r="24" spans="1:12" ht="22.5" hidden="1">
      <c r="A24" s="60" t="s">
        <v>264</v>
      </c>
      <c r="B24" s="54" t="s">
        <v>125</v>
      </c>
      <c r="C24" s="54" t="s">
        <v>140</v>
      </c>
      <c r="D24" s="56"/>
      <c r="E24" s="54"/>
      <c r="F24" s="56">
        <f>D24+E24</f>
        <v>0</v>
      </c>
      <c r="G24" s="60" t="s">
        <v>264</v>
      </c>
      <c r="H24" s="54" t="s">
        <v>125</v>
      </c>
      <c r="I24" s="54" t="s">
        <v>140</v>
      </c>
      <c r="J24" s="56"/>
      <c r="K24" s="54"/>
      <c r="L24" s="56">
        <f>J24+K24</f>
        <v>0</v>
      </c>
    </row>
    <row r="25" spans="1:12">
      <c r="A25" s="155" t="s">
        <v>37</v>
      </c>
      <c r="B25" s="54"/>
      <c r="C25" s="54"/>
      <c r="D25" s="54"/>
      <c r="E25" s="54"/>
      <c r="F25" s="54"/>
      <c r="G25" s="155" t="s">
        <v>37</v>
      </c>
      <c r="H25" s="54"/>
      <c r="I25" s="54"/>
      <c r="J25" s="54"/>
      <c r="K25" s="54"/>
      <c r="L25" s="54"/>
    </row>
    <row r="26" spans="1:12" ht="22.5">
      <c r="A26" s="60" t="s">
        <v>158</v>
      </c>
      <c r="B26" s="54" t="s">
        <v>141</v>
      </c>
      <c r="C26" s="54" t="s">
        <v>137</v>
      </c>
      <c r="D26" s="66">
        <v>100</v>
      </c>
      <c r="E26" s="54"/>
      <c r="F26" s="56">
        <f t="shared" si="0"/>
        <v>100</v>
      </c>
      <c r="G26" s="60" t="s">
        <v>158</v>
      </c>
      <c r="H26" s="54" t="s">
        <v>141</v>
      </c>
      <c r="I26" s="54" t="s">
        <v>137</v>
      </c>
      <c r="J26" s="66">
        <v>100</v>
      </c>
      <c r="K26" s="54"/>
      <c r="L26" s="56">
        <f t="shared" ref="L26:L28" si="2">J26+K26</f>
        <v>100</v>
      </c>
    </row>
    <row r="27" spans="1:12" ht="22.5">
      <c r="A27" s="60" t="s">
        <v>406</v>
      </c>
      <c r="B27" s="54" t="s">
        <v>141</v>
      </c>
      <c r="C27" s="54" t="s">
        <v>137</v>
      </c>
      <c r="D27" s="66">
        <v>100</v>
      </c>
      <c r="E27" s="54"/>
      <c r="F27" s="56">
        <f t="shared" si="0"/>
        <v>100</v>
      </c>
      <c r="G27" s="60" t="s">
        <v>406</v>
      </c>
      <c r="H27" s="54" t="s">
        <v>141</v>
      </c>
      <c r="I27" s="54" t="s">
        <v>137</v>
      </c>
      <c r="J27" s="66">
        <v>100</v>
      </c>
      <c r="K27" s="54"/>
      <c r="L27" s="56">
        <f t="shared" si="2"/>
        <v>100</v>
      </c>
    </row>
    <row r="28" spans="1:12" ht="22.5">
      <c r="A28" s="60" t="s">
        <v>709</v>
      </c>
      <c r="B28" s="54" t="s">
        <v>141</v>
      </c>
      <c r="C28" s="54" t="s">
        <v>137</v>
      </c>
      <c r="D28" s="66">
        <v>100</v>
      </c>
      <c r="E28" s="54"/>
      <c r="F28" s="56">
        <f t="shared" si="0"/>
        <v>100</v>
      </c>
      <c r="G28" s="60" t="s">
        <v>709</v>
      </c>
      <c r="H28" s="54" t="s">
        <v>141</v>
      </c>
      <c r="I28" s="54" t="s">
        <v>137</v>
      </c>
      <c r="J28" s="66">
        <v>100</v>
      </c>
      <c r="K28" s="54"/>
      <c r="L28" s="56">
        <f t="shared" si="2"/>
        <v>100</v>
      </c>
    </row>
    <row r="29" spans="1:12">
      <c r="A29" s="130" t="s">
        <v>640</v>
      </c>
      <c r="B29" s="88"/>
      <c r="C29" s="54"/>
      <c r="D29" s="54"/>
      <c r="E29" s="54"/>
      <c r="F29" s="56"/>
      <c r="G29" s="130" t="s">
        <v>640</v>
      </c>
      <c r="H29" s="88"/>
      <c r="I29" s="54"/>
      <c r="J29" s="54"/>
      <c r="K29" s="54"/>
      <c r="L29" s="56"/>
    </row>
    <row r="30" spans="1:12">
      <c r="A30" s="155" t="s">
        <v>34</v>
      </c>
      <c r="B30" s="54"/>
      <c r="C30" s="54"/>
      <c r="D30" s="54"/>
      <c r="E30" s="54"/>
      <c r="F30" s="56"/>
      <c r="G30" s="155" t="s">
        <v>34</v>
      </c>
      <c r="H30" s="54"/>
      <c r="I30" s="54"/>
      <c r="J30" s="54"/>
      <c r="K30" s="54"/>
      <c r="L30" s="56"/>
    </row>
    <row r="31" spans="1:12" ht="23.25">
      <c r="A31" s="71" t="s">
        <v>307</v>
      </c>
      <c r="B31" s="94" t="s">
        <v>125</v>
      </c>
      <c r="C31" s="54" t="s">
        <v>130</v>
      </c>
      <c r="D31" s="66">
        <f>SUM(D32:D43)</f>
        <v>27743257</v>
      </c>
      <c r="E31" s="54"/>
      <c r="F31" s="66">
        <f>SUM(F32:F43)</f>
        <v>27743257</v>
      </c>
      <c r="G31" s="71" t="s">
        <v>307</v>
      </c>
      <c r="H31" s="94" t="s">
        <v>125</v>
      </c>
      <c r="I31" s="54" t="s">
        <v>130</v>
      </c>
      <c r="J31" s="66">
        <f>SUM(J32:J43)</f>
        <v>25662623</v>
      </c>
      <c r="K31" s="54"/>
      <c r="L31" s="66">
        <f>SUM(L32:L43)</f>
        <v>25662623</v>
      </c>
    </row>
    <row r="32" spans="1:12" ht="51">
      <c r="A32" s="124" t="s">
        <v>311</v>
      </c>
      <c r="B32" s="117" t="s">
        <v>125</v>
      </c>
      <c r="C32" s="116" t="s">
        <v>757</v>
      </c>
      <c r="D32" s="66">
        <v>1217061</v>
      </c>
      <c r="E32" s="56"/>
      <c r="F32" s="56">
        <f t="shared" ref="F32:F43" si="3">D32+E32</f>
        <v>1217061</v>
      </c>
      <c r="G32" s="124" t="s">
        <v>311</v>
      </c>
      <c r="H32" s="117" t="s">
        <v>125</v>
      </c>
      <c r="I32" s="116" t="s">
        <v>764</v>
      </c>
      <c r="J32" s="66">
        <v>1217061</v>
      </c>
      <c r="K32" s="56"/>
      <c r="L32" s="56">
        <f t="shared" ref="L32:L43" si="4">J32+K32</f>
        <v>1217061</v>
      </c>
    </row>
    <row r="33" spans="1:12" ht="51">
      <c r="A33" s="124" t="s">
        <v>312</v>
      </c>
      <c r="B33" s="117" t="s">
        <v>125</v>
      </c>
      <c r="C33" s="116" t="s">
        <v>757</v>
      </c>
      <c r="D33" s="66">
        <v>692844</v>
      </c>
      <c r="E33" s="56"/>
      <c r="F33" s="56">
        <f t="shared" si="3"/>
        <v>692844</v>
      </c>
      <c r="G33" s="124" t="s">
        <v>312</v>
      </c>
      <c r="H33" s="117" t="s">
        <v>125</v>
      </c>
      <c r="I33" s="116" t="s">
        <v>764</v>
      </c>
      <c r="J33" s="66">
        <v>692844</v>
      </c>
      <c r="K33" s="56"/>
      <c r="L33" s="56">
        <f t="shared" si="4"/>
        <v>692844</v>
      </c>
    </row>
    <row r="34" spans="1:12" ht="45">
      <c r="A34" s="124" t="s">
        <v>313</v>
      </c>
      <c r="B34" s="117" t="s">
        <v>125</v>
      </c>
      <c r="C34" s="116" t="s">
        <v>757</v>
      </c>
      <c r="D34" s="66">
        <v>537731</v>
      </c>
      <c r="E34" s="56"/>
      <c r="F34" s="56">
        <f t="shared" si="3"/>
        <v>537731</v>
      </c>
      <c r="G34" s="124" t="s">
        <v>313</v>
      </c>
      <c r="H34" s="117" t="s">
        <v>125</v>
      </c>
      <c r="I34" s="116" t="s">
        <v>764</v>
      </c>
      <c r="J34" s="66">
        <v>537731</v>
      </c>
      <c r="K34" s="56"/>
      <c r="L34" s="56">
        <f t="shared" si="4"/>
        <v>537731</v>
      </c>
    </row>
    <row r="35" spans="1:12" ht="45">
      <c r="A35" s="124" t="s">
        <v>314</v>
      </c>
      <c r="B35" s="117" t="s">
        <v>125</v>
      </c>
      <c r="C35" s="116" t="s">
        <v>757</v>
      </c>
      <c r="D35" s="66">
        <v>1130841</v>
      </c>
      <c r="E35" s="56"/>
      <c r="F35" s="56">
        <f t="shared" si="3"/>
        <v>1130841</v>
      </c>
      <c r="G35" s="124" t="s">
        <v>314</v>
      </c>
      <c r="H35" s="117" t="s">
        <v>125</v>
      </c>
      <c r="I35" s="116" t="s">
        <v>764</v>
      </c>
      <c r="J35" s="66">
        <v>1130841</v>
      </c>
      <c r="K35" s="56"/>
      <c r="L35" s="56">
        <f t="shared" si="4"/>
        <v>1130841</v>
      </c>
    </row>
    <row r="36" spans="1:12" ht="51">
      <c r="A36" s="124" t="s">
        <v>544</v>
      </c>
      <c r="B36" s="117" t="s">
        <v>125</v>
      </c>
      <c r="C36" s="116" t="s">
        <v>757</v>
      </c>
      <c r="D36" s="66">
        <v>1077503</v>
      </c>
      <c r="E36" s="56"/>
      <c r="F36" s="56">
        <f t="shared" si="3"/>
        <v>1077503</v>
      </c>
      <c r="G36" s="124" t="s">
        <v>544</v>
      </c>
      <c r="H36" s="117" t="s">
        <v>125</v>
      </c>
      <c r="I36" s="116" t="s">
        <v>764</v>
      </c>
      <c r="J36" s="66">
        <v>1077503</v>
      </c>
      <c r="K36" s="56"/>
      <c r="L36" s="56">
        <f t="shared" si="4"/>
        <v>1077503</v>
      </c>
    </row>
    <row r="37" spans="1:12" ht="51">
      <c r="A37" s="124" t="s">
        <v>315</v>
      </c>
      <c r="B37" s="117" t="s">
        <v>125</v>
      </c>
      <c r="C37" s="116" t="s">
        <v>757</v>
      </c>
      <c r="D37" s="66">
        <v>4065464</v>
      </c>
      <c r="E37" s="54"/>
      <c r="F37" s="56">
        <f t="shared" si="3"/>
        <v>4065464</v>
      </c>
      <c r="G37" s="124" t="s">
        <v>315</v>
      </c>
      <c r="H37" s="117" t="s">
        <v>125</v>
      </c>
      <c r="I37" s="116" t="s">
        <v>764</v>
      </c>
      <c r="J37" s="66">
        <v>4065464</v>
      </c>
      <c r="K37" s="54"/>
      <c r="L37" s="56">
        <f t="shared" si="4"/>
        <v>4065464</v>
      </c>
    </row>
    <row r="38" spans="1:12" ht="51">
      <c r="A38" s="124" t="s">
        <v>317</v>
      </c>
      <c r="B38" s="117" t="s">
        <v>125</v>
      </c>
      <c r="C38" s="116" t="s">
        <v>757</v>
      </c>
      <c r="D38" s="66">
        <v>3957577</v>
      </c>
      <c r="E38" s="116"/>
      <c r="F38" s="56">
        <f t="shared" si="3"/>
        <v>3957577</v>
      </c>
      <c r="G38" s="124" t="s">
        <v>317</v>
      </c>
      <c r="H38" s="117" t="s">
        <v>125</v>
      </c>
      <c r="I38" s="116" t="s">
        <v>764</v>
      </c>
      <c r="J38" s="66">
        <v>3957577</v>
      </c>
      <c r="K38" s="116"/>
      <c r="L38" s="56">
        <f t="shared" si="4"/>
        <v>3957577</v>
      </c>
    </row>
    <row r="39" spans="1:12" ht="64.5" thickBot="1">
      <c r="A39" s="124" t="s">
        <v>318</v>
      </c>
      <c r="B39" s="117" t="s">
        <v>125</v>
      </c>
      <c r="C39" s="116" t="s">
        <v>757</v>
      </c>
      <c r="D39" s="153">
        <v>4585727</v>
      </c>
      <c r="E39" s="116"/>
      <c r="F39" s="56">
        <f t="shared" si="3"/>
        <v>4585727</v>
      </c>
      <c r="G39" s="124" t="s">
        <v>318</v>
      </c>
      <c r="H39" s="117" t="s">
        <v>125</v>
      </c>
      <c r="I39" s="116" t="s">
        <v>764</v>
      </c>
      <c r="J39" s="153">
        <v>4585727</v>
      </c>
      <c r="K39" s="116"/>
      <c r="L39" s="56">
        <f t="shared" si="4"/>
        <v>4585727</v>
      </c>
    </row>
    <row r="40" spans="1:12" ht="51.75" thickBot="1">
      <c r="A40" s="124" t="s">
        <v>548</v>
      </c>
      <c r="B40" s="117" t="s">
        <v>125</v>
      </c>
      <c r="C40" s="116" t="s">
        <v>757</v>
      </c>
      <c r="D40" s="153">
        <v>4691651</v>
      </c>
      <c r="E40" s="116"/>
      <c r="F40" s="56">
        <f t="shared" si="3"/>
        <v>4691651</v>
      </c>
      <c r="G40" s="124" t="s">
        <v>548</v>
      </c>
      <c r="H40" s="117" t="s">
        <v>125</v>
      </c>
      <c r="I40" s="116" t="s">
        <v>764</v>
      </c>
      <c r="J40" s="153">
        <v>3639803.31</v>
      </c>
      <c r="K40" s="116"/>
      <c r="L40" s="56">
        <f t="shared" si="4"/>
        <v>3639803.31</v>
      </c>
    </row>
    <row r="41" spans="1:12" ht="51">
      <c r="A41" s="124" t="s">
        <v>542</v>
      </c>
      <c r="B41" s="117" t="s">
        <v>125</v>
      </c>
      <c r="C41" s="116" t="s">
        <v>757</v>
      </c>
      <c r="D41" s="66">
        <f>7596853-2048818</f>
        <v>5548035</v>
      </c>
      <c r="E41" s="116"/>
      <c r="F41" s="56">
        <f t="shared" si="3"/>
        <v>5548035</v>
      </c>
      <c r="G41" s="124" t="s">
        <v>542</v>
      </c>
      <c r="H41" s="117" t="s">
        <v>125</v>
      </c>
      <c r="I41" s="116" t="s">
        <v>764</v>
      </c>
      <c r="J41" s="66">
        <v>4708408.6900000004</v>
      </c>
      <c r="K41" s="116"/>
      <c r="L41" s="56">
        <f t="shared" si="4"/>
        <v>4708408.6900000004</v>
      </c>
    </row>
    <row r="42" spans="1:12" ht="45">
      <c r="A42" s="124" t="s">
        <v>543</v>
      </c>
      <c r="B42" s="117" t="s">
        <v>125</v>
      </c>
      <c r="C42" s="116" t="s">
        <v>757</v>
      </c>
      <c r="D42" s="66">
        <v>39823</v>
      </c>
      <c r="E42" s="116"/>
      <c r="F42" s="56">
        <f t="shared" si="3"/>
        <v>39823</v>
      </c>
      <c r="G42" s="124" t="s">
        <v>543</v>
      </c>
      <c r="H42" s="117" t="s">
        <v>125</v>
      </c>
      <c r="I42" s="116" t="s">
        <v>764</v>
      </c>
      <c r="J42" s="66">
        <v>39823</v>
      </c>
      <c r="K42" s="116"/>
      <c r="L42" s="56">
        <f t="shared" si="4"/>
        <v>39823</v>
      </c>
    </row>
    <row r="43" spans="1:12" ht="45">
      <c r="A43" s="124" t="s">
        <v>669</v>
      </c>
      <c r="B43" s="117" t="s">
        <v>125</v>
      </c>
      <c r="C43" s="116" t="s">
        <v>757</v>
      </c>
      <c r="D43" s="66">
        <v>199000</v>
      </c>
      <c r="E43" s="116"/>
      <c r="F43" s="56">
        <f t="shared" si="3"/>
        <v>199000</v>
      </c>
      <c r="G43" s="124" t="s">
        <v>669</v>
      </c>
      <c r="H43" s="117" t="s">
        <v>125</v>
      </c>
      <c r="I43" s="116" t="s">
        <v>764</v>
      </c>
      <c r="J43" s="66">
        <v>9840</v>
      </c>
      <c r="K43" s="116"/>
      <c r="L43" s="56">
        <f t="shared" si="4"/>
        <v>9840</v>
      </c>
    </row>
    <row r="44" spans="1:12">
      <c r="A44" s="115" t="s">
        <v>35</v>
      </c>
      <c r="B44" s="54"/>
      <c r="C44" s="54"/>
      <c r="E44" s="54"/>
      <c r="F44" s="56"/>
      <c r="G44" s="115" t="s">
        <v>35</v>
      </c>
      <c r="H44" s="54"/>
      <c r="I44" s="54"/>
      <c r="K44" s="54"/>
      <c r="L44" s="56"/>
    </row>
    <row r="45" spans="1:12" ht="23.25">
      <c r="A45" s="71" t="s">
        <v>319</v>
      </c>
      <c r="B45" s="54" t="s">
        <v>320</v>
      </c>
      <c r="C45" s="54" t="s">
        <v>126</v>
      </c>
      <c r="D45" s="66">
        <f>ROUND(D31/D47,0)</f>
        <v>11806</v>
      </c>
      <c r="E45" s="54"/>
      <c r="F45" s="56">
        <f t="shared" ref="F45:F80" si="5">D45</f>
        <v>11806</v>
      </c>
      <c r="G45" s="71" t="s">
        <v>319</v>
      </c>
      <c r="H45" s="54" t="s">
        <v>320</v>
      </c>
      <c r="I45" s="54" t="s">
        <v>126</v>
      </c>
      <c r="J45" s="66">
        <f>ROUND(J31/J47,0)</f>
        <v>10920</v>
      </c>
      <c r="K45" s="54"/>
      <c r="L45" s="56">
        <f t="shared" ref="L45:L80" si="6">J45</f>
        <v>10920</v>
      </c>
    </row>
    <row r="46" spans="1:12">
      <c r="A46" s="115" t="s">
        <v>36</v>
      </c>
      <c r="B46" s="54"/>
      <c r="C46" s="54"/>
      <c r="D46" s="66"/>
      <c r="E46" s="54"/>
      <c r="F46" s="56">
        <f t="shared" si="5"/>
        <v>0</v>
      </c>
      <c r="G46" s="115" t="s">
        <v>36</v>
      </c>
      <c r="H46" s="54"/>
      <c r="I46" s="54"/>
      <c r="J46" s="66"/>
      <c r="K46" s="54"/>
      <c r="L46" s="56">
        <f t="shared" si="6"/>
        <v>0</v>
      </c>
    </row>
    <row r="47" spans="1:12">
      <c r="A47" s="71" t="s">
        <v>321</v>
      </c>
      <c r="B47" s="54" t="s">
        <v>125</v>
      </c>
      <c r="C47" s="54" t="s">
        <v>137</v>
      </c>
      <c r="D47" s="58">
        <v>2350</v>
      </c>
      <c r="E47" s="54"/>
      <c r="F47" s="56">
        <f t="shared" si="5"/>
        <v>2350</v>
      </c>
      <c r="G47" s="71" t="s">
        <v>321</v>
      </c>
      <c r="H47" s="54" t="s">
        <v>125</v>
      </c>
      <c r="I47" s="54" t="s">
        <v>137</v>
      </c>
      <c r="J47" s="58">
        <v>2350</v>
      </c>
      <c r="K47" s="54"/>
      <c r="L47" s="56">
        <f t="shared" si="6"/>
        <v>2350</v>
      </c>
    </row>
    <row r="48" spans="1:12">
      <c r="A48" s="115" t="s">
        <v>37</v>
      </c>
      <c r="B48" s="54"/>
      <c r="C48" s="54"/>
      <c r="D48" s="66"/>
      <c r="E48" s="54"/>
      <c r="F48" s="56">
        <f t="shared" si="5"/>
        <v>0</v>
      </c>
      <c r="G48" s="115" t="s">
        <v>37</v>
      </c>
      <c r="H48" s="54"/>
      <c r="I48" s="54"/>
      <c r="J48" s="66"/>
      <c r="K48" s="54"/>
      <c r="L48" s="56">
        <f t="shared" si="6"/>
        <v>0</v>
      </c>
    </row>
    <row r="49" spans="1:12" ht="23.25">
      <c r="A49" s="71" t="s">
        <v>288</v>
      </c>
      <c r="B49" s="54" t="s">
        <v>141</v>
      </c>
      <c r="C49" s="54" t="s">
        <v>137</v>
      </c>
      <c r="D49" s="66">
        <v>100</v>
      </c>
      <c r="E49" s="54"/>
      <c r="F49" s="56">
        <f t="shared" si="5"/>
        <v>100</v>
      </c>
      <c r="G49" s="71" t="s">
        <v>288</v>
      </c>
      <c r="H49" s="54" t="s">
        <v>141</v>
      </c>
      <c r="I49" s="54" t="s">
        <v>137</v>
      </c>
      <c r="J49" s="66">
        <v>100</v>
      </c>
      <c r="K49" s="54"/>
      <c r="L49" s="56">
        <f t="shared" si="6"/>
        <v>100</v>
      </c>
    </row>
    <row r="50" spans="1:12">
      <c r="A50" s="130" t="s">
        <v>641</v>
      </c>
      <c r="B50" s="88"/>
      <c r="C50" s="54"/>
      <c r="D50" s="54"/>
      <c r="E50" s="54"/>
      <c r="F50" s="56"/>
      <c r="G50" s="130" t="s">
        <v>641</v>
      </c>
      <c r="H50" s="88"/>
      <c r="I50" s="54"/>
      <c r="J50" s="54"/>
      <c r="K50" s="54"/>
      <c r="L50" s="56"/>
    </row>
    <row r="51" spans="1:12">
      <c r="A51" s="155" t="s">
        <v>34</v>
      </c>
      <c r="B51" s="54"/>
      <c r="C51" s="54"/>
      <c r="D51" s="54"/>
      <c r="E51" s="54"/>
      <c r="F51" s="56"/>
      <c r="G51" s="155" t="s">
        <v>34</v>
      </c>
      <c r="H51" s="54"/>
      <c r="I51" s="54"/>
      <c r="J51" s="54"/>
      <c r="K51" s="54"/>
      <c r="L51" s="56"/>
    </row>
    <row r="52" spans="1:12">
      <c r="A52" s="71" t="s">
        <v>297</v>
      </c>
      <c r="B52" s="94" t="s">
        <v>125</v>
      </c>
      <c r="C52" s="54" t="s">
        <v>130</v>
      </c>
      <c r="D52" s="58">
        <f>SUM(D53:D74)</f>
        <v>7392552</v>
      </c>
      <c r="E52" s="54"/>
      <c r="F52" s="58">
        <f>SUM(F53:F74)</f>
        <v>7392552</v>
      </c>
      <c r="G52" s="71" t="s">
        <v>297</v>
      </c>
      <c r="H52" s="94" t="s">
        <v>125</v>
      </c>
      <c r="I52" s="54" t="s">
        <v>130</v>
      </c>
      <c r="J52" s="58">
        <f>SUM(J53:J74)</f>
        <v>7217269</v>
      </c>
      <c r="K52" s="54"/>
      <c r="L52" s="58">
        <f>SUM(L53:L74)</f>
        <v>7217269</v>
      </c>
    </row>
    <row r="53" spans="1:12" ht="51">
      <c r="A53" s="124" t="s">
        <v>432</v>
      </c>
      <c r="B53" s="117" t="s">
        <v>125</v>
      </c>
      <c r="C53" s="116" t="s">
        <v>760</v>
      </c>
      <c r="D53" s="137">
        <v>451669</v>
      </c>
      <c r="E53" s="116"/>
      <c r="F53" s="137">
        <f t="shared" si="5"/>
        <v>451669</v>
      </c>
      <c r="G53" s="124" t="s">
        <v>432</v>
      </c>
      <c r="H53" s="117" t="s">
        <v>125</v>
      </c>
      <c r="I53" s="116" t="s">
        <v>764</v>
      </c>
      <c r="J53" s="137">
        <v>451669</v>
      </c>
      <c r="K53" s="116"/>
      <c r="L53" s="137">
        <f t="shared" si="6"/>
        <v>451669</v>
      </c>
    </row>
    <row r="54" spans="1:12" ht="51">
      <c r="A54" s="124" t="s">
        <v>433</v>
      </c>
      <c r="B54" s="117" t="s">
        <v>125</v>
      </c>
      <c r="C54" s="116" t="s">
        <v>760</v>
      </c>
      <c r="D54" s="137">
        <f>199000-968</f>
        <v>198032</v>
      </c>
      <c r="E54" s="116"/>
      <c r="F54" s="137">
        <f t="shared" si="5"/>
        <v>198032</v>
      </c>
      <c r="G54" s="124" t="s">
        <v>433</v>
      </c>
      <c r="H54" s="117" t="s">
        <v>125</v>
      </c>
      <c r="I54" s="116" t="s">
        <v>764</v>
      </c>
      <c r="J54" s="137">
        <f>199000-968</f>
        <v>198032</v>
      </c>
      <c r="K54" s="116"/>
      <c r="L54" s="137">
        <f t="shared" si="6"/>
        <v>198032</v>
      </c>
    </row>
    <row r="55" spans="1:12" ht="45">
      <c r="A55" s="132" t="s">
        <v>441</v>
      </c>
      <c r="B55" s="117" t="s">
        <v>125</v>
      </c>
      <c r="C55" s="116" t="s">
        <v>760</v>
      </c>
      <c r="D55" s="137">
        <f>199000-24606</f>
        <v>174394</v>
      </c>
      <c r="E55" s="116"/>
      <c r="F55" s="137">
        <f t="shared" si="5"/>
        <v>174394</v>
      </c>
      <c r="G55" s="132" t="s">
        <v>441</v>
      </c>
      <c r="H55" s="117" t="s">
        <v>125</v>
      </c>
      <c r="I55" s="116" t="s">
        <v>764</v>
      </c>
      <c r="J55" s="137">
        <f>199000-24606</f>
        <v>174394</v>
      </c>
      <c r="K55" s="116"/>
      <c r="L55" s="137">
        <f t="shared" si="6"/>
        <v>174394</v>
      </c>
    </row>
    <row r="56" spans="1:12" ht="51">
      <c r="A56" s="132" t="s">
        <v>555</v>
      </c>
      <c r="B56" s="117" t="s">
        <v>125</v>
      </c>
      <c r="C56" s="116" t="s">
        <v>760</v>
      </c>
      <c r="D56" s="137">
        <v>559701</v>
      </c>
      <c r="E56" s="116"/>
      <c r="F56" s="137">
        <f t="shared" si="5"/>
        <v>559701</v>
      </c>
      <c r="G56" s="132" t="s">
        <v>555</v>
      </c>
      <c r="H56" s="117" t="s">
        <v>125</v>
      </c>
      <c r="I56" s="116" t="s">
        <v>764</v>
      </c>
      <c r="J56" s="137">
        <v>559701</v>
      </c>
      <c r="K56" s="116"/>
      <c r="L56" s="137">
        <f t="shared" si="6"/>
        <v>559701</v>
      </c>
    </row>
    <row r="57" spans="1:12" ht="45">
      <c r="A57" s="132" t="s">
        <v>442</v>
      </c>
      <c r="B57" s="117" t="s">
        <v>125</v>
      </c>
      <c r="C57" s="116" t="s">
        <v>760</v>
      </c>
      <c r="D57" s="137">
        <v>189970</v>
      </c>
      <c r="E57" s="116"/>
      <c r="F57" s="137">
        <f t="shared" si="5"/>
        <v>189970</v>
      </c>
      <c r="G57" s="132" t="s">
        <v>442</v>
      </c>
      <c r="H57" s="117" t="s">
        <v>125</v>
      </c>
      <c r="I57" s="116" t="s">
        <v>764</v>
      </c>
      <c r="J57" s="137">
        <v>189970</v>
      </c>
      <c r="K57" s="116"/>
      <c r="L57" s="137">
        <f t="shared" si="6"/>
        <v>189970</v>
      </c>
    </row>
    <row r="58" spans="1:12" ht="63.75">
      <c r="A58" s="132" t="s">
        <v>443</v>
      </c>
      <c r="B58" s="117" t="s">
        <v>125</v>
      </c>
      <c r="C58" s="116" t="s">
        <v>760</v>
      </c>
      <c r="D58" s="137">
        <v>199000</v>
      </c>
      <c r="E58" s="116"/>
      <c r="F58" s="137">
        <f t="shared" si="5"/>
        <v>199000</v>
      </c>
      <c r="G58" s="132" t="s">
        <v>443</v>
      </c>
      <c r="H58" s="117" t="s">
        <v>125</v>
      </c>
      <c r="I58" s="116" t="s">
        <v>764</v>
      </c>
      <c r="J58" s="137">
        <v>199000</v>
      </c>
      <c r="K58" s="116"/>
      <c r="L58" s="137">
        <f t="shared" si="6"/>
        <v>199000</v>
      </c>
    </row>
    <row r="59" spans="1:12" ht="45">
      <c r="A59" s="132" t="s">
        <v>445</v>
      </c>
      <c r="B59" s="117" t="s">
        <v>125</v>
      </c>
      <c r="C59" s="116" t="s">
        <v>760</v>
      </c>
      <c r="D59" s="139">
        <f>199000-22646+2520</f>
        <v>178874</v>
      </c>
      <c r="E59" s="116"/>
      <c r="F59" s="137">
        <f t="shared" si="5"/>
        <v>178874</v>
      </c>
      <c r="G59" s="132" t="s">
        <v>445</v>
      </c>
      <c r="H59" s="117" t="s">
        <v>125</v>
      </c>
      <c r="I59" s="116" t="s">
        <v>764</v>
      </c>
      <c r="J59" s="139">
        <f>199000-22646+2520</f>
        <v>178874</v>
      </c>
      <c r="K59" s="116"/>
      <c r="L59" s="137">
        <f t="shared" si="6"/>
        <v>178874</v>
      </c>
    </row>
    <row r="60" spans="1:12" ht="45">
      <c r="A60" s="132" t="s">
        <v>446</v>
      </c>
      <c r="B60" s="117" t="s">
        <v>125</v>
      </c>
      <c r="C60" s="116" t="s">
        <v>760</v>
      </c>
      <c r="D60" s="139">
        <v>199000</v>
      </c>
      <c r="E60" s="116"/>
      <c r="F60" s="137">
        <f t="shared" si="5"/>
        <v>199000</v>
      </c>
      <c r="G60" s="132" t="s">
        <v>446</v>
      </c>
      <c r="H60" s="117" t="s">
        <v>125</v>
      </c>
      <c r="I60" s="116" t="s">
        <v>764</v>
      </c>
      <c r="J60" s="139">
        <v>199000</v>
      </c>
      <c r="K60" s="116"/>
      <c r="L60" s="137">
        <f t="shared" si="6"/>
        <v>199000</v>
      </c>
    </row>
    <row r="61" spans="1:12" ht="45">
      <c r="A61" s="132" t="s">
        <v>501</v>
      </c>
      <c r="B61" s="117" t="s">
        <v>125</v>
      </c>
      <c r="C61" s="116" t="s">
        <v>760</v>
      </c>
      <c r="D61" s="139">
        <v>893169</v>
      </c>
      <c r="E61" s="116"/>
      <c r="F61" s="138">
        <f t="shared" si="5"/>
        <v>893169</v>
      </c>
      <c r="G61" s="132" t="s">
        <v>501</v>
      </c>
      <c r="H61" s="117" t="s">
        <v>125</v>
      </c>
      <c r="I61" s="116" t="s">
        <v>764</v>
      </c>
      <c r="J61" s="139">
        <v>893169</v>
      </c>
      <c r="K61" s="116"/>
      <c r="L61" s="138">
        <f t="shared" si="6"/>
        <v>893169</v>
      </c>
    </row>
    <row r="62" spans="1:12" ht="45">
      <c r="A62" s="124" t="s">
        <v>512</v>
      </c>
      <c r="B62" s="117" t="s">
        <v>125</v>
      </c>
      <c r="C62" s="116" t="s">
        <v>760</v>
      </c>
      <c r="D62" s="139">
        <v>198126</v>
      </c>
      <c r="E62" s="116"/>
      <c r="F62" s="138">
        <f t="shared" si="5"/>
        <v>198126</v>
      </c>
      <c r="G62" s="124" t="s">
        <v>512</v>
      </c>
      <c r="H62" s="117" t="s">
        <v>125</v>
      </c>
      <c r="I62" s="116" t="s">
        <v>764</v>
      </c>
      <c r="J62" s="139">
        <v>198126</v>
      </c>
      <c r="K62" s="116"/>
      <c r="L62" s="138">
        <f t="shared" si="6"/>
        <v>198126</v>
      </c>
    </row>
    <row r="63" spans="1:12" ht="45">
      <c r="A63" s="124" t="s">
        <v>513</v>
      </c>
      <c r="B63" s="117" t="s">
        <v>125</v>
      </c>
      <c r="C63" s="116" t="s">
        <v>760</v>
      </c>
      <c r="D63" s="139">
        <v>199000</v>
      </c>
      <c r="E63" s="116"/>
      <c r="F63" s="138">
        <f t="shared" si="5"/>
        <v>199000</v>
      </c>
      <c r="G63" s="124" t="s">
        <v>513</v>
      </c>
      <c r="H63" s="117" t="s">
        <v>125</v>
      </c>
      <c r="I63" s="116" t="s">
        <v>764</v>
      </c>
      <c r="J63" s="139">
        <v>199000</v>
      </c>
      <c r="K63" s="116"/>
      <c r="L63" s="138">
        <f t="shared" si="6"/>
        <v>199000</v>
      </c>
    </row>
    <row r="64" spans="1:12" ht="45">
      <c r="A64" s="124" t="s">
        <v>514</v>
      </c>
      <c r="B64" s="117" t="s">
        <v>125</v>
      </c>
      <c r="C64" s="116" t="s">
        <v>760</v>
      </c>
      <c r="D64" s="139">
        <v>665054</v>
      </c>
      <c r="E64" s="116"/>
      <c r="F64" s="138">
        <f t="shared" si="5"/>
        <v>665054</v>
      </c>
      <c r="G64" s="124" t="s">
        <v>514</v>
      </c>
      <c r="H64" s="117" t="s">
        <v>125</v>
      </c>
      <c r="I64" s="116" t="s">
        <v>764</v>
      </c>
      <c r="J64" s="139">
        <v>665054</v>
      </c>
      <c r="K64" s="116"/>
      <c r="L64" s="138">
        <f t="shared" si="6"/>
        <v>665054</v>
      </c>
    </row>
    <row r="65" spans="1:12" ht="51">
      <c r="A65" s="124" t="s">
        <v>515</v>
      </c>
      <c r="B65" s="117" t="s">
        <v>125</v>
      </c>
      <c r="C65" s="116" t="s">
        <v>760</v>
      </c>
      <c r="D65" s="139">
        <v>176572</v>
      </c>
      <c r="E65" s="116"/>
      <c r="F65" s="138">
        <f t="shared" si="5"/>
        <v>176572</v>
      </c>
      <c r="G65" s="124" t="s">
        <v>515</v>
      </c>
      <c r="H65" s="117" t="s">
        <v>125</v>
      </c>
      <c r="I65" s="116" t="s">
        <v>764</v>
      </c>
      <c r="J65" s="139">
        <v>176572</v>
      </c>
      <c r="K65" s="116"/>
      <c r="L65" s="138">
        <f t="shared" si="6"/>
        <v>176572</v>
      </c>
    </row>
    <row r="66" spans="1:12" ht="45">
      <c r="A66" s="124" t="s">
        <v>545</v>
      </c>
      <c r="B66" s="117" t="s">
        <v>125</v>
      </c>
      <c r="C66" s="116" t="s">
        <v>760</v>
      </c>
      <c r="D66" s="139">
        <v>135096</v>
      </c>
      <c r="E66" s="116"/>
      <c r="F66" s="138">
        <f t="shared" si="5"/>
        <v>135096</v>
      </c>
      <c r="G66" s="124" t="s">
        <v>545</v>
      </c>
      <c r="H66" s="117" t="s">
        <v>125</v>
      </c>
      <c r="I66" s="116" t="s">
        <v>764</v>
      </c>
      <c r="J66" s="139">
        <v>135096</v>
      </c>
      <c r="K66" s="116"/>
      <c r="L66" s="138">
        <f t="shared" si="6"/>
        <v>135096</v>
      </c>
    </row>
    <row r="67" spans="1:12" ht="45">
      <c r="A67" s="124" t="s">
        <v>546</v>
      </c>
      <c r="B67" s="117" t="s">
        <v>125</v>
      </c>
      <c r="C67" s="116" t="s">
        <v>760</v>
      </c>
      <c r="D67" s="139">
        <v>471276</v>
      </c>
      <c r="E67" s="116"/>
      <c r="F67" s="138">
        <f t="shared" si="5"/>
        <v>471276</v>
      </c>
      <c r="G67" s="124" t="s">
        <v>546</v>
      </c>
      <c r="H67" s="117" t="s">
        <v>125</v>
      </c>
      <c r="I67" s="116" t="s">
        <v>764</v>
      </c>
      <c r="J67" s="139">
        <v>471276</v>
      </c>
      <c r="K67" s="116"/>
      <c r="L67" s="138">
        <f t="shared" si="6"/>
        <v>471276</v>
      </c>
    </row>
    <row r="68" spans="1:12" ht="51">
      <c r="A68" s="124" t="s">
        <v>547</v>
      </c>
      <c r="B68" s="117" t="s">
        <v>125</v>
      </c>
      <c r="C68" s="116" t="s">
        <v>760</v>
      </c>
      <c r="D68" s="139">
        <v>15050</v>
      </c>
      <c r="E68" s="116"/>
      <c r="F68" s="138">
        <f t="shared" si="5"/>
        <v>15050</v>
      </c>
      <c r="G68" s="124" t="s">
        <v>547</v>
      </c>
      <c r="H68" s="117" t="s">
        <v>125</v>
      </c>
      <c r="I68" s="116" t="s">
        <v>764</v>
      </c>
      <c r="J68" s="139">
        <v>15050</v>
      </c>
      <c r="K68" s="116"/>
      <c r="L68" s="138">
        <f t="shared" si="6"/>
        <v>15050</v>
      </c>
    </row>
    <row r="69" spans="1:12" ht="45">
      <c r="A69" s="124" t="s">
        <v>551</v>
      </c>
      <c r="B69" s="117" t="s">
        <v>125</v>
      </c>
      <c r="C69" s="116" t="s">
        <v>760</v>
      </c>
      <c r="D69" s="139">
        <f>1154091-53114.68</f>
        <v>1100976.32</v>
      </c>
      <c r="E69" s="116"/>
      <c r="F69" s="138">
        <f t="shared" si="5"/>
        <v>1100976.32</v>
      </c>
      <c r="G69" s="124" t="s">
        <v>551</v>
      </c>
      <c r="H69" s="117" t="s">
        <v>125</v>
      </c>
      <c r="I69" s="116" t="s">
        <v>764</v>
      </c>
      <c r="J69" s="139">
        <v>983195.03</v>
      </c>
      <c r="K69" s="116"/>
      <c r="L69" s="138">
        <f t="shared" si="6"/>
        <v>983195.03</v>
      </c>
    </row>
    <row r="70" spans="1:12" ht="51">
      <c r="A70" s="124" t="s">
        <v>670</v>
      </c>
      <c r="B70" s="117" t="s">
        <v>125</v>
      </c>
      <c r="C70" s="116" t="s">
        <v>760</v>
      </c>
      <c r="D70" s="139">
        <v>737000</v>
      </c>
      <c r="E70" s="116"/>
      <c r="F70" s="138">
        <f t="shared" si="5"/>
        <v>737000</v>
      </c>
      <c r="G70" s="124" t="s">
        <v>670</v>
      </c>
      <c r="H70" s="117" t="s">
        <v>125</v>
      </c>
      <c r="I70" s="116" t="s">
        <v>764</v>
      </c>
      <c r="J70" s="139">
        <v>679509.28</v>
      </c>
      <c r="K70" s="116"/>
      <c r="L70" s="138">
        <f t="shared" si="6"/>
        <v>679509.28</v>
      </c>
    </row>
    <row r="71" spans="1:12" ht="51">
      <c r="A71" s="124" t="s">
        <v>671</v>
      </c>
      <c r="B71" s="117" t="s">
        <v>125</v>
      </c>
      <c r="C71" s="116" t="s">
        <v>760</v>
      </c>
      <c r="D71" s="139">
        <v>52614.68</v>
      </c>
      <c r="E71" s="116"/>
      <c r="F71" s="138">
        <f t="shared" si="5"/>
        <v>52614.68</v>
      </c>
      <c r="G71" s="124" t="s">
        <v>671</v>
      </c>
      <c r="H71" s="117" t="s">
        <v>125</v>
      </c>
      <c r="I71" s="116" t="s">
        <v>764</v>
      </c>
      <c r="J71" s="139">
        <v>52614.55</v>
      </c>
      <c r="K71" s="116"/>
      <c r="L71" s="138">
        <f t="shared" si="6"/>
        <v>52614.55</v>
      </c>
    </row>
    <row r="72" spans="1:12" ht="45">
      <c r="A72" s="124" t="s">
        <v>758</v>
      </c>
      <c r="B72" s="117"/>
      <c r="C72" s="116" t="s">
        <v>760</v>
      </c>
      <c r="D72" s="139">
        <v>199000</v>
      </c>
      <c r="E72" s="116"/>
      <c r="F72" s="138">
        <f t="shared" si="5"/>
        <v>199000</v>
      </c>
      <c r="G72" s="124" t="s">
        <v>758</v>
      </c>
      <c r="H72" s="117"/>
      <c r="I72" s="116" t="s">
        <v>764</v>
      </c>
      <c r="J72" s="139">
        <v>199000</v>
      </c>
      <c r="K72" s="116"/>
      <c r="L72" s="138">
        <f t="shared" si="6"/>
        <v>199000</v>
      </c>
    </row>
    <row r="73" spans="1:12" ht="45">
      <c r="A73" s="124" t="s">
        <v>672</v>
      </c>
      <c r="B73" s="117" t="s">
        <v>125</v>
      </c>
      <c r="C73" s="116" t="s">
        <v>760</v>
      </c>
      <c r="D73" s="139">
        <v>199478</v>
      </c>
      <c r="E73" s="116"/>
      <c r="F73" s="138">
        <f t="shared" si="5"/>
        <v>199478</v>
      </c>
      <c r="G73" s="124" t="s">
        <v>672</v>
      </c>
      <c r="H73" s="117" t="s">
        <v>125</v>
      </c>
      <c r="I73" s="116" t="s">
        <v>764</v>
      </c>
      <c r="J73" s="139">
        <v>199467.14</v>
      </c>
      <c r="K73" s="116"/>
      <c r="L73" s="138">
        <f t="shared" si="6"/>
        <v>199467.14</v>
      </c>
    </row>
    <row r="74" spans="1:12" ht="51">
      <c r="A74" s="124" t="s">
        <v>761</v>
      </c>
      <c r="B74" s="117" t="s">
        <v>125</v>
      </c>
      <c r="C74" s="116" t="s">
        <v>760</v>
      </c>
      <c r="D74" s="139">
        <v>199500</v>
      </c>
      <c r="E74" s="116"/>
      <c r="F74" s="138">
        <f t="shared" si="5"/>
        <v>199500</v>
      </c>
      <c r="G74" s="124" t="s">
        <v>761</v>
      </c>
      <c r="H74" s="117" t="s">
        <v>125</v>
      </c>
      <c r="I74" s="116" t="s">
        <v>764</v>
      </c>
      <c r="J74" s="139">
        <v>199500</v>
      </c>
      <c r="K74" s="116"/>
      <c r="L74" s="138">
        <f t="shared" si="6"/>
        <v>199500</v>
      </c>
    </row>
    <row r="75" spans="1:12">
      <c r="A75" s="115" t="s">
        <v>35</v>
      </c>
      <c r="B75" s="94"/>
      <c r="C75" s="54"/>
      <c r="E75" s="62"/>
      <c r="F75" s="151"/>
      <c r="G75" s="115" t="s">
        <v>35</v>
      </c>
      <c r="H75" s="94"/>
      <c r="I75" s="54"/>
      <c r="K75" s="62"/>
      <c r="L75" s="151"/>
    </row>
    <row r="76" spans="1:12">
      <c r="A76" s="71" t="s">
        <v>435</v>
      </c>
      <c r="B76" s="54" t="s">
        <v>320</v>
      </c>
      <c r="C76" s="54" t="s">
        <v>126</v>
      </c>
      <c r="D76" s="66">
        <f>ROUND(D52/D78,0)</f>
        <v>3696</v>
      </c>
      <c r="E76" s="54"/>
      <c r="F76" s="56">
        <f t="shared" si="5"/>
        <v>3696</v>
      </c>
      <c r="G76" s="71" t="s">
        <v>435</v>
      </c>
      <c r="H76" s="54" t="s">
        <v>320</v>
      </c>
      <c r="I76" s="54" t="s">
        <v>126</v>
      </c>
      <c r="J76" s="66">
        <f>ROUND(J52/J78,0)</f>
        <v>3609</v>
      </c>
      <c r="K76" s="54"/>
      <c r="L76" s="56">
        <f t="shared" si="6"/>
        <v>3609</v>
      </c>
    </row>
    <row r="77" spans="1:12">
      <c r="A77" s="115" t="s">
        <v>36</v>
      </c>
      <c r="B77" s="94"/>
      <c r="C77" s="54"/>
      <c r="D77" s="66"/>
      <c r="E77" s="54"/>
      <c r="F77" s="56"/>
      <c r="G77" s="115" t="s">
        <v>36</v>
      </c>
      <c r="H77" s="94"/>
      <c r="I77" s="54"/>
      <c r="J77" s="66"/>
      <c r="K77" s="54"/>
      <c r="L77" s="56"/>
    </row>
    <row r="78" spans="1:12">
      <c r="A78" s="71" t="s">
        <v>434</v>
      </c>
      <c r="B78" s="94" t="s">
        <v>125</v>
      </c>
      <c r="C78" s="54" t="s">
        <v>137</v>
      </c>
      <c r="D78" s="66">
        <v>2000</v>
      </c>
      <c r="E78" s="54"/>
      <c r="F78" s="56">
        <f t="shared" si="5"/>
        <v>2000</v>
      </c>
      <c r="G78" s="71" t="s">
        <v>434</v>
      </c>
      <c r="H78" s="94" t="s">
        <v>125</v>
      </c>
      <c r="I78" s="54" t="s">
        <v>137</v>
      </c>
      <c r="J78" s="66">
        <v>2000</v>
      </c>
      <c r="K78" s="54"/>
      <c r="L78" s="56">
        <f t="shared" si="6"/>
        <v>2000</v>
      </c>
    </row>
    <row r="79" spans="1:12">
      <c r="A79" s="115" t="s">
        <v>37</v>
      </c>
      <c r="B79" s="94"/>
      <c r="C79" s="54"/>
      <c r="D79" s="66"/>
      <c r="E79" s="54"/>
      <c r="F79" s="56"/>
      <c r="G79" s="115" t="s">
        <v>37</v>
      </c>
      <c r="H79" s="94"/>
      <c r="I79" s="54"/>
      <c r="J79" s="66"/>
      <c r="K79" s="54"/>
      <c r="L79" s="56"/>
    </row>
    <row r="80" spans="1:12">
      <c r="A80" s="71" t="s">
        <v>298</v>
      </c>
      <c r="B80" s="94" t="s">
        <v>141</v>
      </c>
      <c r="C80" s="54" t="s">
        <v>137</v>
      </c>
      <c r="D80" s="66">
        <v>100</v>
      </c>
      <c r="E80" s="54"/>
      <c r="F80" s="56">
        <f t="shared" si="5"/>
        <v>100</v>
      </c>
      <c r="G80" s="71" t="s">
        <v>298</v>
      </c>
      <c r="H80" s="94" t="s">
        <v>141</v>
      </c>
      <c r="I80" s="54" t="s">
        <v>137</v>
      </c>
      <c r="J80" s="66">
        <v>100</v>
      </c>
      <c r="K80" s="54"/>
      <c r="L80" s="56">
        <f t="shared" si="6"/>
        <v>100</v>
      </c>
    </row>
    <row r="81" spans="1:12">
      <c r="A81" s="224" t="s">
        <v>673</v>
      </c>
      <c r="B81" s="236"/>
      <c r="C81" s="54"/>
      <c r="D81" s="54"/>
      <c r="E81" s="54"/>
      <c r="F81" s="54"/>
      <c r="G81" s="224" t="s">
        <v>673</v>
      </c>
      <c r="H81" s="236"/>
      <c r="I81" s="54"/>
      <c r="J81" s="54"/>
      <c r="K81" s="54"/>
      <c r="L81" s="54"/>
    </row>
    <row r="82" spans="1:12">
      <c r="A82" s="155" t="s">
        <v>34</v>
      </c>
      <c r="B82" s="54"/>
      <c r="C82" s="54"/>
      <c r="D82" s="54"/>
      <c r="E82" s="54"/>
      <c r="F82" s="54"/>
      <c r="G82" s="155" t="s">
        <v>34</v>
      </c>
      <c r="H82" s="54"/>
      <c r="I82" s="54"/>
      <c r="J82" s="54"/>
      <c r="K82" s="54"/>
      <c r="L82" s="54"/>
    </row>
    <row r="83" spans="1:12" ht="22.5">
      <c r="A83" s="60" t="s">
        <v>233</v>
      </c>
      <c r="B83" s="54" t="s">
        <v>129</v>
      </c>
      <c r="C83" s="54" t="s">
        <v>126</v>
      </c>
      <c r="D83" s="58">
        <f>719510-100000-300000-220000</f>
        <v>99510</v>
      </c>
      <c r="E83" s="54"/>
      <c r="F83" s="56">
        <f>D83+E83</f>
        <v>99510</v>
      </c>
      <c r="G83" s="60" t="s">
        <v>233</v>
      </c>
      <c r="H83" s="54" t="s">
        <v>129</v>
      </c>
      <c r="I83" s="54" t="s">
        <v>126</v>
      </c>
      <c r="J83" s="58">
        <v>98963</v>
      </c>
      <c r="K83" s="54"/>
      <c r="L83" s="56">
        <f>J83+K83</f>
        <v>98963</v>
      </c>
    </row>
    <row r="84" spans="1:12">
      <c r="A84" s="155" t="s">
        <v>35</v>
      </c>
      <c r="B84" s="54"/>
      <c r="C84" s="54"/>
      <c r="D84" s="57"/>
      <c r="E84" s="54"/>
      <c r="F84" s="54"/>
      <c r="G84" s="155" t="s">
        <v>35</v>
      </c>
      <c r="H84" s="54"/>
      <c r="I84" s="54"/>
      <c r="J84" s="57"/>
      <c r="K84" s="54"/>
      <c r="L84" s="54"/>
    </row>
    <row r="85" spans="1:12" ht="22.5">
      <c r="A85" s="60" t="s">
        <v>266</v>
      </c>
      <c r="B85" s="54" t="s">
        <v>134</v>
      </c>
      <c r="C85" s="54" t="s">
        <v>126</v>
      </c>
      <c r="D85" s="57">
        <v>0</v>
      </c>
      <c r="E85" s="54"/>
      <c r="F85" s="54">
        <f>D85</f>
        <v>0</v>
      </c>
      <c r="G85" s="60" t="s">
        <v>266</v>
      </c>
      <c r="H85" s="54" t="s">
        <v>134</v>
      </c>
      <c r="I85" s="54" t="s">
        <v>126</v>
      </c>
      <c r="J85" s="57">
        <v>0</v>
      </c>
      <c r="K85" s="54"/>
      <c r="L85" s="54">
        <f>J85</f>
        <v>0</v>
      </c>
    </row>
    <row r="86" spans="1:12">
      <c r="A86" s="60" t="s">
        <v>234</v>
      </c>
      <c r="B86" s="54" t="s">
        <v>134</v>
      </c>
      <c r="C86" s="54" t="s">
        <v>126</v>
      </c>
      <c r="D86" s="57">
        <v>10</v>
      </c>
      <c r="E86" s="54"/>
      <c r="F86" s="54">
        <f>D86</f>
        <v>10</v>
      </c>
      <c r="G86" s="60" t="s">
        <v>234</v>
      </c>
      <c r="H86" s="54" t="s">
        <v>134</v>
      </c>
      <c r="I86" s="54" t="s">
        <v>126</v>
      </c>
      <c r="J86" s="57">
        <v>10</v>
      </c>
      <c r="K86" s="54"/>
      <c r="L86" s="54">
        <f>J86</f>
        <v>10</v>
      </c>
    </row>
    <row r="87" spans="1:12" ht="33.75">
      <c r="A87" s="60" t="s">
        <v>267</v>
      </c>
      <c r="B87" s="54" t="s">
        <v>134</v>
      </c>
      <c r="C87" s="54" t="s">
        <v>126</v>
      </c>
      <c r="D87" s="57">
        <v>0</v>
      </c>
      <c r="E87" s="54"/>
      <c r="F87" s="54">
        <f>D87+E87</f>
        <v>0</v>
      </c>
      <c r="G87" s="60" t="s">
        <v>267</v>
      </c>
      <c r="H87" s="54" t="s">
        <v>134</v>
      </c>
      <c r="I87" s="54" t="s">
        <v>126</v>
      </c>
      <c r="J87" s="57">
        <v>0</v>
      </c>
      <c r="K87" s="54"/>
      <c r="L87" s="54">
        <f>J87+K87</f>
        <v>0</v>
      </c>
    </row>
    <row r="88" spans="1:12">
      <c r="A88" s="155" t="s">
        <v>36</v>
      </c>
      <c r="B88" s="54"/>
      <c r="C88" s="54"/>
      <c r="D88" s="54"/>
      <c r="E88" s="54"/>
      <c r="F88" s="54"/>
      <c r="G88" s="155" t="s">
        <v>36</v>
      </c>
      <c r="H88" s="54"/>
      <c r="I88" s="54"/>
      <c r="J88" s="54"/>
      <c r="K88" s="54"/>
      <c r="L88" s="54"/>
    </row>
    <row r="89" spans="1:12" ht="22.5">
      <c r="A89" s="60" t="s">
        <v>268</v>
      </c>
      <c r="B89" s="54" t="s">
        <v>129</v>
      </c>
      <c r="C89" s="54" t="s">
        <v>137</v>
      </c>
      <c r="D89" s="56">
        <v>0</v>
      </c>
      <c r="E89" s="54"/>
      <c r="F89" s="56">
        <f>D89</f>
        <v>0</v>
      </c>
      <c r="G89" s="60" t="s">
        <v>268</v>
      </c>
      <c r="H89" s="54" t="s">
        <v>129</v>
      </c>
      <c r="I89" s="54" t="s">
        <v>137</v>
      </c>
      <c r="J89" s="56">
        <v>0</v>
      </c>
      <c r="K89" s="54"/>
      <c r="L89" s="56">
        <f>J89</f>
        <v>0</v>
      </c>
    </row>
    <row r="90" spans="1:12">
      <c r="A90" s="60" t="s">
        <v>236</v>
      </c>
      <c r="B90" s="54" t="s">
        <v>129</v>
      </c>
      <c r="C90" s="54" t="s">
        <v>137</v>
      </c>
      <c r="D90" s="56">
        <v>9951</v>
      </c>
      <c r="E90" s="54"/>
      <c r="F90" s="56">
        <f>D90</f>
        <v>9951</v>
      </c>
      <c r="G90" s="60" t="s">
        <v>236</v>
      </c>
      <c r="H90" s="54" t="s">
        <v>129</v>
      </c>
      <c r="I90" s="54" t="s">
        <v>137</v>
      </c>
      <c r="J90" s="56">
        <f>J83/J86</f>
        <v>9896.2999999999993</v>
      </c>
      <c r="K90" s="54"/>
      <c r="L90" s="56">
        <f>J90</f>
        <v>9896.2999999999993</v>
      </c>
    </row>
    <row r="91" spans="1:12" ht="33.75">
      <c r="A91" s="60" t="s">
        <v>269</v>
      </c>
      <c r="B91" s="54" t="s">
        <v>129</v>
      </c>
      <c r="C91" s="54" t="s">
        <v>137</v>
      </c>
      <c r="D91" s="56">
        <v>0</v>
      </c>
      <c r="E91" s="54"/>
      <c r="F91" s="56">
        <f>D91+E91</f>
        <v>0</v>
      </c>
      <c r="G91" s="60" t="s">
        <v>269</v>
      </c>
      <c r="H91" s="54" t="s">
        <v>129</v>
      </c>
      <c r="I91" s="54" t="s">
        <v>137</v>
      </c>
      <c r="J91" s="56">
        <v>0</v>
      </c>
      <c r="K91" s="54"/>
      <c r="L91" s="56">
        <f>J91+K91</f>
        <v>0</v>
      </c>
    </row>
    <row r="92" spans="1:12">
      <c r="A92" s="155" t="s">
        <v>37</v>
      </c>
      <c r="B92" s="54"/>
      <c r="C92" s="54"/>
      <c r="D92" s="57"/>
      <c r="E92" s="54"/>
      <c r="F92" s="54"/>
      <c r="G92" s="155" t="s">
        <v>37</v>
      </c>
      <c r="H92" s="54"/>
      <c r="I92" s="54"/>
      <c r="J92" s="57"/>
      <c r="K92" s="54"/>
      <c r="L92" s="54"/>
    </row>
    <row r="93" spans="1:12">
      <c r="A93" s="60" t="s">
        <v>165</v>
      </c>
      <c r="B93" s="54" t="s">
        <v>141</v>
      </c>
      <c r="C93" s="54" t="s">
        <v>166</v>
      </c>
      <c r="D93" s="57">
        <v>100</v>
      </c>
      <c r="E93" s="54"/>
      <c r="F93" s="55">
        <f t="shared" ref="F93" si="7">D93+E93</f>
        <v>100</v>
      </c>
      <c r="G93" s="60" t="s">
        <v>165</v>
      </c>
      <c r="H93" s="54" t="s">
        <v>141</v>
      </c>
      <c r="I93" s="54" t="s">
        <v>166</v>
      </c>
      <c r="J93" s="57">
        <v>100</v>
      </c>
      <c r="K93" s="54"/>
      <c r="L93" s="55">
        <f t="shared" ref="L93" si="8">J93+K93</f>
        <v>100</v>
      </c>
    </row>
    <row r="94" spans="1:12">
      <c r="A94" s="232" t="s">
        <v>180</v>
      </c>
      <c r="B94" s="232"/>
      <c r="C94" s="54"/>
      <c r="D94" s="57"/>
      <c r="E94" s="54"/>
      <c r="F94" s="56"/>
      <c r="G94" s="232" t="s">
        <v>180</v>
      </c>
      <c r="H94" s="232"/>
      <c r="I94" s="54"/>
      <c r="J94" s="57"/>
      <c r="K94" s="54"/>
      <c r="L94" s="56"/>
    </row>
    <row r="95" spans="1:12">
      <c r="A95" s="155" t="s">
        <v>674</v>
      </c>
      <c r="B95" s="54"/>
      <c r="C95" s="62"/>
      <c r="D95" s="54"/>
      <c r="E95" s="54"/>
      <c r="F95" s="54"/>
      <c r="G95" s="155" t="s">
        <v>674</v>
      </c>
      <c r="H95" s="54"/>
      <c r="I95" s="62"/>
      <c r="J95" s="54"/>
      <c r="K95" s="54"/>
      <c r="L95" s="54"/>
    </row>
    <row r="96" spans="1:12">
      <c r="A96" s="155" t="s">
        <v>34</v>
      </c>
      <c r="B96" s="54"/>
      <c r="C96" s="62"/>
      <c r="D96" s="54"/>
      <c r="E96" s="54"/>
      <c r="F96" s="54"/>
      <c r="G96" s="155" t="s">
        <v>34</v>
      </c>
      <c r="H96" s="54"/>
      <c r="I96" s="62"/>
      <c r="J96" s="54"/>
      <c r="K96" s="54"/>
      <c r="L96" s="54"/>
    </row>
    <row r="97" spans="1:12" ht="22.5">
      <c r="A97" s="60" t="s">
        <v>123</v>
      </c>
      <c r="B97" s="54" t="s">
        <v>129</v>
      </c>
      <c r="C97" s="54" t="s">
        <v>170</v>
      </c>
      <c r="D97" s="58">
        <v>42579</v>
      </c>
      <c r="E97" s="54"/>
      <c r="F97" s="58">
        <f>D97+E97</f>
        <v>42579</v>
      </c>
      <c r="G97" s="60" t="s">
        <v>123</v>
      </c>
      <c r="H97" s="54" t="s">
        <v>129</v>
      </c>
      <c r="I97" s="54" t="s">
        <v>170</v>
      </c>
      <c r="J97" s="58">
        <v>6289</v>
      </c>
      <c r="K97" s="54"/>
      <c r="L97" s="58">
        <f>J97+K97</f>
        <v>6289</v>
      </c>
    </row>
    <row r="98" spans="1:12">
      <c r="A98" s="155" t="s">
        <v>35</v>
      </c>
      <c r="B98" s="54"/>
      <c r="C98" s="62"/>
      <c r="D98" s="57"/>
      <c r="E98" s="54"/>
      <c r="F98" s="54"/>
      <c r="G98" s="155" t="s">
        <v>35</v>
      </c>
      <c r="H98" s="54"/>
      <c r="I98" s="62"/>
      <c r="J98" s="57"/>
      <c r="K98" s="54"/>
      <c r="L98" s="54"/>
    </row>
    <row r="99" spans="1:12">
      <c r="A99" s="60" t="s">
        <v>238</v>
      </c>
      <c r="B99" s="54" t="s">
        <v>127</v>
      </c>
      <c r="C99" s="54" t="s">
        <v>126</v>
      </c>
      <c r="D99" s="72">
        <v>3</v>
      </c>
      <c r="E99" s="54"/>
      <c r="F99" s="55">
        <f>D99+E99</f>
        <v>3</v>
      </c>
      <c r="G99" s="60" t="s">
        <v>238</v>
      </c>
      <c r="H99" s="54" t="s">
        <v>127</v>
      </c>
      <c r="I99" s="54" t="s">
        <v>126</v>
      </c>
      <c r="J99" s="72">
        <v>2</v>
      </c>
      <c r="K99" s="54"/>
      <c r="L99" s="55">
        <f>J99+K99</f>
        <v>2</v>
      </c>
    </row>
    <row r="100" spans="1:12">
      <c r="A100" s="155" t="s">
        <v>36</v>
      </c>
      <c r="B100" s="54"/>
      <c r="C100" s="62"/>
      <c r="D100" s="72"/>
      <c r="E100" s="54"/>
      <c r="F100" s="55"/>
      <c r="G100" s="155" t="s">
        <v>36</v>
      </c>
      <c r="H100" s="54"/>
      <c r="I100" s="62"/>
      <c r="J100" s="72"/>
      <c r="K100" s="54"/>
      <c r="L100" s="55"/>
    </row>
    <row r="101" spans="1:12" ht="22.5">
      <c r="A101" s="60" t="s">
        <v>239</v>
      </c>
      <c r="B101" s="54" t="s">
        <v>129</v>
      </c>
      <c r="C101" s="54" t="s">
        <v>137</v>
      </c>
      <c r="D101" s="58">
        <f>D97/D99</f>
        <v>14193</v>
      </c>
      <c r="E101" s="54"/>
      <c r="F101" s="58">
        <f>D101</f>
        <v>14193</v>
      </c>
      <c r="G101" s="60" t="s">
        <v>239</v>
      </c>
      <c r="H101" s="54" t="s">
        <v>129</v>
      </c>
      <c r="I101" s="54" t="s">
        <v>137</v>
      </c>
      <c r="J101" s="58">
        <f>J97/J99</f>
        <v>3144.5</v>
      </c>
      <c r="K101" s="54"/>
      <c r="L101" s="58">
        <f>J101</f>
        <v>3144.5</v>
      </c>
    </row>
    <row r="102" spans="1:12">
      <c r="A102" s="155" t="s">
        <v>37</v>
      </c>
      <c r="B102" s="54"/>
      <c r="C102" s="62"/>
      <c r="D102" s="58"/>
      <c r="E102" s="54"/>
      <c r="F102" s="56"/>
      <c r="G102" s="155" t="s">
        <v>37</v>
      </c>
      <c r="H102" s="54"/>
      <c r="I102" s="62"/>
      <c r="J102" s="58"/>
      <c r="K102" s="54"/>
      <c r="L102" s="56"/>
    </row>
    <row r="103" spans="1:12" ht="22.5">
      <c r="A103" s="60" t="s">
        <v>240</v>
      </c>
      <c r="B103" s="54" t="s">
        <v>141</v>
      </c>
      <c r="C103" s="54" t="s">
        <v>137</v>
      </c>
      <c r="D103" s="57">
        <v>100</v>
      </c>
      <c r="E103" s="57"/>
      <c r="F103" s="57">
        <f>D103</f>
        <v>100</v>
      </c>
      <c r="G103" s="60" t="s">
        <v>240</v>
      </c>
      <c r="H103" s="54" t="s">
        <v>141</v>
      </c>
      <c r="I103" s="54" t="s">
        <v>137</v>
      </c>
      <c r="J103" s="57">
        <v>100</v>
      </c>
      <c r="K103" s="57"/>
      <c r="L103" s="57">
        <f>J103</f>
        <v>100</v>
      </c>
    </row>
    <row r="104" spans="1:12">
      <c r="A104" s="156" t="s">
        <v>646</v>
      </c>
      <c r="B104" s="157"/>
      <c r="C104" s="62"/>
      <c r="D104" s="57"/>
      <c r="E104" s="54"/>
      <c r="F104" s="54"/>
      <c r="G104" s="156" t="s">
        <v>646</v>
      </c>
      <c r="H104" s="157"/>
      <c r="I104" s="62"/>
      <c r="J104" s="57"/>
      <c r="K104" s="54"/>
      <c r="L104" s="54"/>
    </row>
    <row r="105" spans="1:12">
      <c r="A105" s="155" t="s">
        <v>34</v>
      </c>
      <c r="B105" s="54"/>
      <c r="C105" s="62"/>
      <c r="D105" s="57"/>
      <c r="E105" s="54"/>
      <c r="F105" s="54"/>
      <c r="G105" s="155" t="s">
        <v>34</v>
      </c>
      <c r="H105" s="54"/>
      <c r="I105" s="62"/>
      <c r="J105" s="57"/>
      <c r="K105" s="54"/>
      <c r="L105" s="54"/>
    </row>
    <row r="106" spans="1:12" ht="22.5">
      <c r="A106" s="60" t="s">
        <v>285</v>
      </c>
      <c r="B106" s="54" t="s">
        <v>129</v>
      </c>
      <c r="C106" s="54" t="s">
        <v>170</v>
      </c>
      <c r="D106" s="58">
        <v>18000</v>
      </c>
      <c r="E106" s="54"/>
      <c r="F106" s="58">
        <f>D106</f>
        <v>18000</v>
      </c>
      <c r="G106" s="60" t="s">
        <v>285</v>
      </c>
      <c r="H106" s="54" t="s">
        <v>129</v>
      </c>
      <c r="I106" s="54" t="s">
        <v>170</v>
      </c>
      <c r="J106" s="58">
        <v>14400</v>
      </c>
      <c r="K106" s="54"/>
      <c r="L106" s="58">
        <f>J106</f>
        <v>14400</v>
      </c>
    </row>
    <row r="107" spans="1:12">
      <c r="A107" s="155" t="s">
        <v>35</v>
      </c>
      <c r="B107" s="54"/>
      <c r="C107" s="62"/>
      <c r="D107" s="57"/>
      <c r="E107" s="54"/>
      <c r="F107" s="54"/>
      <c r="G107" s="155" t="s">
        <v>35</v>
      </c>
      <c r="H107" s="54"/>
      <c r="I107" s="62"/>
      <c r="J107" s="57"/>
      <c r="K107" s="54"/>
      <c r="L107" s="54"/>
    </row>
    <row r="108" spans="1:12" ht="22.5">
      <c r="A108" s="60" t="s">
        <v>286</v>
      </c>
      <c r="B108" s="54" t="s">
        <v>172</v>
      </c>
      <c r="C108" s="54" t="s">
        <v>138</v>
      </c>
      <c r="D108" s="54">
        <v>12</v>
      </c>
      <c r="E108" s="54"/>
      <c r="F108" s="54">
        <f>D108</f>
        <v>12</v>
      </c>
      <c r="G108" s="60" t="s">
        <v>286</v>
      </c>
      <c r="H108" s="54" t="s">
        <v>172</v>
      </c>
      <c r="I108" s="54" t="s">
        <v>138</v>
      </c>
      <c r="J108" s="54">
        <v>12</v>
      </c>
      <c r="K108" s="54"/>
      <c r="L108" s="54">
        <f>J108</f>
        <v>12</v>
      </c>
    </row>
    <row r="109" spans="1:12">
      <c r="A109" s="155" t="s">
        <v>36</v>
      </c>
      <c r="B109" s="54"/>
      <c r="C109" s="62"/>
      <c r="D109" s="57"/>
      <c r="E109" s="54"/>
      <c r="F109" s="54"/>
      <c r="G109" s="155" t="s">
        <v>36</v>
      </c>
      <c r="H109" s="54"/>
      <c r="I109" s="62"/>
      <c r="J109" s="57"/>
      <c r="K109" s="54"/>
      <c r="L109" s="54"/>
    </row>
    <row r="110" spans="1:12" ht="22.5">
      <c r="A110" s="60" t="s">
        <v>287</v>
      </c>
      <c r="B110" s="54" t="s">
        <v>125</v>
      </c>
      <c r="C110" s="54" t="s">
        <v>137</v>
      </c>
      <c r="D110" s="56">
        <f>D106/D108</f>
        <v>1500</v>
      </c>
      <c r="E110" s="54"/>
      <c r="F110" s="56">
        <f>D110+E110</f>
        <v>1500</v>
      </c>
      <c r="G110" s="60" t="s">
        <v>287</v>
      </c>
      <c r="H110" s="54" t="s">
        <v>125</v>
      </c>
      <c r="I110" s="54" t="s">
        <v>137</v>
      </c>
      <c r="J110" s="56">
        <f>J106/J108</f>
        <v>1200</v>
      </c>
      <c r="K110" s="54"/>
      <c r="L110" s="56">
        <f>J110+K110</f>
        <v>1200</v>
      </c>
    </row>
    <row r="111" spans="1:12">
      <c r="A111" s="155" t="s">
        <v>37</v>
      </c>
      <c r="B111" s="54"/>
      <c r="C111" s="62"/>
      <c r="D111" s="57"/>
      <c r="E111" s="54"/>
      <c r="F111" s="54"/>
      <c r="G111" s="155" t="s">
        <v>37</v>
      </c>
      <c r="H111" s="54"/>
      <c r="I111" s="62"/>
      <c r="J111" s="57"/>
      <c r="K111" s="54"/>
      <c r="L111" s="54"/>
    </row>
    <row r="112" spans="1:12">
      <c r="A112" s="60" t="s">
        <v>165</v>
      </c>
      <c r="B112" s="54" t="s">
        <v>141</v>
      </c>
      <c r="C112" s="54" t="s">
        <v>137</v>
      </c>
      <c r="D112" s="72">
        <v>100</v>
      </c>
      <c r="E112" s="54"/>
      <c r="F112" s="55">
        <f>D112+E112</f>
        <v>100</v>
      </c>
      <c r="G112" s="60" t="s">
        <v>165</v>
      </c>
      <c r="H112" s="54" t="s">
        <v>141</v>
      </c>
      <c r="I112" s="54" t="s">
        <v>137</v>
      </c>
      <c r="J112" s="72">
        <v>100</v>
      </c>
      <c r="K112" s="54"/>
      <c r="L112" s="55">
        <f>J112+K112</f>
        <v>100</v>
      </c>
    </row>
    <row r="113" spans="1:12">
      <c r="A113" s="224" t="s">
        <v>244</v>
      </c>
      <c r="B113" s="226"/>
      <c r="G113" s="224" t="s">
        <v>244</v>
      </c>
      <c r="H113" s="226"/>
      <c r="L113" s="170"/>
    </row>
    <row r="114" spans="1:12" ht="31.5">
      <c r="A114" s="156" t="s">
        <v>653</v>
      </c>
      <c r="B114" s="154"/>
      <c r="C114" s="54"/>
      <c r="D114" s="72"/>
      <c r="E114" s="54"/>
      <c r="F114" s="55"/>
      <c r="G114" s="156" t="s">
        <v>653</v>
      </c>
      <c r="H114" s="154"/>
      <c r="I114" s="54"/>
      <c r="J114" s="72"/>
      <c r="K114" s="54"/>
      <c r="L114" s="55"/>
    </row>
    <row r="115" spans="1:12">
      <c r="A115" s="155" t="s">
        <v>34</v>
      </c>
      <c r="B115" s="54"/>
      <c r="C115" s="62"/>
      <c r="D115" s="72"/>
      <c r="E115" s="54"/>
      <c r="F115" s="55"/>
      <c r="G115" s="155" t="s">
        <v>34</v>
      </c>
      <c r="H115" s="54"/>
      <c r="I115" s="62"/>
      <c r="J115" s="72"/>
      <c r="K115" s="54"/>
      <c r="L115" s="55"/>
    </row>
    <row r="116" spans="1:12" ht="33.75">
      <c r="A116" s="60" t="s">
        <v>142</v>
      </c>
      <c r="B116" s="54" t="s">
        <v>143</v>
      </c>
      <c r="C116" s="54" t="s">
        <v>144</v>
      </c>
      <c r="D116" s="72">
        <v>123.3</v>
      </c>
      <c r="E116" s="54"/>
      <c r="F116" s="56">
        <f t="shared" ref="F116:F118" si="9">D116</f>
        <v>123.3</v>
      </c>
      <c r="G116" s="60" t="s">
        <v>142</v>
      </c>
      <c r="H116" s="54" t="s">
        <v>143</v>
      </c>
      <c r="I116" s="54" t="s">
        <v>144</v>
      </c>
      <c r="J116" s="72">
        <v>123.3</v>
      </c>
      <c r="K116" s="54"/>
      <c r="L116" s="56">
        <f t="shared" ref="L116:L118" si="10">J116</f>
        <v>123.3</v>
      </c>
    </row>
    <row r="117" spans="1:12" ht="33.75">
      <c r="A117" s="60" t="s">
        <v>145</v>
      </c>
      <c r="B117" s="54" t="s">
        <v>323</v>
      </c>
      <c r="C117" s="54" t="s">
        <v>144</v>
      </c>
      <c r="D117" s="72">
        <v>1826.1</v>
      </c>
      <c r="E117" s="54"/>
      <c r="F117" s="56">
        <f t="shared" si="9"/>
        <v>1826.1</v>
      </c>
      <c r="G117" s="60" t="s">
        <v>145</v>
      </c>
      <c r="H117" s="54" t="s">
        <v>323</v>
      </c>
      <c r="I117" s="54" t="s">
        <v>144</v>
      </c>
      <c r="J117" s="72">
        <v>1826.1</v>
      </c>
      <c r="K117" s="54"/>
      <c r="L117" s="56">
        <f t="shared" si="10"/>
        <v>1826.1</v>
      </c>
    </row>
    <row r="118" spans="1:12" ht="56.25">
      <c r="A118" s="60" t="s">
        <v>325</v>
      </c>
      <c r="B118" s="54" t="s">
        <v>125</v>
      </c>
      <c r="C118" s="62" t="s">
        <v>130</v>
      </c>
      <c r="D118" s="58">
        <v>54010000</v>
      </c>
      <c r="E118" s="54"/>
      <c r="F118" s="56">
        <f t="shared" si="9"/>
        <v>54010000</v>
      </c>
      <c r="G118" s="60" t="s">
        <v>325</v>
      </c>
      <c r="H118" s="54" t="s">
        <v>125</v>
      </c>
      <c r="I118" s="62" t="s">
        <v>130</v>
      </c>
      <c r="J118" s="58">
        <f>54010000-1800000</f>
        <v>52210000</v>
      </c>
      <c r="K118" s="54"/>
      <c r="L118" s="56">
        <f t="shared" si="10"/>
        <v>52210000</v>
      </c>
    </row>
    <row r="119" spans="1:12">
      <c r="A119" s="155" t="s">
        <v>35</v>
      </c>
      <c r="B119" s="54"/>
      <c r="C119" s="54"/>
      <c r="D119" s="72"/>
      <c r="E119" s="54"/>
      <c r="F119" s="55"/>
      <c r="G119" s="155" t="s">
        <v>35</v>
      </c>
      <c r="H119" s="54"/>
      <c r="I119" s="54"/>
      <c r="J119" s="72"/>
      <c r="K119" s="54"/>
      <c r="L119" s="55"/>
    </row>
    <row r="120" spans="1:12" ht="33.75">
      <c r="A120" s="60" t="s">
        <v>213</v>
      </c>
      <c r="B120" s="54" t="s">
        <v>172</v>
      </c>
      <c r="C120" s="54" t="s">
        <v>138</v>
      </c>
      <c r="D120" s="72">
        <v>9</v>
      </c>
      <c r="E120" s="54"/>
      <c r="F120" s="55">
        <f>D120</f>
        <v>9</v>
      </c>
      <c r="G120" s="60" t="s">
        <v>213</v>
      </c>
      <c r="H120" s="54" t="s">
        <v>172</v>
      </c>
      <c r="I120" s="54" t="s">
        <v>138</v>
      </c>
      <c r="J120" s="72">
        <v>9</v>
      </c>
      <c r="K120" s="54"/>
      <c r="L120" s="55">
        <f>J120</f>
        <v>9</v>
      </c>
    </row>
    <row r="121" spans="1:12">
      <c r="A121" s="65" t="s">
        <v>36</v>
      </c>
      <c r="B121" s="62"/>
      <c r="C121" s="62"/>
      <c r="D121" s="72"/>
      <c r="E121" s="54"/>
      <c r="F121" s="55"/>
      <c r="G121" s="65" t="s">
        <v>36</v>
      </c>
      <c r="H121" s="62"/>
      <c r="I121" s="62"/>
      <c r="J121" s="72"/>
      <c r="K121" s="54"/>
      <c r="L121" s="55"/>
    </row>
    <row r="122" spans="1:12" ht="22.5">
      <c r="A122" s="60" t="s">
        <v>215</v>
      </c>
      <c r="B122" s="54" t="s">
        <v>125</v>
      </c>
      <c r="C122" s="54" t="s">
        <v>137</v>
      </c>
      <c r="D122" s="58">
        <f>D118/D120</f>
        <v>6001111.111111111</v>
      </c>
      <c r="E122" s="54"/>
      <c r="F122" s="58">
        <f>D122</f>
        <v>6001111.111111111</v>
      </c>
      <c r="G122" s="60" t="s">
        <v>215</v>
      </c>
      <c r="H122" s="54" t="s">
        <v>125</v>
      </c>
      <c r="I122" s="54" t="s">
        <v>137</v>
      </c>
      <c r="J122" s="58">
        <f>J118/J120</f>
        <v>5801111.111111111</v>
      </c>
      <c r="K122" s="54"/>
      <c r="L122" s="58">
        <f>J122</f>
        <v>5801111.111111111</v>
      </c>
    </row>
    <row r="123" spans="1:12">
      <c r="A123" s="65" t="s">
        <v>37</v>
      </c>
      <c r="B123" s="62"/>
      <c r="C123" s="62"/>
      <c r="D123" s="72"/>
      <c r="E123" s="54"/>
      <c r="F123" s="55"/>
      <c r="G123" s="65" t="s">
        <v>37</v>
      </c>
      <c r="H123" s="62"/>
      <c r="I123" s="62"/>
      <c r="J123" s="72"/>
      <c r="K123" s="54"/>
      <c r="L123" s="55"/>
    </row>
    <row r="124" spans="1:12" ht="22.5">
      <c r="A124" s="60" t="s">
        <v>214</v>
      </c>
      <c r="B124" s="54" t="s">
        <v>141</v>
      </c>
      <c r="C124" s="54" t="s">
        <v>137</v>
      </c>
      <c r="D124" s="72">
        <v>100</v>
      </c>
      <c r="E124" s="54"/>
      <c r="F124" s="56">
        <f>D124</f>
        <v>100</v>
      </c>
      <c r="G124" s="60" t="s">
        <v>214</v>
      </c>
      <c r="H124" s="54" t="s">
        <v>141</v>
      </c>
      <c r="I124" s="54" t="s">
        <v>137</v>
      </c>
      <c r="J124" s="72">
        <v>100</v>
      </c>
      <c r="K124" s="54"/>
      <c r="L124" s="56">
        <f>J124</f>
        <v>100</v>
      </c>
    </row>
    <row r="125" spans="1:12">
      <c r="A125" s="224" t="s">
        <v>245</v>
      </c>
      <c r="B125" s="226"/>
      <c r="G125" s="224" t="s">
        <v>245</v>
      </c>
      <c r="H125" s="226"/>
      <c r="L125" s="170"/>
    </row>
    <row r="126" spans="1:12">
      <c r="A126" s="224" t="s">
        <v>661</v>
      </c>
      <c r="B126" s="226"/>
      <c r="C126" s="62"/>
      <c r="D126" s="72"/>
      <c r="E126" s="54"/>
      <c r="F126" s="55"/>
      <c r="G126" s="224" t="s">
        <v>661</v>
      </c>
      <c r="H126" s="226"/>
      <c r="I126" s="62"/>
      <c r="J126" s="72"/>
      <c r="K126" s="54"/>
      <c r="L126" s="55"/>
    </row>
    <row r="127" spans="1:12">
      <c r="A127" s="155" t="s">
        <v>34</v>
      </c>
      <c r="B127" s="54"/>
      <c r="C127" s="54"/>
      <c r="D127" s="72"/>
      <c r="E127" s="54"/>
      <c r="F127" s="55"/>
      <c r="G127" s="155" t="s">
        <v>34</v>
      </c>
      <c r="H127" s="54"/>
      <c r="I127" s="54"/>
      <c r="J127" s="72"/>
      <c r="K127" s="54"/>
      <c r="L127" s="55"/>
    </row>
    <row r="128" spans="1:12" ht="22.5">
      <c r="A128" s="60" t="s">
        <v>207</v>
      </c>
      <c r="B128" s="54" t="s">
        <v>125</v>
      </c>
      <c r="C128" s="54" t="s">
        <v>130</v>
      </c>
      <c r="D128" s="58">
        <f>6500000-1451400+600000</f>
        <v>5648600</v>
      </c>
      <c r="E128" s="57"/>
      <c r="F128" s="58">
        <f>D128</f>
        <v>5648600</v>
      </c>
      <c r="G128" s="60" t="s">
        <v>207</v>
      </c>
      <c r="H128" s="54" t="s">
        <v>125</v>
      </c>
      <c r="I128" s="54" t="s">
        <v>130</v>
      </c>
      <c r="J128" s="58">
        <f>6500000-1451400+600000+292800</f>
        <v>5941400</v>
      </c>
      <c r="K128" s="57"/>
      <c r="L128" s="58">
        <f>J128</f>
        <v>5941400</v>
      </c>
    </row>
    <row r="129" spans="1:12">
      <c r="A129" s="155" t="s">
        <v>35</v>
      </c>
      <c r="B129" s="54"/>
      <c r="C129" s="54"/>
      <c r="D129" s="57"/>
      <c r="E129" s="57"/>
      <c r="F129" s="57"/>
      <c r="G129" s="155" t="s">
        <v>35</v>
      </c>
      <c r="H129" s="54"/>
      <c r="I129" s="54"/>
      <c r="J129" s="57"/>
      <c r="K129" s="57"/>
      <c r="L129" s="57"/>
    </row>
    <row r="130" spans="1:12" ht="33.75">
      <c r="A130" s="60" t="s">
        <v>202</v>
      </c>
      <c r="B130" s="54" t="s">
        <v>172</v>
      </c>
      <c r="C130" s="54" t="s">
        <v>138</v>
      </c>
      <c r="D130" s="57">
        <v>12</v>
      </c>
      <c r="E130" s="57"/>
      <c r="F130" s="57">
        <f>D130</f>
        <v>12</v>
      </c>
      <c r="G130" s="60" t="s">
        <v>202</v>
      </c>
      <c r="H130" s="54" t="s">
        <v>172</v>
      </c>
      <c r="I130" s="54" t="s">
        <v>138</v>
      </c>
      <c r="J130" s="57">
        <v>12</v>
      </c>
      <c r="K130" s="57"/>
      <c r="L130" s="57">
        <f>J130</f>
        <v>12</v>
      </c>
    </row>
    <row r="131" spans="1:12">
      <c r="A131" s="155" t="s">
        <v>36</v>
      </c>
      <c r="B131" s="54"/>
      <c r="C131" s="54"/>
      <c r="D131" s="57"/>
      <c r="E131" s="57"/>
      <c r="F131" s="57"/>
      <c r="G131" s="155" t="s">
        <v>36</v>
      </c>
      <c r="H131" s="54"/>
      <c r="I131" s="54"/>
      <c r="J131" s="57"/>
      <c r="K131" s="57"/>
      <c r="L131" s="57"/>
    </row>
    <row r="132" spans="1:12" ht="22.5">
      <c r="A132" s="60" t="s">
        <v>208</v>
      </c>
      <c r="B132" s="54" t="s">
        <v>125</v>
      </c>
      <c r="C132" s="54" t="s">
        <v>137</v>
      </c>
      <c r="D132" s="58">
        <f>D128/D130</f>
        <v>470716.66666666669</v>
      </c>
      <c r="E132" s="58"/>
      <c r="F132" s="58">
        <f>D132</f>
        <v>470716.66666666669</v>
      </c>
      <c r="G132" s="60" t="s">
        <v>208</v>
      </c>
      <c r="H132" s="54" t="s">
        <v>125</v>
      </c>
      <c r="I132" s="54" t="s">
        <v>137</v>
      </c>
      <c r="J132" s="58">
        <f>J128/J130</f>
        <v>495116.66666666669</v>
      </c>
      <c r="K132" s="58"/>
      <c r="L132" s="58">
        <f>J132</f>
        <v>495116.66666666669</v>
      </c>
    </row>
    <row r="133" spans="1:12">
      <c r="A133" s="155" t="s">
        <v>37</v>
      </c>
      <c r="B133" s="54"/>
      <c r="C133" s="54"/>
      <c r="D133" s="57"/>
      <c r="E133" s="57"/>
      <c r="F133" s="57"/>
      <c r="G133" s="155" t="s">
        <v>37</v>
      </c>
      <c r="H133" s="54"/>
      <c r="I133" s="54"/>
      <c r="J133" s="57"/>
      <c r="K133" s="57"/>
      <c r="L133" s="57"/>
    </row>
    <row r="134" spans="1:12" ht="22.5">
      <c r="A134" s="60" t="s">
        <v>212</v>
      </c>
      <c r="B134" s="54" t="s">
        <v>141</v>
      </c>
      <c r="C134" s="54" t="s">
        <v>137</v>
      </c>
      <c r="D134" s="57">
        <v>100</v>
      </c>
      <c r="E134" s="57"/>
      <c r="F134" s="57">
        <f>D134</f>
        <v>100</v>
      </c>
      <c r="G134" s="60" t="s">
        <v>212</v>
      </c>
      <c r="H134" s="54" t="s">
        <v>141</v>
      </c>
      <c r="I134" s="54" t="s">
        <v>137</v>
      </c>
      <c r="J134" s="57">
        <v>100</v>
      </c>
      <c r="K134" s="57"/>
      <c r="L134" s="57">
        <f>J134</f>
        <v>100</v>
      </c>
    </row>
    <row r="135" spans="1:12" ht="14.45" customHeight="1">
      <c r="A135" s="224" t="s">
        <v>273</v>
      </c>
      <c r="B135" s="226"/>
      <c r="G135" s="224" t="s">
        <v>273</v>
      </c>
      <c r="H135" s="226"/>
      <c r="L135" s="170"/>
    </row>
    <row r="136" spans="1:12">
      <c r="A136" s="224" t="s">
        <v>665</v>
      </c>
      <c r="B136" s="226"/>
      <c r="C136" s="54"/>
      <c r="D136" s="57"/>
      <c r="E136" s="57"/>
      <c r="F136" s="57"/>
      <c r="G136" s="224" t="s">
        <v>665</v>
      </c>
      <c r="H136" s="226"/>
      <c r="I136" s="54"/>
      <c r="J136" s="57"/>
      <c r="K136" s="57"/>
      <c r="L136" s="57"/>
    </row>
    <row r="137" spans="1:12">
      <c r="A137" s="155" t="s">
        <v>34</v>
      </c>
      <c r="B137" s="54"/>
      <c r="C137" s="54"/>
      <c r="D137" s="57"/>
      <c r="E137" s="57"/>
      <c r="F137" s="57"/>
      <c r="G137" s="155" t="s">
        <v>34</v>
      </c>
      <c r="H137" s="54"/>
      <c r="I137" s="54"/>
      <c r="J137" s="57"/>
      <c r="K137" s="57"/>
      <c r="L137" s="57"/>
    </row>
    <row r="138" spans="1:12" ht="33.75">
      <c r="A138" s="60" t="s">
        <v>276</v>
      </c>
      <c r="B138" s="54" t="s">
        <v>125</v>
      </c>
      <c r="C138" s="54" t="s">
        <v>130</v>
      </c>
      <c r="D138" s="67">
        <f>4700000+250000+1000000-1000000</f>
        <v>4950000</v>
      </c>
      <c r="E138" s="57"/>
      <c r="F138" s="67">
        <f>D138</f>
        <v>4950000</v>
      </c>
      <c r="G138" s="60" t="s">
        <v>276</v>
      </c>
      <c r="H138" s="54" t="s">
        <v>125</v>
      </c>
      <c r="I138" s="54" t="s">
        <v>130</v>
      </c>
      <c r="J138" s="67">
        <f>4700000+250000+1000000-1000000+92392</f>
        <v>5042392</v>
      </c>
      <c r="K138" s="57"/>
      <c r="L138" s="67">
        <f>J138</f>
        <v>5042392</v>
      </c>
    </row>
    <row r="139" spans="1:12">
      <c r="A139" s="155" t="s">
        <v>35</v>
      </c>
      <c r="B139" s="54" t="s">
        <v>125</v>
      </c>
      <c r="C139" s="54" t="s">
        <v>130</v>
      </c>
      <c r="D139" s="72"/>
      <c r="E139" s="54"/>
      <c r="F139" s="55"/>
      <c r="G139" s="155" t="s">
        <v>35</v>
      </c>
      <c r="H139" s="54" t="s">
        <v>125</v>
      </c>
      <c r="I139" s="54" t="s">
        <v>130</v>
      </c>
      <c r="J139" s="72"/>
      <c r="K139" s="54"/>
      <c r="L139" s="55"/>
    </row>
    <row r="140" spans="1:12" ht="45">
      <c r="A140" s="60" t="s">
        <v>277</v>
      </c>
      <c r="B140" s="54" t="s">
        <v>172</v>
      </c>
      <c r="C140" s="54" t="s">
        <v>138</v>
      </c>
      <c r="D140" s="72">
        <v>12</v>
      </c>
      <c r="E140" s="54"/>
      <c r="F140" s="55">
        <f>D140</f>
        <v>12</v>
      </c>
      <c r="G140" s="60" t="s">
        <v>277</v>
      </c>
      <c r="H140" s="54" t="s">
        <v>172</v>
      </c>
      <c r="I140" s="54" t="s">
        <v>138</v>
      </c>
      <c r="J140" s="72">
        <v>12</v>
      </c>
      <c r="K140" s="54"/>
      <c r="L140" s="55">
        <f>J140</f>
        <v>12</v>
      </c>
    </row>
    <row r="141" spans="1:12">
      <c r="A141" s="155" t="s">
        <v>36</v>
      </c>
      <c r="B141" s="54"/>
      <c r="C141" s="54"/>
      <c r="D141" s="72"/>
      <c r="E141" s="54"/>
      <c r="F141" s="55"/>
      <c r="G141" s="155" t="s">
        <v>36</v>
      </c>
      <c r="H141" s="54"/>
      <c r="I141" s="54"/>
      <c r="J141" s="72"/>
      <c r="K141" s="54"/>
      <c r="L141" s="55"/>
    </row>
    <row r="142" spans="1:12" ht="22.5">
      <c r="A142" s="60" t="s">
        <v>295</v>
      </c>
      <c r="B142" s="54" t="s">
        <v>125</v>
      </c>
      <c r="C142" s="54" t="s">
        <v>137</v>
      </c>
      <c r="D142" s="66">
        <f>D138/D140</f>
        <v>412500</v>
      </c>
      <c r="E142" s="63"/>
      <c r="F142" s="63">
        <f>D142</f>
        <v>412500</v>
      </c>
      <c r="G142" s="60" t="s">
        <v>295</v>
      </c>
      <c r="H142" s="54" t="s">
        <v>125</v>
      </c>
      <c r="I142" s="54" t="s">
        <v>137</v>
      </c>
      <c r="J142" s="66">
        <f>J138/J140</f>
        <v>420199.33333333331</v>
      </c>
      <c r="K142" s="63"/>
      <c r="L142" s="63">
        <f>J142</f>
        <v>420199.33333333331</v>
      </c>
    </row>
    <row r="143" spans="1:12">
      <c r="A143" s="155" t="s">
        <v>37</v>
      </c>
      <c r="B143" s="54"/>
      <c r="C143" s="54"/>
      <c r="D143" s="72"/>
      <c r="E143" s="54"/>
      <c r="F143" s="55"/>
      <c r="G143" s="155" t="s">
        <v>37</v>
      </c>
      <c r="H143" s="54"/>
      <c r="I143" s="54"/>
      <c r="J143" s="72"/>
      <c r="K143" s="54"/>
      <c r="L143" s="55"/>
    </row>
    <row r="144" spans="1:12" ht="33.75">
      <c r="A144" s="60" t="s">
        <v>278</v>
      </c>
      <c r="B144" s="54" t="s">
        <v>141</v>
      </c>
      <c r="C144" s="54" t="s">
        <v>137</v>
      </c>
      <c r="D144" s="72">
        <v>100</v>
      </c>
      <c r="E144" s="54"/>
      <c r="F144" s="55">
        <f>D144</f>
        <v>100</v>
      </c>
      <c r="G144" s="60" t="s">
        <v>278</v>
      </c>
      <c r="H144" s="54" t="s">
        <v>141</v>
      </c>
      <c r="I144" s="54" t="s">
        <v>137</v>
      </c>
      <c r="J144" s="72">
        <v>100</v>
      </c>
      <c r="K144" s="54"/>
      <c r="L144" s="55">
        <f>J144</f>
        <v>100</v>
      </c>
    </row>
    <row r="145" spans="1:12">
      <c r="A145" s="92" t="s">
        <v>682</v>
      </c>
      <c r="G145" s="92" t="s">
        <v>682</v>
      </c>
      <c r="H145" s="54"/>
      <c r="I145" s="54"/>
      <c r="J145" s="54"/>
      <c r="K145" s="59">
        <f>K148+K157+K166+K175+K184+K204+K215+K224+K244+K253+K264+K193+K273+K284+K295</f>
        <v>28678715</v>
      </c>
      <c r="L145" s="59"/>
    </row>
    <row r="146" spans="1:12">
      <c r="A146" s="221" t="s">
        <v>683</v>
      </c>
      <c r="B146" s="227"/>
      <c r="C146" s="93"/>
      <c r="D146" s="54"/>
      <c r="E146" s="54"/>
      <c r="F146" s="55"/>
      <c r="G146" s="221" t="s">
        <v>683</v>
      </c>
      <c r="H146" s="227"/>
      <c r="I146" s="93"/>
      <c r="J146" s="54"/>
      <c r="K146" s="54"/>
      <c r="L146" s="55"/>
    </row>
    <row r="147" spans="1:12">
      <c r="A147" s="129" t="s">
        <v>34</v>
      </c>
      <c r="B147" s="54"/>
      <c r="C147" s="93"/>
      <c r="D147" s="54"/>
      <c r="E147" s="54"/>
      <c r="F147" s="55"/>
      <c r="G147" s="129" t="s">
        <v>34</v>
      </c>
      <c r="H147" s="54"/>
      <c r="I147" s="93"/>
      <c r="J147" s="54"/>
      <c r="K147" s="54"/>
      <c r="L147" s="55"/>
    </row>
    <row r="148" spans="1:12" ht="67.5">
      <c r="A148" s="60" t="s">
        <v>283</v>
      </c>
      <c r="B148" s="54" t="s">
        <v>129</v>
      </c>
      <c r="C148" s="54" t="s">
        <v>344</v>
      </c>
      <c r="D148" s="54"/>
      <c r="E148" s="56">
        <v>4512391</v>
      </c>
      <c r="F148" s="56">
        <f>D148+E148</f>
        <v>4512391</v>
      </c>
      <c r="G148" s="60" t="s">
        <v>283</v>
      </c>
      <c r="H148" s="54" t="s">
        <v>129</v>
      </c>
      <c r="I148" s="54" t="s">
        <v>762</v>
      </c>
      <c r="J148" s="54"/>
      <c r="K148" s="56">
        <v>4113160</v>
      </c>
      <c r="L148" s="56">
        <f>J148+K148</f>
        <v>4113160</v>
      </c>
    </row>
    <row r="149" spans="1:12">
      <c r="A149" s="129" t="s">
        <v>35</v>
      </c>
      <c r="B149" s="54"/>
      <c r="C149" s="93"/>
      <c r="D149" s="54"/>
      <c r="E149" s="54"/>
      <c r="F149" s="55"/>
      <c r="G149" s="129" t="s">
        <v>35</v>
      </c>
      <c r="H149" s="54"/>
      <c r="I149" s="93"/>
      <c r="J149" s="54"/>
      <c r="K149" s="54"/>
      <c r="L149" s="55"/>
    </row>
    <row r="150" spans="1:12" ht="33.75">
      <c r="A150" s="70" t="s">
        <v>341</v>
      </c>
      <c r="B150" s="54" t="s">
        <v>320</v>
      </c>
      <c r="C150" s="54" t="s">
        <v>138</v>
      </c>
      <c r="D150" s="54"/>
      <c r="E150" s="63">
        <f>4571.4-857-1000</f>
        <v>2714.3999999999996</v>
      </c>
      <c r="F150" s="63">
        <f>E150</f>
        <v>2714.3999999999996</v>
      </c>
      <c r="G150" s="70" t="s">
        <v>341</v>
      </c>
      <c r="H150" s="54" t="s">
        <v>320</v>
      </c>
      <c r="I150" s="54" t="s">
        <v>138</v>
      </c>
      <c r="J150" s="54"/>
      <c r="K150" s="63">
        <f>4571.4-857-1000-500-321-0.4</f>
        <v>1892.9999999999995</v>
      </c>
      <c r="L150" s="63">
        <f>K150</f>
        <v>1892.9999999999995</v>
      </c>
    </row>
    <row r="151" spans="1:12">
      <c r="A151" s="129" t="s">
        <v>36</v>
      </c>
      <c r="B151" s="54"/>
      <c r="C151" s="93"/>
      <c r="D151" s="54"/>
      <c r="E151" s="54"/>
      <c r="F151" s="69"/>
      <c r="G151" s="129" t="s">
        <v>36</v>
      </c>
      <c r="H151" s="54"/>
      <c r="I151" s="93"/>
      <c r="J151" s="54"/>
      <c r="K151" s="54"/>
      <c r="L151" s="69"/>
    </row>
    <row r="152" spans="1:12" ht="33.75">
      <c r="A152" s="70" t="s">
        <v>342</v>
      </c>
      <c r="B152" s="54" t="s">
        <v>129</v>
      </c>
      <c r="C152" s="54" t="s">
        <v>137</v>
      </c>
      <c r="D152" s="54"/>
      <c r="E152" s="56">
        <f>E148/E150</f>
        <v>1662.3898467432953</v>
      </c>
      <c r="F152" s="56">
        <f>D152+E152</f>
        <v>1662.3898467432953</v>
      </c>
      <c r="G152" s="70" t="s">
        <v>342</v>
      </c>
      <c r="H152" s="54" t="s">
        <v>129</v>
      </c>
      <c r="I152" s="54" t="s">
        <v>137</v>
      </c>
      <c r="J152" s="54"/>
      <c r="K152" s="56">
        <f>K148/K150</f>
        <v>2172.8262017960915</v>
      </c>
      <c r="L152" s="56">
        <f>J152+K152</f>
        <v>2172.8262017960915</v>
      </c>
    </row>
    <row r="153" spans="1:12">
      <c r="A153" s="129" t="s">
        <v>37</v>
      </c>
      <c r="B153" s="54"/>
      <c r="C153" s="93"/>
      <c r="D153" s="54"/>
      <c r="E153" s="54"/>
      <c r="F153" s="55"/>
      <c r="G153" s="129" t="s">
        <v>37</v>
      </c>
      <c r="H153" s="54"/>
      <c r="I153" s="93"/>
      <c r="J153" s="54"/>
      <c r="K153" s="54"/>
      <c r="L153" s="55"/>
    </row>
    <row r="154" spans="1:12" ht="22.5">
      <c r="A154" s="70" t="s">
        <v>284</v>
      </c>
      <c r="B154" s="93" t="s">
        <v>141</v>
      </c>
      <c r="C154" s="93" t="s">
        <v>140</v>
      </c>
      <c r="D154" s="54"/>
      <c r="E154" s="54">
        <v>100</v>
      </c>
      <c r="F154" s="55">
        <v>100</v>
      </c>
      <c r="G154" s="70" t="s">
        <v>284</v>
      </c>
      <c r="H154" s="93" t="s">
        <v>141</v>
      </c>
      <c r="I154" s="93" t="s">
        <v>140</v>
      </c>
      <c r="J154" s="54"/>
      <c r="K154" s="54">
        <v>100</v>
      </c>
      <c r="L154" s="55">
        <v>100</v>
      </c>
    </row>
    <row r="155" spans="1:12">
      <c r="A155" s="221" t="s">
        <v>684</v>
      </c>
      <c r="B155" s="227"/>
      <c r="C155" s="93"/>
      <c r="D155" s="54"/>
      <c r="E155" s="54"/>
      <c r="F155" s="55"/>
      <c r="G155" s="221" t="s">
        <v>684</v>
      </c>
      <c r="H155" s="227"/>
      <c r="I155" s="93"/>
      <c r="J155" s="54"/>
      <c r="K155" s="54"/>
      <c r="L155" s="55"/>
    </row>
    <row r="156" spans="1:12">
      <c r="A156" s="129" t="s">
        <v>34</v>
      </c>
      <c r="B156" s="54"/>
      <c r="C156" s="93"/>
      <c r="D156" s="54"/>
      <c r="E156" s="54"/>
      <c r="F156" s="55"/>
      <c r="G156" s="129" t="s">
        <v>34</v>
      </c>
      <c r="H156" s="54"/>
      <c r="I156" s="93"/>
      <c r="J156" s="54"/>
      <c r="K156" s="54"/>
      <c r="L156" s="55"/>
    </row>
    <row r="157" spans="1:12" ht="67.5">
      <c r="A157" s="60" t="s">
        <v>347</v>
      </c>
      <c r="B157" s="54" t="s">
        <v>129</v>
      </c>
      <c r="C157" s="54" t="s">
        <v>710</v>
      </c>
      <c r="D157" s="54"/>
      <c r="E157" s="56">
        <f>16644236-700000+17800</f>
        <v>15962036</v>
      </c>
      <c r="F157" s="56">
        <f>D157+E157</f>
        <v>15962036</v>
      </c>
      <c r="G157" s="60" t="s">
        <v>347</v>
      </c>
      <c r="H157" s="54" t="s">
        <v>129</v>
      </c>
      <c r="I157" s="54" t="s">
        <v>762</v>
      </c>
      <c r="J157" s="54"/>
      <c r="K157" s="56">
        <v>8446681</v>
      </c>
      <c r="L157" s="56">
        <f>J157+K157</f>
        <v>8446681</v>
      </c>
    </row>
    <row r="158" spans="1:12">
      <c r="A158" s="129" t="s">
        <v>35</v>
      </c>
      <c r="B158" s="54"/>
      <c r="C158" s="93"/>
      <c r="D158" s="54"/>
      <c r="E158" s="54"/>
      <c r="F158" s="55"/>
      <c r="G158" s="129" t="s">
        <v>35</v>
      </c>
      <c r="H158" s="54"/>
      <c r="I158" s="93"/>
      <c r="J158" s="54"/>
      <c r="K158" s="54"/>
      <c r="L158" s="55"/>
    </row>
    <row r="159" spans="1:12" ht="33.75">
      <c r="A159" s="70" t="s">
        <v>408</v>
      </c>
      <c r="B159" s="54" t="s">
        <v>320</v>
      </c>
      <c r="C159" s="54" t="s">
        <v>138</v>
      </c>
      <c r="D159" s="54"/>
      <c r="E159" s="63">
        <v>9884</v>
      </c>
      <c r="F159" s="56">
        <f>D159+E159</f>
        <v>9884</v>
      </c>
      <c r="G159" s="70" t="s">
        <v>408</v>
      </c>
      <c r="H159" s="54" t="s">
        <v>320</v>
      </c>
      <c r="I159" s="54" t="s">
        <v>138</v>
      </c>
      <c r="J159" s="54"/>
      <c r="K159" s="63">
        <v>9162.5</v>
      </c>
      <c r="L159" s="56">
        <f>J159+K159</f>
        <v>9162.5</v>
      </c>
    </row>
    <row r="160" spans="1:12">
      <c r="A160" s="129" t="s">
        <v>36</v>
      </c>
      <c r="B160" s="54"/>
      <c r="C160" s="93"/>
      <c r="D160" s="54"/>
      <c r="E160" s="54"/>
      <c r="F160" s="69"/>
      <c r="G160" s="129" t="s">
        <v>36</v>
      </c>
      <c r="H160" s="54"/>
      <c r="I160" s="93"/>
      <c r="J160" s="54"/>
      <c r="K160" s="54"/>
      <c r="L160" s="69"/>
    </row>
    <row r="161" spans="1:12" ht="33.75">
      <c r="A161" s="70" t="s">
        <v>348</v>
      </c>
      <c r="B161" s="54" t="s">
        <v>129</v>
      </c>
      <c r="C161" s="54" t="s">
        <v>137</v>
      </c>
      <c r="D161" s="54"/>
      <c r="E161" s="56">
        <f>E157/E159+0.01</f>
        <v>1614.946867664913</v>
      </c>
      <c r="F161" s="56">
        <f>D161+E161</f>
        <v>1614.946867664913</v>
      </c>
      <c r="G161" s="70" t="s">
        <v>348</v>
      </c>
      <c r="H161" s="54" t="s">
        <v>129</v>
      </c>
      <c r="I161" s="54" t="s">
        <v>137</v>
      </c>
      <c r="J161" s="54"/>
      <c r="K161" s="56">
        <f>K157/K159+0.01</f>
        <v>921.8851432469304</v>
      </c>
      <c r="L161" s="56">
        <f>J161+K161</f>
        <v>921.8851432469304</v>
      </c>
    </row>
    <row r="162" spans="1:12">
      <c r="A162" s="129" t="s">
        <v>37</v>
      </c>
      <c r="B162" s="54"/>
      <c r="C162" s="93"/>
      <c r="D162" s="54"/>
      <c r="E162" s="54"/>
      <c r="F162" s="55"/>
      <c r="G162" s="129" t="s">
        <v>37</v>
      </c>
      <c r="H162" s="54"/>
      <c r="I162" s="93"/>
      <c r="J162" s="54"/>
      <c r="K162" s="54"/>
      <c r="L162" s="55"/>
    </row>
    <row r="163" spans="1:12" ht="22.5">
      <c r="A163" s="70" t="s">
        <v>349</v>
      </c>
      <c r="B163" s="93" t="s">
        <v>141</v>
      </c>
      <c r="C163" s="93" t="s">
        <v>140</v>
      </c>
      <c r="D163" s="54"/>
      <c r="E163" s="54">
        <v>100</v>
      </c>
      <c r="F163" s="55">
        <v>100</v>
      </c>
      <c r="G163" s="70" t="s">
        <v>349</v>
      </c>
      <c r="H163" s="93" t="s">
        <v>141</v>
      </c>
      <c r="I163" s="93" t="s">
        <v>140</v>
      </c>
      <c r="J163" s="54"/>
      <c r="K163" s="54">
        <v>100</v>
      </c>
      <c r="L163" s="55">
        <v>100</v>
      </c>
    </row>
    <row r="164" spans="1:12" ht="14.45" customHeight="1">
      <c r="A164" s="221" t="s">
        <v>685</v>
      </c>
      <c r="B164" s="227"/>
      <c r="C164" s="93"/>
      <c r="D164" s="54"/>
      <c r="E164" s="54"/>
      <c r="F164" s="55"/>
      <c r="G164" s="221" t="s">
        <v>685</v>
      </c>
      <c r="H164" s="227"/>
      <c r="I164" s="93"/>
      <c r="J164" s="54"/>
      <c r="K164" s="54"/>
      <c r="L164" s="55"/>
    </row>
    <row r="165" spans="1:12">
      <c r="A165" s="129" t="s">
        <v>34</v>
      </c>
      <c r="B165" s="54"/>
      <c r="C165" s="93"/>
      <c r="D165" s="54"/>
      <c r="E165" s="54"/>
      <c r="F165" s="55"/>
      <c r="G165" s="129" t="s">
        <v>34</v>
      </c>
      <c r="H165" s="54"/>
      <c r="I165" s="93"/>
      <c r="J165" s="54"/>
      <c r="K165" s="54"/>
      <c r="L165" s="55"/>
    </row>
    <row r="166" spans="1:12" ht="67.5">
      <c r="A166" s="60" t="s">
        <v>350</v>
      </c>
      <c r="B166" s="54" t="s">
        <v>129</v>
      </c>
      <c r="C166" s="54" t="s">
        <v>762</v>
      </c>
      <c r="D166" s="54"/>
      <c r="E166" s="56">
        <f>13355764-2000000</f>
        <v>11355764</v>
      </c>
      <c r="F166" s="56">
        <f>D166+E166</f>
        <v>11355764</v>
      </c>
      <c r="G166" s="60" t="s">
        <v>350</v>
      </c>
      <c r="H166" s="54" t="s">
        <v>129</v>
      </c>
      <c r="I166" s="54" t="s">
        <v>762</v>
      </c>
      <c r="J166" s="54"/>
      <c r="K166" s="56">
        <v>11316333</v>
      </c>
      <c r="L166" s="56">
        <f>J166+K166</f>
        <v>11316333</v>
      </c>
    </row>
    <row r="167" spans="1:12">
      <c r="A167" s="129" t="s">
        <v>35</v>
      </c>
      <c r="B167" s="54"/>
      <c r="C167" s="93"/>
      <c r="D167" s="54"/>
      <c r="E167" s="54"/>
      <c r="F167" s="55"/>
      <c r="G167" s="129" t="s">
        <v>35</v>
      </c>
      <c r="H167" s="54"/>
      <c r="I167" s="93"/>
      <c r="J167" s="54"/>
      <c r="K167" s="54"/>
      <c r="L167" s="55"/>
    </row>
    <row r="168" spans="1:12" ht="67.5">
      <c r="A168" s="70" t="s">
        <v>353</v>
      </c>
      <c r="B168" s="54" t="s">
        <v>320</v>
      </c>
      <c r="C168" s="54" t="s">
        <v>138</v>
      </c>
      <c r="D168" s="54"/>
      <c r="E168" s="63">
        <f>6902.5+722.8</f>
        <v>7625.3</v>
      </c>
      <c r="F168" s="63">
        <f>E168</f>
        <v>7625.3</v>
      </c>
      <c r="G168" s="70" t="s">
        <v>353</v>
      </c>
      <c r="H168" s="54" t="s">
        <v>320</v>
      </c>
      <c r="I168" s="54" t="s">
        <v>138</v>
      </c>
      <c r="J168" s="54"/>
      <c r="K168" s="63">
        <f>6902.5+722.8</f>
        <v>7625.3</v>
      </c>
      <c r="L168" s="63">
        <f>K168</f>
        <v>7625.3</v>
      </c>
    </row>
    <row r="169" spans="1:12">
      <c r="A169" s="129" t="s">
        <v>36</v>
      </c>
      <c r="B169" s="54"/>
      <c r="C169" s="93"/>
      <c r="D169" s="54"/>
      <c r="E169" s="54"/>
      <c r="F169" s="69"/>
      <c r="G169" s="129" t="s">
        <v>36</v>
      </c>
      <c r="H169" s="54"/>
      <c r="I169" s="93"/>
      <c r="J169" s="54"/>
      <c r="K169" s="54"/>
      <c r="L169" s="69"/>
    </row>
    <row r="170" spans="1:12" ht="56.25">
      <c r="A170" s="70" t="s">
        <v>351</v>
      </c>
      <c r="B170" s="54" t="s">
        <v>129</v>
      </c>
      <c r="C170" s="54" t="s">
        <v>137</v>
      </c>
      <c r="D170" s="54"/>
      <c r="E170" s="56">
        <f>E166/E168+0.01</f>
        <v>1489.2319322518458</v>
      </c>
      <c r="F170" s="56">
        <f>D170+E170</f>
        <v>1489.2319322518458</v>
      </c>
      <c r="G170" s="70" t="s">
        <v>351</v>
      </c>
      <c r="H170" s="54" t="s">
        <v>129</v>
      </c>
      <c r="I170" s="54" t="s">
        <v>137</v>
      </c>
      <c r="J170" s="54"/>
      <c r="K170" s="56">
        <f>K166/K168+0.01</f>
        <v>1484.0608570154616</v>
      </c>
      <c r="L170" s="56">
        <f>J170+K170</f>
        <v>1484.0608570154616</v>
      </c>
    </row>
    <row r="171" spans="1:12">
      <c r="A171" s="129" t="s">
        <v>37</v>
      </c>
      <c r="B171" s="54"/>
      <c r="C171" s="93"/>
      <c r="D171" s="54"/>
      <c r="E171" s="54"/>
      <c r="F171" s="55"/>
      <c r="G171" s="129" t="s">
        <v>37</v>
      </c>
      <c r="H171" s="54"/>
      <c r="I171" s="93"/>
      <c r="J171" s="54"/>
      <c r="K171" s="54"/>
      <c r="L171" s="55"/>
    </row>
    <row r="172" spans="1:12" ht="67.5">
      <c r="A172" s="70" t="s">
        <v>352</v>
      </c>
      <c r="B172" s="93" t="s">
        <v>141</v>
      </c>
      <c r="C172" s="93" t="s">
        <v>140</v>
      </c>
      <c r="D172" s="54"/>
      <c r="E172" s="54">
        <v>100</v>
      </c>
      <c r="F172" s="55">
        <v>100</v>
      </c>
      <c r="G172" s="70" t="s">
        <v>352</v>
      </c>
      <c r="H172" s="93" t="s">
        <v>141</v>
      </c>
      <c r="I172" s="93" t="s">
        <v>140</v>
      </c>
      <c r="J172" s="54"/>
      <c r="K172" s="54">
        <v>100</v>
      </c>
      <c r="L172" s="55">
        <v>100</v>
      </c>
    </row>
    <row r="173" spans="1:12">
      <c r="A173" s="221" t="s">
        <v>686</v>
      </c>
      <c r="B173" s="227"/>
      <c r="C173" s="93"/>
      <c r="D173" s="54"/>
      <c r="E173" s="54"/>
      <c r="F173" s="55"/>
      <c r="G173" s="221" t="s">
        <v>686</v>
      </c>
      <c r="H173" s="227"/>
      <c r="I173" s="93"/>
      <c r="J173" s="54"/>
      <c r="K173" s="54"/>
      <c r="L173" s="55"/>
    </row>
    <row r="174" spans="1:12">
      <c r="A174" s="129" t="s">
        <v>34</v>
      </c>
      <c r="B174" s="54"/>
      <c r="C174" s="93"/>
      <c r="D174" s="54"/>
      <c r="E174" s="54"/>
      <c r="F174" s="55"/>
      <c r="G174" s="129" t="s">
        <v>34</v>
      </c>
      <c r="H174" s="54"/>
      <c r="I174" s="93"/>
      <c r="J174" s="54"/>
      <c r="K174" s="54"/>
      <c r="L174" s="55"/>
    </row>
    <row r="175" spans="1:12" ht="67.5">
      <c r="A175" s="60" t="s">
        <v>354</v>
      </c>
      <c r="B175" s="54" t="s">
        <v>129</v>
      </c>
      <c r="C175" s="54" t="s">
        <v>540</v>
      </c>
      <c r="D175" s="54"/>
      <c r="E175" s="56">
        <f>14882867-4930000-9327538-500000+3000000</f>
        <v>3125329</v>
      </c>
      <c r="F175" s="56">
        <f>D175+E175</f>
        <v>3125329</v>
      </c>
      <c r="G175" s="60" t="s">
        <v>354</v>
      </c>
      <c r="H175" s="54" t="s">
        <v>129</v>
      </c>
      <c r="I175" s="54" t="s">
        <v>762</v>
      </c>
      <c r="J175" s="54"/>
      <c r="K175" s="56">
        <v>3793446</v>
      </c>
      <c r="L175" s="56">
        <f>J175+K175</f>
        <v>3793446</v>
      </c>
    </row>
    <row r="176" spans="1:12">
      <c r="A176" s="129" t="s">
        <v>35</v>
      </c>
      <c r="B176" s="54"/>
      <c r="C176" s="93"/>
      <c r="D176" s="54"/>
      <c r="E176" s="54"/>
      <c r="F176" s="55"/>
      <c r="G176" s="129" t="s">
        <v>35</v>
      </c>
      <c r="H176" s="54"/>
      <c r="I176" s="93"/>
      <c r="J176" s="54"/>
      <c r="K176" s="54"/>
      <c r="L176" s="55"/>
    </row>
    <row r="177" spans="1:12" ht="33.75">
      <c r="A177" s="70" t="s">
        <v>355</v>
      </c>
      <c r="B177" s="54" t="s">
        <v>320</v>
      </c>
      <c r="C177" s="54" t="s">
        <v>138</v>
      </c>
      <c r="D177" s="54"/>
      <c r="E177" s="63">
        <v>2208</v>
      </c>
      <c r="F177" s="56">
        <f>D177+E177</f>
        <v>2208</v>
      </c>
      <c r="G177" s="70" t="s">
        <v>355</v>
      </c>
      <c r="H177" s="54" t="s">
        <v>320</v>
      </c>
      <c r="I177" s="54" t="s">
        <v>138</v>
      </c>
      <c r="J177" s="54"/>
      <c r="K177" s="63">
        <f>4480/2</f>
        <v>2240</v>
      </c>
      <c r="L177" s="56">
        <f>J177+K177</f>
        <v>2240</v>
      </c>
    </row>
    <row r="178" spans="1:12">
      <c r="A178" s="129" t="s">
        <v>36</v>
      </c>
      <c r="B178" s="54"/>
      <c r="C178" s="93"/>
      <c r="D178" s="54"/>
      <c r="E178" s="54"/>
      <c r="F178" s="69"/>
      <c r="G178" s="129" t="s">
        <v>36</v>
      </c>
      <c r="H178" s="54"/>
      <c r="I178" s="93"/>
      <c r="J178" s="54"/>
      <c r="K178" s="54"/>
      <c r="L178" s="69"/>
    </row>
    <row r="179" spans="1:12" ht="33.75">
      <c r="A179" s="70" t="s">
        <v>356</v>
      </c>
      <c r="B179" s="54" t="s">
        <v>129</v>
      </c>
      <c r="C179" s="54" t="s">
        <v>137</v>
      </c>
      <c r="D179" s="54"/>
      <c r="E179" s="56">
        <f>E175/E177</f>
        <v>1415.4569746376812</v>
      </c>
      <c r="F179" s="56">
        <f>D179+E179</f>
        <v>1415.4569746376812</v>
      </c>
      <c r="G179" s="70" t="s">
        <v>356</v>
      </c>
      <c r="H179" s="54" t="s">
        <v>129</v>
      </c>
      <c r="I179" s="54" t="s">
        <v>137</v>
      </c>
      <c r="J179" s="54"/>
      <c r="K179" s="56">
        <f>K175/K177</f>
        <v>1693.5026785714285</v>
      </c>
      <c r="L179" s="56">
        <f>J179+K179</f>
        <v>1693.5026785714285</v>
      </c>
    </row>
    <row r="180" spans="1:12">
      <c r="A180" s="129" t="s">
        <v>37</v>
      </c>
      <c r="B180" s="54"/>
      <c r="C180" s="93"/>
      <c r="D180" s="54"/>
      <c r="E180" s="54"/>
      <c r="F180" s="55"/>
      <c r="G180" s="129" t="s">
        <v>37</v>
      </c>
      <c r="H180" s="54"/>
      <c r="I180" s="93"/>
      <c r="J180" s="54"/>
      <c r="K180" s="54"/>
      <c r="L180" s="55"/>
    </row>
    <row r="181" spans="1:12" ht="22.5">
      <c r="A181" s="70" t="s">
        <v>357</v>
      </c>
      <c r="B181" s="93" t="s">
        <v>141</v>
      </c>
      <c r="C181" s="93" t="s">
        <v>140</v>
      </c>
      <c r="D181" s="54"/>
      <c r="E181" s="54">
        <v>100</v>
      </c>
      <c r="F181" s="55">
        <v>100</v>
      </c>
      <c r="G181" s="70" t="s">
        <v>357</v>
      </c>
      <c r="H181" s="93" t="s">
        <v>141</v>
      </c>
      <c r="I181" s="93" t="s">
        <v>140</v>
      </c>
      <c r="J181" s="54"/>
      <c r="K181" s="54">
        <v>100</v>
      </c>
      <c r="L181" s="55">
        <v>100</v>
      </c>
    </row>
    <row r="182" spans="1:12">
      <c r="A182" s="221" t="s">
        <v>711</v>
      </c>
      <c r="B182" s="227"/>
      <c r="C182" s="93"/>
      <c r="D182" s="54"/>
      <c r="E182" s="54"/>
      <c r="F182" s="55"/>
      <c r="G182" s="221" t="s">
        <v>711</v>
      </c>
      <c r="H182" s="227"/>
      <c r="I182" s="93"/>
      <c r="J182" s="54"/>
      <c r="K182" s="54"/>
      <c r="L182" s="55"/>
    </row>
    <row r="183" spans="1:12">
      <c r="A183" s="129" t="s">
        <v>34</v>
      </c>
      <c r="B183" s="54"/>
      <c r="C183" s="93"/>
      <c r="D183" s="54"/>
      <c r="E183" s="54"/>
      <c r="F183" s="55"/>
      <c r="G183" s="129" t="s">
        <v>34</v>
      </c>
      <c r="H183" s="54"/>
      <c r="I183" s="93"/>
      <c r="J183" s="54"/>
      <c r="K183" s="54"/>
      <c r="L183" s="55"/>
    </row>
    <row r="184" spans="1:12" ht="67.5">
      <c r="A184" s="60" t="s">
        <v>712</v>
      </c>
      <c r="B184" s="54" t="s">
        <v>129</v>
      </c>
      <c r="C184" s="54" t="s">
        <v>762</v>
      </c>
      <c r="D184" s="54"/>
      <c r="E184" s="56">
        <f>1000000</f>
        <v>1000000</v>
      </c>
      <c r="F184" s="56">
        <f>D184+E184</f>
        <v>1000000</v>
      </c>
      <c r="G184" s="60" t="s">
        <v>712</v>
      </c>
      <c r="H184" s="54" t="s">
        <v>129</v>
      </c>
      <c r="I184" s="54" t="s">
        <v>762</v>
      </c>
      <c r="J184" s="54"/>
      <c r="K184" s="56">
        <v>962877</v>
      </c>
      <c r="L184" s="56">
        <f>J184+K184</f>
        <v>962877</v>
      </c>
    </row>
    <row r="185" spans="1:12">
      <c r="A185" s="129" t="s">
        <v>35</v>
      </c>
      <c r="B185" s="54"/>
      <c r="C185" s="93"/>
      <c r="D185" s="54"/>
      <c r="E185" s="54"/>
      <c r="F185" s="55"/>
      <c r="G185" s="129" t="s">
        <v>35</v>
      </c>
      <c r="H185" s="54"/>
      <c r="I185" s="93"/>
      <c r="J185" s="54"/>
      <c r="K185" s="54"/>
      <c r="L185" s="55"/>
    </row>
    <row r="186" spans="1:12" ht="33.75">
      <c r="A186" s="70" t="s">
        <v>713</v>
      </c>
      <c r="B186" s="54" t="s">
        <v>134</v>
      </c>
      <c r="C186" s="54" t="s">
        <v>138</v>
      </c>
      <c r="D186" s="54"/>
      <c r="E186" s="55">
        <v>1</v>
      </c>
      <c r="F186" s="55">
        <v>1</v>
      </c>
      <c r="G186" s="70" t="s">
        <v>713</v>
      </c>
      <c r="H186" s="54" t="s">
        <v>134</v>
      </c>
      <c r="I186" s="54" t="s">
        <v>138</v>
      </c>
      <c r="J186" s="54"/>
      <c r="K186" s="55">
        <v>1</v>
      </c>
      <c r="L186" s="55">
        <v>1</v>
      </c>
    </row>
    <row r="187" spans="1:12" ht="22.5">
      <c r="A187" s="70" t="s">
        <v>714</v>
      </c>
      <c r="B187" s="54" t="s">
        <v>320</v>
      </c>
      <c r="C187" s="54" t="s">
        <v>138</v>
      </c>
      <c r="D187" s="54"/>
      <c r="E187" s="63">
        <v>1085</v>
      </c>
      <c r="F187" s="63">
        <f>E187</f>
        <v>1085</v>
      </c>
      <c r="G187" s="70" t="s">
        <v>714</v>
      </c>
      <c r="H187" s="54" t="s">
        <v>320</v>
      </c>
      <c r="I187" s="54" t="s">
        <v>138</v>
      </c>
      <c r="J187" s="54"/>
      <c r="K187" s="63">
        <v>1085</v>
      </c>
      <c r="L187" s="63">
        <f>K187</f>
        <v>1085</v>
      </c>
    </row>
    <row r="188" spans="1:12">
      <c r="A188" s="129" t="s">
        <v>36</v>
      </c>
      <c r="B188" s="54"/>
      <c r="C188" s="93"/>
      <c r="D188" s="54"/>
      <c r="E188" s="54"/>
      <c r="F188" s="69"/>
      <c r="G188" s="129" t="s">
        <v>36</v>
      </c>
      <c r="H188" s="54"/>
      <c r="I188" s="93"/>
      <c r="J188" s="54"/>
      <c r="K188" s="54"/>
      <c r="L188" s="69"/>
    </row>
    <row r="189" spans="1:12" ht="33.75">
      <c r="A189" s="70" t="s">
        <v>715</v>
      </c>
      <c r="B189" s="54" t="s">
        <v>129</v>
      </c>
      <c r="C189" s="54" t="s">
        <v>137</v>
      </c>
      <c r="D189" s="54"/>
      <c r="E189" s="56">
        <v>14240</v>
      </c>
      <c r="F189" s="56">
        <f>E189</f>
        <v>14240</v>
      </c>
      <c r="G189" s="70" t="s">
        <v>715</v>
      </c>
      <c r="H189" s="54" t="s">
        <v>129</v>
      </c>
      <c r="I189" s="54" t="s">
        <v>137</v>
      </c>
      <c r="J189" s="54"/>
      <c r="K189" s="56">
        <v>14240</v>
      </c>
      <c r="L189" s="56">
        <f>K189</f>
        <v>14240</v>
      </c>
    </row>
    <row r="190" spans="1:12" ht="22.5">
      <c r="A190" s="70" t="s">
        <v>716</v>
      </c>
      <c r="B190" s="54" t="s">
        <v>129</v>
      </c>
      <c r="C190" s="54" t="s">
        <v>137</v>
      </c>
      <c r="D190" s="54"/>
      <c r="E190" s="56">
        <v>908.53</v>
      </c>
      <c r="F190" s="56">
        <f>D190+E190</f>
        <v>908.53</v>
      </c>
      <c r="G190" s="70" t="s">
        <v>716</v>
      </c>
      <c r="H190" s="54" t="s">
        <v>129</v>
      </c>
      <c r="I190" s="54" t="s">
        <v>137</v>
      </c>
      <c r="J190" s="54"/>
      <c r="K190" s="56">
        <v>908.53</v>
      </c>
      <c r="L190" s="56">
        <f>J190+K190</f>
        <v>908.53</v>
      </c>
    </row>
    <row r="191" spans="1:12">
      <c r="A191" s="129" t="s">
        <v>37</v>
      </c>
      <c r="B191" s="54"/>
      <c r="C191" s="93"/>
      <c r="D191" s="54"/>
      <c r="E191" s="54"/>
      <c r="F191" s="55"/>
      <c r="G191" s="129" t="s">
        <v>37</v>
      </c>
      <c r="H191" s="54"/>
      <c r="I191" s="93"/>
      <c r="J191" s="54"/>
      <c r="K191" s="54"/>
      <c r="L191" s="55"/>
    </row>
    <row r="192" spans="1:12" ht="22.5">
      <c r="A192" s="70" t="s">
        <v>717</v>
      </c>
      <c r="B192" s="93" t="s">
        <v>141</v>
      </c>
      <c r="C192" s="93" t="s">
        <v>140</v>
      </c>
      <c r="D192" s="54"/>
      <c r="E192" s="54">
        <v>100</v>
      </c>
      <c r="F192" s="55">
        <v>100</v>
      </c>
      <c r="G192" s="70" t="s">
        <v>717</v>
      </c>
      <c r="H192" s="93" t="s">
        <v>141</v>
      </c>
      <c r="I192" s="93" t="s">
        <v>140</v>
      </c>
      <c r="J192" s="54"/>
      <c r="K192" s="54">
        <v>100</v>
      </c>
      <c r="L192" s="55">
        <v>100</v>
      </c>
    </row>
    <row r="193" spans="1:12">
      <c r="A193" s="221" t="s">
        <v>687</v>
      </c>
      <c r="B193" s="227"/>
      <c r="C193" s="93"/>
      <c r="D193" s="54"/>
      <c r="E193" s="54"/>
      <c r="F193" s="55"/>
      <c r="G193" s="221" t="s">
        <v>687</v>
      </c>
      <c r="H193" s="227"/>
      <c r="I193" s="93"/>
      <c r="J193" s="54"/>
      <c r="K193" s="54"/>
      <c r="L193" s="55"/>
    </row>
    <row r="194" spans="1:12">
      <c r="A194" s="129" t="s">
        <v>34</v>
      </c>
      <c r="B194" s="54"/>
      <c r="C194" s="93"/>
      <c r="D194" s="54"/>
      <c r="E194" s="54"/>
      <c r="F194" s="55"/>
      <c r="G194" s="129" t="s">
        <v>34</v>
      </c>
      <c r="H194" s="54"/>
      <c r="I194" s="93"/>
      <c r="J194" s="54"/>
      <c r="K194" s="54"/>
      <c r="L194" s="55"/>
    </row>
    <row r="195" spans="1:12" ht="67.5">
      <c r="A195" s="60" t="s">
        <v>557</v>
      </c>
      <c r="B195" s="54" t="s">
        <v>129</v>
      </c>
      <c r="C195" s="54" t="s">
        <v>762</v>
      </c>
      <c r="D195" s="54"/>
      <c r="E195" s="56">
        <f>2000000-1500000</f>
        <v>500000</v>
      </c>
      <c r="F195" s="56">
        <f>D195+E195</f>
        <v>500000</v>
      </c>
      <c r="G195" s="60" t="s">
        <v>557</v>
      </c>
      <c r="H195" s="54" t="s">
        <v>129</v>
      </c>
      <c r="I195" s="54" t="s">
        <v>762</v>
      </c>
      <c r="J195" s="54"/>
      <c r="K195" s="56">
        <v>39627</v>
      </c>
      <c r="L195" s="56">
        <f>J195+K195</f>
        <v>39627</v>
      </c>
    </row>
    <row r="196" spans="1:12">
      <c r="A196" s="129" t="s">
        <v>35</v>
      </c>
      <c r="B196" s="54"/>
      <c r="C196" s="93"/>
      <c r="D196" s="54"/>
      <c r="E196" s="54"/>
      <c r="F196" s="55"/>
      <c r="G196" s="129" t="s">
        <v>35</v>
      </c>
      <c r="H196" s="54"/>
      <c r="I196" s="93"/>
      <c r="J196" s="54"/>
      <c r="K196" s="54"/>
      <c r="L196" s="55"/>
    </row>
    <row r="197" spans="1:12" ht="33.75">
      <c r="A197" s="70" t="s">
        <v>558</v>
      </c>
      <c r="B197" s="54" t="s">
        <v>134</v>
      </c>
      <c r="C197" s="54" t="s">
        <v>138</v>
      </c>
      <c r="D197" s="54"/>
      <c r="E197" s="55">
        <v>1</v>
      </c>
      <c r="F197" s="55">
        <v>1</v>
      </c>
      <c r="G197" s="159" t="s">
        <v>558</v>
      </c>
      <c r="H197" s="160" t="s">
        <v>134</v>
      </c>
      <c r="I197" s="160" t="s">
        <v>138</v>
      </c>
      <c r="J197" s="160"/>
      <c r="K197" s="161">
        <v>1</v>
      </c>
      <c r="L197" s="161">
        <v>1</v>
      </c>
    </row>
    <row r="198" spans="1:12" ht="22.5">
      <c r="A198" s="70" t="s">
        <v>559</v>
      </c>
      <c r="B198" s="54" t="s">
        <v>320</v>
      </c>
      <c r="C198" s="54" t="s">
        <v>138</v>
      </c>
      <c r="D198" s="54"/>
      <c r="E198" s="63">
        <v>295.5</v>
      </c>
      <c r="F198" s="158">
        <f>E198</f>
        <v>295.5</v>
      </c>
      <c r="G198" s="156" t="s">
        <v>765</v>
      </c>
      <c r="H198" s="165"/>
      <c r="I198" s="165"/>
      <c r="J198" s="165"/>
      <c r="K198" s="166"/>
      <c r="L198" s="167"/>
    </row>
    <row r="199" spans="1:12">
      <c r="A199" s="129" t="s">
        <v>36</v>
      </c>
      <c r="B199" s="54"/>
      <c r="C199" s="93"/>
      <c r="D199" s="54"/>
      <c r="E199" s="54"/>
      <c r="F199" s="69"/>
      <c r="G199" s="162" t="s">
        <v>36</v>
      </c>
      <c r="H199" s="62"/>
      <c r="I199" s="163"/>
      <c r="J199" s="62"/>
      <c r="K199" s="62"/>
      <c r="L199" s="164"/>
    </row>
    <row r="200" spans="1:12" ht="22.5">
      <c r="A200" s="70" t="s">
        <v>560</v>
      </c>
      <c r="B200" s="54" t="s">
        <v>129</v>
      </c>
      <c r="C200" s="54" t="s">
        <v>137</v>
      </c>
      <c r="D200" s="54"/>
      <c r="E200" s="56">
        <v>50000</v>
      </c>
      <c r="F200" s="56">
        <f>E200</f>
        <v>50000</v>
      </c>
      <c r="G200" s="70" t="s">
        <v>560</v>
      </c>
      <c r="H200" s="54" t="s">
        <v>129</v>
      </c>
      <c r="I200" s="54" t="s">
        <v>137</v>
      </c>
      <c r="J200" s="54"/>
      <c r="K200" s="56">
        <v>39627</v>
      </c>
      <c r="L200" s="56">
        <f>K200</f>
        <v>39627</v>
      </c>
    </row>
    <row r="201" spans="1:12" ht="22.5">
      <c r="A201" s="70" t="s">
        <v>561</v>
      </c>
      <c r="B201" s="54" t="s">
        <v>129</v>
      </c>
      <c r="C201" s="54" t="s">
        <v>137</v>
      </c>
      <c r="D201" s="54"/>
      <c r="E201" s="56">
        <v>1528</v>
      </c>
      <c r="F201" s="56">
        <f>D201+E201</f>
        <v>1528</v>
      </c>
      <c r="G201" s="156" t="s">
        <v>765</v>
      </c>
      <c r="H201" s="165"/>
      <c r="I201" s="165"/>
      <c r="J201" s="165"/>
      <c r="K201" s="166"/>
      <c r="L201" s="167"/>
    </row>
    <row r="202" spans="1:12">
      <c r="A202" s="129" t="s">
        <v>37</v>
      </c>
      <c r="B202" s="54"/>
      <c r="C202" s="93"/>
      <c r="D202" s="54"/>
      <c r="E202" s="54"/>
      <c r="F202" s="55"/>
      <c r="G202" s="129" t="s">
        <v>37</v>
      </c>
      <c r="H202" s="54"/>
      <c r="I202" s="93"/>
      <c r="J202" s="54"/>
      <c r="K202" s="54"/>
      <c r="L202" s="55"/>
    </row>
    <row r="203" spans="1:12" ht="22.5">
      <c r="A203" s="70" t="s">
        <v>562</v>
      </c>
      <c r="B203" s="93" t="s">
        <v>141</v>
      </c>
      <c r="C203" s="93" t="s">
        <v>140</v>
      </c>
      <c r="D203" s="54"/>
      <c r="E203" s="54">
        <v>100</v>
      </c>
      <c r="F203" s="55">
        <v>100</v>
      </c>
      <c r="G203" s="70" t="s">
        <v>562</v>
      </c>
      <c r="H203" s="93" t="s">
        <v>141</v>
      </c>
      <c r="I203" s="93" t="s">
        <v>140</v>
      </c>
      <c r="J203" s="54"/>
      <c r="K203" s="54">
        <v>100</v>
      </c>
      <c r="L203" s="55">
        <v>100</v>
      </c>
    </row>
    <row r="204" spans="1:12">
      <c r="A204" s="221" t="s">
        <v>688</v>
      </c>
      <c r="B204" s="227"/>
      <c r="C204" s="93"/>
      <c r="D204" s="54"/>
      <c r="E204" s="54"/>
      <c r="F204" s="55"/>
      <c r="G204" s="156" t="s">
        <v>765</v>
      </c>
      <c r="H204" s="165"/>
      <c r="I204" s="165"/>
      <c r="J204" s="165"/>
      <c r="K204" s="166"/>
      <c r="L204" s="167"/>
    </row>
    <row r="205" spans="1:12">
      <c r="A205" s="129" t="s">
        <v>34</v>
      </c>
      <c r="B205" s="54"/>
      <c r="C205" s="93"/>
      <c r="D205" s="54"/>
      <c r="E205" s="54"/>
      <c r="F205" s="55"/>
      <c r="L205" s="170"/>
    </row>
    <row r="206" spans="1:12" ht="67.5">
      <c r="A206" s="60" t="s">
        <v>453</v>
      </c>
      <c r="B206" s="54" t="s">
        <v>129</v>
      </c>
      <c r="C206" s="54" t="s">
        <v>762</v>
      </c>
      <c r="D206" s="54"/>
      <c r="E206" s="56">
        <v>49000</v>
      </c>
      <c r="F206" s="56">
        <f>D206+E206</f>
        <v>49000</v>
      </c>
      <c r="G206" s="156" t="s">
        <v>765</v>
      </c>
      <c r="H206" s="165"/>
      <c r="I206" s="165"/>
      <c r="J206" s="165"/>
      <c r="K206" s="166"/>
      <c r="L206" s="167"/>
    </row>
    <row r="207" spans="1:12">
      <c r="A207" s="129" t="s">
        <v>35</v>
      </c>
      <c r="B207" s="54"/>
      <c r="C207" s="93"/>
      <c r="D207" s="54"/>
      <c r="E207" s="54"/>
      <c r="F207" s="55"/>
      <c r="L207" s="170"/>
    </row>
    <row r="208" spans="1:12" ht="78.75">
      <c r="A208" s="70" t="s">
        <v>454</v>
      </c>
      <c r="B208" s="54" t="s">
        <v>134</v>
      </c>
      <c r="C208" s="54" t="s">
        <v>138</v>
      </c>
      <c r="D208" s="54"/>
      <c r="E208" s="55">
        <v>1</v>
      </c>
      <c r="F208" s="55">
        <v>1</v>
      </c>
      <c r="G208" s="156" t="s">
        <v>765</v>
      </c>
      <c r="H208" s="165"/>
      <c r="I208" s="165"/>
      <c r="J208" s="165"/>
      <c r="K208" s="166"/>
      <c r="L208" s="167"/>
    </row>
    <row r="209" spans="1:12">
      <c r="A209" s="129" t="s">
        <v>36</v>
      </c>
      <c r="B209" s="54"/>
      <c r="C209" s="93"/>
      <c r="D209" s="54"/>
      <c r="E209" s="54"/>
      <c r="F209" s="69"/>
      <c r="L209" s="170"/>
    </row>
    <row r="210" spans="1:12" ht="67.5">
      <c r="A210" s="70" t="s">
        <v>461</v>
      </c>
      <c r="B210" s="54" t="s">
        <v>129</v>
      </c>
      <c r="C210" s="54" t="s">
        <v>137</v>
      </c>
      <c r="D210" s="54"/>
      <c r="E210" s="56">
        <f>E206/E208</f>
        <v>49000</v>
      </c>
      <c r="F210" s="56">
        <f>D210+E210</f>
        <v>49000</v>
      </c>
      <c r="G210" s="156" t="s">
        <v>765</v>
      </c>
      <c r="H210" s="165"/>
      <c r="I210" s="165"/>
      <c r="J210" s="165"/>
      <c r="K210" s="166"/>
      <c r="L210" s="167"/>
    </row>
    <row r="211" spans="1:12">
      <c r="A211" s="129" t="s">
        <v>37</v>
      </c>
      <c r="B211" s="54"/>
      <c r="C211" s="93"/>
      <c r="D211" s="54"/>
      <c r="E211" s="54"/>
      <c r="F211" s="55"/>
      <c r="L211" s="170"/>
    </row>
    <row r="212" spans="1:12" ht="67.5">
      <c r="A212" s="70" t="s">
        <v>455</v>
      </c>
      <c r="B212" s="93" t="s">
        <v>141</v>
      </c>
      <c r="C212" s="93" t="s">
        <v>140</v>
      </c>
      <c r="D212" s="54"/>
      <c r="E212" s="54">
        <v>100</v>
      </c>
      <c r="F212" s="55">
        <v>100</v>
      </c>
      <c r="G212" s="156" t="s">
        <v>765</v>
      </c>
      <c r="H212" s="165"/>
      <c r="I212" s="165"/>
      <c r="J212" s="165"/>
      <c r="K212" s="166"/>
      <c r="L212" s="167"/>
    </row>
    <row r="213" spans="1:12">
      <c r="A213" s="221" t="s">
        <v>456</v>
      </c>
      <c r="B213" s="227"/>
      <c r="C213" s="93"/>
      <c r="D213" s="54"/>
      <c r="E213" s="54"/>
      <c r="F213" s="55"/>
      <c r="G213" s="156" t="s">
        <v>765</v>
      </c>
      <c r="H213" s="165"/>
      <c r="I213" s="165"/>
      <c r="J213" s="165"/>
      <c r="K213" s="166"/>
      <c r="L213" s="167"/>
    </row>
    <row r="214" spans="1:12">
      <c r="A214" s="129" t="s">
        <v>34</v>
      </c>
      <c r="B214" s="54"/>
      <c r="C214" s="93"/>
      <c r="D214" s="54"/>
      <c r="E214" s="54"/>
      <c r="F214" s="55"/>
      <c r="L214" s="170"/>
    </row>
    <row r="215" spans="1:12" ht="67.5">
      <c r="A215" s="60" t="s">
        <v>457</v>
      </c>
      <c r="B215" s="54" t="s">
        <v>129</v>
      </c>
      <c r="C215" s="54" t="s">
        <v>451</v>
      </c>
      <c r="D215" s="54"/>
      <c r="E215" s="56">
        <v>49000</v>
      </c>
      <c r="F215" s="56">
        <f>D215+E215</f>
        <v>49000</v>
      </c>
      <c r="G215" s="156" t="s">
        <v>765</v>
      </c>
      <c r="H215" s="165"/>
      <c r="I215" s="165"/>
      <c r="J215" s="165"/>
      <c r="K215" s="166"/>
      <c r="L215" s="167"/>
    </row>
    <row r="216" spans="1:12">
      <c r="A216" s="129" t="s">
        <v>35</v>
      </c>
      <c r="B216" s="54"/>
      <c r="C216" s="93"/>
      <c r="D216" s="54"/>
      <c r="E216" s="54"/>
      <c r="F216" s="55"/>
      <c r="L216" s="170"/>
    </row>
    <row r="217" spans="1:12" ht="45">
      <c r="A217" s="70" t="s">
        <v>458</v>
      </c>
      <c r="B217" s="54" t="s">
        <v>134</v>
      </c>
      <c r="C217" s="54" t="s">
        <v>138</v>
      </c>
      <c r="D217" s="54"/>
      <c r="E217" s="55">
        <v>1</v>
      </c>
      <c r="F217" s="55">
        <v>1</v>
      </c>
      <c r="G217" s="156" t="s">
        <v>765</v>
      </c>
      <c r="H217" s="165"/>
      <c r="I217" s="165"/>
      <c r="J217" s="165"/>
      <c r="K217" s="166"/>
      <c r="L217" s="167"/>
    </row>
    <row r="218" spans="1:12">
      <c r="A218" s="129" t="s">
        <v>36</v>
      </c>
      <c r="B218" s="54"/>
      <c r="C218" s="93"/>
      <c r="D218" s="54"/>
      <c r="E218" s="54"/>
      <c r="F218" s="69"/>
      <c r="L218" s="170"/>
    </row>
    <row r="219" spans="1:12" ht="45">
      <c r="A219" s="70" t="s">
        <v>460</v>
      </c>
      <c r="B219" s="54" t="s">
        <v>129</v>
      </c>
      <c r="C219" s="54" t="s">
        <v>137</v>
      </c>
      <c r="D219" s="54"/>
      <c r="E219" s="56">
        <f>E215/E217</f>
        <v>49000</v>
      </c>
      <c r="F219" s="56">
        <f>D219+E219</f>
        <v>49000</v>
      </c>
      <c r="G219" s="156" t="s">
        <v>765</v>
      </c>
      <c r="H219" s="165"/>
      <c r="I219" s="165"/>
      <c r="J219" s="165"/>
      <c r="K219" s="166"/>
      <c r="L219" s="167"/>
    </row>
    <row r="220" spans="1:12">
      <c r="A220" s="129" t="s">
        <v>37</v>
      </c>
      <c r="B220" s="54"/>
      <c r="C220" s="93"/>
      <c r="D220" s="54"/>
      <c r="E220" s="54"/>
      <c r="F220" s="55"/>
      <c r="L220" s="170"/>
    </row>
    <row r="221" spans="1:12" ht="45">
      <c r="A221" s="70" t="s">
        <v>459</v>
      </c>
      <c r="B221" s="93" t="s">
        <v>141</v>
      </c>
      <c r="C221" s="93" t="s">
        <v>140</v>
      </c>
      <c r="D221" s="54"/>
      <c r="E221" s="54">
        <v>100</v>
      </c>
      <c r="F221" s="55">
        <v>100</v>
      </c>
      <c r="G221" s="156" t="s">
        <v>765</v>
      </c>
      <c r="H221" s="165"/>
      <c r="I221" s="165"/>
      <c r="J221" s="165"/>
      <c r="K221" s="166"/>
      <c r="L221" s="167"/>
    </row>
    <row r="222" spans="1:12">
      <c r="A222" s="221" t="s">
        <v>689</v>
      </c>
      <c r="B222" s="227"/>
      <c r="C222" s="93"/>
      <c r="D222" s="54"/>
      <c r="E222" s="54"/>
      <c r="F222" s="55"/>
      <c r="G222" s="156" t="s">
        <v>765</v>
      </c>
      <c r="H222" s="165"/>
      <c r="I222" s="165"/>
      <c r="J222" s="165"/>
      <c r="K222" s="166"/>
      <c r="L222" s="167"/>
    </row>
    <row r="223" spans="1:12">
      <c r="A223" s="129" t="s">
        <v>34</v>
      </c>
      <c r="B223" s="54"/>
      <c r="C223" s="93"/>
      <c r="D223" s="54"/>
      <c r="E223" s="54"/>
      <c r="F223" s="55"/>
      <c r="L223" s="170"/>
    </row>
    <row r="224" spans="1:12" ht="67.5">
      <c r="A224" s="60" t="s">
        <v>457</v>
      </c>
      <c r="B224" s="54" t="s">
        <v>129</v>
      </c>
      <c r="C224" s="54" t="s">
        <v>451</v>
      </c>
      <c r="D224" s="54"/>
      <c r="E224" s="56">
        <v>49000</v>
      </c>
      <c r="F224" s="56">
        <f>D224+E224</f>
        <v>49000</v>
      </c>
      <c r="G224" s="156" t="s">
        <v>765</v>
      </c>
      <c r="H224" s="165"/>
      <c r="I224" s="165"/>
      <c r="J224" s="165"/>
      <c r="K224" s="166"/>
      <c r="L224" s="167"/>
    </row>
    <row r="225" spans="1:12">
      <c r="A225" s="129" t="s">
        <v>35</v>
      </c>
      <c r="B225" s="54"/>
      <c r="C225" s="93"/>
      <c r="D225" s="54"/>
      <c r="E225" s="54"/>
      <c r="F225" s="55"/>
      <c r="L225" s="170"/>
    </row>
    <row r="226" spans="1:12" ht="45">
      <c r="A226" s="70" t="s">
        <v>463</v>
      </c>
      <c r="B226" s="54" t="s">
        <v>134</v>
      </c>
      <c r="C226" s="54" t="s">
        <v>138</v>
      </c>
      <c r="D226" s="54"/>
      <c r="E226" s="55">
        <v>1</v>
      </c>
      <c r="F226" s="55">
        <v>1</v>
      </c>
      <c r="G226" s="156" t="s">
        <v>765</v>
      </c>
      <c r="H226" s="165"/>
      <c r="I226" s="165"/>
      <c r="J226" s="165"/>
      <c r="K226" s="166"/>
      <c r="L226" s="167"/>
    </row>
    <row r="227" spans="1:12">
      <c r="A227" s="129" t="s">
        <v>36</v>
      </c>
      <c r="B227" s="54"/>
      <c r="C227" s="93"/>
      <c r="D227" s="54"/>
      <c r="E227" s="54"/>
      <c r="F227" s="69"/>
      <c r="L227" s="170"/>
    </row>
    <row r="228" spans="1:12" ht="45">
      <c r="A228" s="70" t="s">
        <v>464</v>
      </c>
      <c r="B228" s="54" t="s">
        <v>129</v>
      </c>
      <c r="C228" s="54" t="s">
        <v>137</v>
      </c>
      <c r="D228" s="54"/>
      <c r="E228" s="56">
        <f>E224/E226</f>
        <v>49000</v>
      </c>
      <c r="F228" s="56">
        <f>D228+E228</f>
        <v>49000</v>
      </c>
      <c r="G228" s="156" t="s">
        <v>765</v>
      </c>
      <c r="H228" s="165"/>
      <c r="I228" s="165"/>
      <c r="J228" s="165"/>
      <c r="K228" s="166"/>
      <c r="L228" s="167"/>
    </row>
    <row r="229" spans="1:12">
      <c r="A229" s="129" t="s">
        <v>37</v>
      </c>
      <c r="B229" s="54"/>
      <c r="C229" s="93"/>
      <c r="D229" s="54"/>
      <c r="E229" s="54"/>
      <c r="F229" s="55"/>
      <c r="L229" s="170"/>
    </row>
    <row r="230" spans="1:12" ht="45">
      <c r="A230" s="70" t="s">
        <v>465</v>
      </c>
      <c r="B230" s="93" t="s">
        <v>141</v>
      </c>
      <c r="C230" s="93" t="s">
        <v>140</v>
      </c>
      <c r="D230" s="54"/>
      <c r="E230" s="54">
        <v>100</v>
      </c>
      <c r="F230" s="55">
        <v>100</v>
      </c>
      <c r="G230" s="156" t="s">
        <v>765</v>
      </c>
      <c r="H230" s="165"/>
      <c r="I230" s="165"/>
      <c r="J230" s="165"/>
      <c r="K230" s="166"/>
      <c r="L230" s="167"/>
    </row>
    <row r="231" spans="1:12">
      <c r="A231" s="221" t="s">
        <v>719</v>
      </c>
      <c r="B231" s="227"/>
      <c r="C231" s="93"/>
      <c r="D231" s="54"/>
      <c r="E231" s="54"/>
      <c r="F231" s="55"/>
      <c r="G231" s="156" t="s">
        <v>765</v>
      </c>
      <c r="H231" s="165"/>
      <c r="I231" s="165"/>
      <c r="J231" s="165"/>
      <c r="K231" s="166"/>
      <c r="L231" s="167"/>
    </row>
    <row r="232" spans="1:12">
      <c r="A232" s="129" t="s">
        <v>34</v>
      </c>
      <c r="B232" s="54"/>
      <c r="C232" s="93"/>
      <c r="D232" s="54"/>
      <c r="E232" s="54"/>
      <c r="F232" s="55"/>
      <c r="G232" s="156"/>
      <c r="H232" s="165"/>
      <c r="I232" s="165"/>
      <c r="J232" s="165"/>
      <c r="K232" s="166"/>
      <c r="L232" s="167"/>
    </row>
    <row r="233" spans="1:12" ht="67.5">
      <c r="A233" s="60" t="s">
        <v>720</v>
      </c>
      <c r="B233" s="54" t="s">
        <v>129</v>
      </c>
      <c r="C233" s="54" t="s">
        <v>718</v>
      </c>
      <c r="D233" s="54"/>
      <c r="E233" s="56">
        <v>300000</v>
      </c>
      <c r="F233" s="56">
        <f>D233+E233</f>
        <v>300000</v>
      </c>
      <c r="G233" s="156" t="s">
        <v>765</v>
      </c>
      <c r="H233" s="165"/>
      <c r="I233" s="165"/>
      <c r="J233" s="165"/>
      <c r="K233" s="166"/>
      <c r="L233" s="167"/>
    </row>
    <row r="234" spans="1:12">
      <c r="A234" s="129" t="s">
        <v>35</v>
      </c>
      <c r="B234" s="54"/>
      <c r="C234" s="93"/>
      <c r="D234" s="54"/>
      <c r="E234" s="54"/>
      <c r="F234" s="55"/>
      <c r="G234" s="156"/>
      <c r="H234" s="165"/>
      <c r="I234" s="165"/>
      <c r="J234" s="165"/>
      <c r="K234" s="166"/>
      <c r="L234" s="167"/>
    </row>
    <row r="235" spans="1:12" ht="45">
      <c r="A235" s="70" t="s">
        <v>721</v>
      </c>
      <c r="B235" s="54" t="s">
        <v>134</v>
      </c>
      <c r="C235" s="54" t="s">
        <v>138</v>
      </c>
      <c r="D235" s="54"/>
      <c r="E235" s="55">
        <v>1</v>
      </c>
      <c r="F235" s="55">
        <v>1</v>
      </c>
      <c r="G235" s="156" t="s">
        <v>765</v>
      </c>
      <c r="H235" s="165"/>
      <c r="I235" s="165"/>
      <c r="J235" s="165"/>
      <c r="K235" s="166"/>
      <c r="L235" s="167"/>
    </row>
    <row r="236" spans="1:12" ht="33.75">
      <c r="A236" s="70" t="s">
        <v>725</v>
      </c>
      <c r="B236" s="54" t="s">
        <v>320</v>
      </c>
      <c r="C236" s="54" t="s">
        <v>138</v>
      </c>
      <c r="D236" s="54"/>
      <c r="E236" s="63">
        <v>164</v>
      </c>
      <c r="F236" s="63">
        <f>E236</f>
        <v>164</v>
      </c>
      <c r="G236" s="156" t="s">
        <v>765</v>
      </c>
      <c r="H236" s="165"/>
      <c r="I236" s="165"/>
      <c r="J236" s="165"/>
      <c r="K236" s="166"/>
      <c r="L236" s="167"/>
    </row>
    <row r="237" spans="1:12">
      <c r="A237" s="129" t="s">
        <v>36</v>
      </c>
      <c r="B237" s="54"/>
      <c r="C237" s="93"/>
      <c r="D237" s="54"/>
      <c r="E237" s="54"/>
      <c r="F237" s="69"/>
      <c r="G237" s="156"/>
      <c r="H237" s="165"/>
      <c r="I237" s="165"/>
      <c r="J237" s="165"/>
      <c r="K237" s="166"/>
      <c r="L237" s="167"/>
    </row>
    <row r="238" spans="1:12" ht="33.75">
      <c r="A238" s="70" t="s">
        <v>722</v>
      </c>
      <c r="B238" s="54" t="s">
        <v>129</v>
      </c>
      <c r="C238" s="54" t="s">
        <v>137</v>
      </c>
      <c r="D238" s="54"/>
      <c r="E238" s="56">
        <v>50000</v>
      </c>
      <c r="F238" s="56">
        <f>E238</f>
        <v>50000</v>
      </c>
      <c r="G238" s="156" t="s">
        <v>765</v>
      </c>
      <c r="H238" s="165"/>
      <c r="I238" s="165"/>
      <c r="J238" s="165"/>
      <c r="K238" s="166"/>
      <c r="L238" s="167"/>
    </row>
    <row r="239" spans="1:12" ht="33.75">
      <c r="A239" s="70" t="s">
        <v>723</v>
      </c>
      <c r="B239" s="54" t="s">
        <v>129</v>
      </c>
      <c r="C239" s="54" t="s">
        <v>137</v>
      </c>
      <c r="D239" s="54"/>
      <c r="E239" s="56">
        <v>1528</v>
      </c>
      <c r="F239" s="56">
        <f>D239+E239</f>
        <v>1528</v>
      </c>
      <c r="G239" s="156" t="s">
        <v>765</v>
      </c>
      <c r="H239" s="165"/>
      <c r="I239" s="165"/>
      <c r="J239" s="165"/>
      <c r="K239" s="166"/>
      <c r="L239" s="167"/>
    </row>
    <row r="240" spans="1:12">
      <c r="A240" s="129" t="s">
        <v>37</v>
      </c>
      <c r="B240" s="54"/>
      <c r="C240" s="93"/>
      <c r="D240" s="54"/>
      <c r="E240" s="54"/>
      <c r="F240" s="55"/>
      <c r="G240" s="156"/>
      <c r="H240" s="165"/>
      <c r="I240" s="165"/>
      <c r="J240" s="165"/>
      <c r="K240" s="166"/>
      <c r="L240" s="167"/>
    </row>
    <row r="241" spans="1:12" ht="33.75">
      <c r="A241" s="70" t="s">
        <v>724</v>
      </c>
      <c r="B241" s="93" t="s">
        <v>141</v>
      </c>
      <c r="C241" s="93" t="s">
        <v>140</v>
      </c>
      <c r="D241" s="54"/>
      <c r="E241" s="54">
        <v>100</v>
      </c>
      <c r="F241" s="55">
        <v>100</v>
      </c>
      <c r="G241" s="156" t="s">
        <v>765</v>
      </c>
      <c r="H241" s="165"/>
      <c r="I241" s="165"/>
      <c r="J241" s="165"/>
      <c r="K241" s="166"/>
      <c r="L241" s="167"/>
    </row>
    <row r="242" spans="1:12">
      <c r="A242" s="221" t="s">
        <v>690</v>
      </c>
      <c r="B242" s="227"/>
      <c r="C242" s="93"/>
      <c r="D242" s="54"/>
      <c r="E242" s="54"/>
      <c r="F242" s="55"/>
      <c r="G242" s="221" t="s">
        <v>766</v>
      </c>
      <c r="H242" s="227"/>
      <c r="I242" s="93"/>
      <c r="J242" s="54"/>
      <c r="K242" s="54"/>
      <c r="L242" s="55"/>
    </row>
    <row r="243" spans="1:12">
      <c r="A243" s="129" t="s">
        <v>34</v>
      </c>
      <c r="B243" s="54"/>
      <c r="C243" s="93"/>
      <c r="D243" s="54"/>
      <c r="E243" s="54"/>
      <c r="F243" s="55"/>
      <c r="G243" s="129" t="s">
        <v>34</v>
      </c>
      <c r="H243" s="54"/>
      <c r="I243" s="93"/>
      <c r="J243" s="54"/>
      <c r="K243" s="54"/>
      <c r="L243" s="55"/>
    </row>
    <row r="244" spans="1:12" ht="67.5">
      <c r="A244" s="60" t="s">
        <v>519</v>
      </c>
      <c r="B244" s="54" t="s">
        <v>129</v>
      </c>
      <c r="C244" s="54" t="s">
        <v>762</v>
      </c>
      <c r="D244" s="54"/>
      <c r="E244" s="56">
        <f>50000+6200</f>
        <v>56200</v>
      </c>
      <c r="F244" s="56">
        <f>D244+E244</f>
        <v>56200</v>
      </c>
      <c r="G244" s="60" t="s">
        <v>519</v>
      </c>
      <c r="H244" s="54" t="s">
        <v>129</v>
      </c>
      <c r="I244" s="54" t="s">
        <v>762</v>
      </c>
      <c r="J244" s="54"/>
      <c r="K244" s="56">
        <v>46118</v>
      </c>
      <c r="L244" s="56">
        <f>J244+K244</f>
        <v>46118</v>
      </c>
    </row>
    <row r="245" spans="1:12">
      <c r="A245" s="129" t="s">
        <v>35</v>
      </c>
      <c r="B245" s="54"/>
      <c r="C245" s="93"/>
      <c r="D245" s="54"/>
      <c r="E245" s="54"/>
      <c r="F245" s="55"/>
      <c r="G245" s="129" t="s">
        <v>35</v>
      </c>
      <c r="H245" s="54"/>
      <c r="I245" s="93"/>
      <c r="J245" s="54"/>
      <c r="K245" s="54"/>
      <c r="L245" s="55"/>
    </row>
    <row r="246" spans="1:12" ht="33.75">
      <c r="A246" s="70" t="s">
        <v>564</v>
      </c>
      <c r="B246" s="54" t="s">
        <v>134</v>
      </c>
      <c r="C246" s="54" t="s">
        <v>138</v>
      </c>
      <c r="D246" s="54"/>
      <c r="E246" s="55">
        <v>1</v>
      </c>
      <c r="F246" s="55">
        <v>1</v>
      </c>
      <c r="G246" s="70" t="s">
        <v>564</v>
      </c>
      <c r="H246" s="54" t="s">
        <v>134</v>
      </c>
      <c r="I246" s="54" t="s">
        <v>138</v>
      </c>
      <c r="J246" s="54"/>
      <c r="K246" s="55">
        <v>1</v>
      </c>
      <c r="L246" s="55">
        <v>1</v>
      </c>
    </row>
    <row r="247" spans="1:12">
      <c r="A247" s="129" t="s">
        <v>36</v>
      </c>
      <c r="B247" s="54"/>
      <c r="C247" s="93"/>
      <c r="D247" s="54"/>
      <c r="E247" s="54"/>
      <c r="F247" s="69"/>
      <c r="G247" s="129" t="s">
        <v>36</v>
      </c>
      <c r="H247" s="54"/>
      <c r="I247" s="93"/>
      <c r="J247" s="54"/>
      <c r="K247" s="54"/>
      <c r="L247" s="69"/>
    </row>
    <row r="248" spans="1:12" ht="22.5">
      <c r="A248" s="70" t="s">
        <v>521</v>
      </c>
      <c r="B248" s="54" t="s">
        <v>129</v>
      </c>
      <c r="C248" s="54" t="s">
        <v>137</v>
      </c>
      <c r="D248" s="54"/>
      <c r="E248" s="56">
        <f>E244/E246</f>
        <v>56200</v>
      </c>
      <c r="F248" s="56">
        <f>D248+E248</f>
        <v>56200</v>
      </c>
      <c r="G248" s="70" t="s">
        <v>521</v>
      </c>
      <c r="H248" s="54" t="s">
        <v>129</v>
      </c>
      <c r="I248" s="54" t="s">
        <v>137</v>
      </c>
      <c r="J248" s="54"/>
      <c r="K248" s="56">
        <f>K244/K246</f>
        <v>46118</v>
      </c>
      <c r="L248" s="56">
        <f>J248+K248</f>
        <v>46118</v>
      </c>
    </row>
    <row r="249" spans="1:12">
      <c r="A249" s="129" t="s">
        <v>37</v>
      </c>
      <c r="B249" s="54"/>
      <c r="C249" s="93"/>
      <c r="D249" s="54"/>
      <c r="E249" s="54"/>
      <c r="F249" s="55"/>
      <c r="G249" s="129" t="s">
        <v>37</v>
      </c>
      <c r="H249" s="54"/>
      <c r="I249" s="93"/>
      <c r="J249" s="54"/>
      <c r="K249" s="54"/>
      <c r="L249" s="55"/>
    </row>
    <row r="250" spans="1:12" ht="22.5">
      <c r="A250" s="70" t="s">
        <v>522</v>
      </c>
      <c r="B250" s="93" t="s">
        <v>141</v>
      </c>
      <c r="C250" s="93" t="s">
        <v>140</v>
      </c>
      <c r="D250" s="54"/>
      <c r="E250" s="54">
        <v>100</v>
      </c>
      <c r="F250" s="55">
        <v>100</v>
      </c>
      <c r="G250" s="70" t="s">
        <v>522</v>
      </c>
      <c r="H250" s="93" t="s">
        <v>141</v>
      </c>
      <c r="I250" s="93" t="s">
        <v>140</v>
      </c>
      <c r="J250" s="54"/>
      <c r="K250" s="54">
        <v>100</v>
      </c>
      <c r="L250" s="55">
        <v>100</v>
      </c>
    </row>
    <row r="251" spans="1:12">
      <c r="A251" s="221" t="s">
        <v>706</v>
      </c>
      <c r="B251" s="227"/>
      <c r="C251" s="93"/>
      <c r="D251" s="54"/>
      <c r="E251" s="54"/>
      <c r="F251" s="55"/>
      <c r="G251" s="156" t="s">
        <v>765</v>
      </c>
      <c r="H251" s="165"/>
      <c r="I251" s="165"/>
      <c r="J251" s="165"/>
      <c r="K251" s="166"/>
      <c r="L251" s="167"/>
    </row>
    <row r="252" spans="1:12">
      <c r="A252" s="129" t="s">
        <v>34</v>
      </c>
      <c r="B252" s="54"/>
      <c r="C252" s="93"/>
      <c r="D252" s="54"/>
      <c r="E252" s="54"/>
      <c r="F252" s="55"/>
      <c r="L252" s="170"/>
    </row>
    <row r="253" spans="1:12" ht="67.5">
      <c r="A253" s="60" t="s">
        <v>565</v>
      </c>
      <c r="B253" s="54" t="s">
        <v>129</v>
      </c>
      <c r="C253" s="54" t="s">
        <v>563</v>
      </c>
      <c r="D253" s="54"/>
      <c r="E253" s="56">
        <v>500000</v>
      </c>
      <c r="F253" s="56">
        <f>D253+E253</f>
        <v>500000</v>
      </c>
      <c r="G253" s="156" t="s">
        <v>765</v>
      </c>
      <c r="H253" s="165"/>
      <c r="I253" s="165"/>
      <c r="J253" s="165"/>
      <c r="K253" s="166"/>
      <c r="L253" s="167"/>
    </row>
    <row r="254" spans="1:12">
      <c r="A254" s="129" t="s">
        <v>35</v>
      </c>
      <c r="B254" s="54"/>
      <c r="C254" s="93"/>
      <c r="D254" s="54"/>
      <c r="E254" s="54"/>
      <c r="F254" s="55"/>
      <c r="L254" s="170"/>
    </row>
    <row r="255" spans="1:12" ht="33.75">
      <c r="A255" s="70" t="s">
        <v>566</v>
      </c>
      <c r="B255" s="54" t="s">
        <v>134</v>
      </c>
      <c r="C255" s="54" t="s">
        <v>138</v>
      </c>
      <c r="D255" s="54"/>
      <c r="E255" s="55">
        <v>1</v>
      </c>
      <c r="F255" s="55">
        <v>1</v>
      </c>
      <c r="G255" s="156" t="s">
        <v>765</v>
      </c>
      <c r="H255" s="165"/>
      <c r="I255" s="165"/>
      <c r="J255" s="165"/>
      <c r="K255" s="166"/>
      <c r="L255" s="167"/>
    </row>
    <row r="256" spans="1:12" ht="22.5">
      <c r="A256" s="70" t="s">
        <v>574</v>
      </c>
      <c r="B256" s="54" t="s">
        <v>320</v>
      </c>
      <c r="C256" s="54" t="s">
        <v>138</v>
      </c>
      <c r="D256" s="54"/>
      <c r="E256" s="63">
        <v>294.5</v>
      </c>
      <c r="F256" s="63">
        <f>E256</f>
        <v>294.5</v>
      </c>
      <c r="G256" s="156" t="s">
        <v>765</v>
      </c>
      <c r="H256" s="165"/>
      <c r="I256" s="165"/>
      <c r="J256" s="165"/>
      <c r="K256" s="166"/>
      <c r="L256" s="167"/>
    </row>
    <row r="257" spans="1:12">
      <c r="A257" s="129" t="s">
        <v>36</v>
      </c>
      <c r="B257" s="54"/>
      <c r="C257" s="93"/>
      <c r="D257" s="54"/>
      <c r="E257" s="54"/>
      <c r="F257" s="69"/>
      <c r="L257" s="170"/>
    </row>
    <row r="258" spans="1:12" ht="22.5">
      <c r="A258" s="70" t="s">
        <v>567</v>
      </c>
      <c r="B258" s="54" t="s">
        <v>129</v>
      </c>
      <c r="C258" s="54" t="s">
        <v>137</v>
      </c>
      <c r="D258" s="54"/>
      <c r="E258" s="56">
        <v>50000</v>
      </c>
      <c r="F258" s="56">
        <f>E258</f>
        <v>50000</v>
      </c>
      <c r="G258" s="156" t="s">
        <v>765</v>
      </c>
      <c r="H258" s="165"/>
      <c r="I258" s="165"/>
      <c r="J258" s="165"/>
      <c r="K258" s="166"/>
      <c r="L258" s="167"/>
    </row>
    <row r="259" spans="1:12" ht="22.5">
      <c r="A259" s="70" t="s">
        <v>568</v>
      </c>
      <c r="B259" s="54" t="s">
        <v>129</v>
      </c>
      <c r="C259" s="54" t="s">
        <v>137</v>
      </c>
      <c r="D259" s="54"/>
      <c r="E259" s="56">
        <v>1528</v>
      </c>
      <c r="F259" s="56">
        <f>D259+E259</f>
        <v>1528</v>
      </c>
      <c r="G259" s="156" t="s">
        <v>765</v>
      </c>
      <c r="H259" s="165"/>
      <c r="I259" s="165"/>
      <c r="J259" s="165"/>
      <c r="K259" s="166"/>
      <c r="L259" s="167"/>
    </row>
    <row r="260" spans="1:12">
      <c r="A260" s="129" t="s">
        <v>37</v>
      </c>
      <c r="B260" s="54"/>
      <c r="C260" s="93"/>
      <c r="D260" s="54"/>
      <c r="E260" s="54"/>
      <c r="F260" s="55"/>
      <c r="L260" s="170"/>
    </row>
    <row r="261" spans="1:12" ht="22.5">
      <c r="A261" s="70" t="s">
        <v>569</v>
      </c>
      <c r="B261" s="93" t="s">
        <v>141</v>
      </c>
      <c r="C261" s="93" t="s">
        <v>140</v>
      </c>
      <c r="D261" s="54"/>
      <c r="E261" s="54">
        <v>100</v>
      </c>
      <c r="F261" s="55">
        <v>100</v>
      </c>
      <c r="G261" s="156" t="s">
        <v>765</v>
      </c>
      <c r="H261" s="165"/>
      <c r="I261" s="165"/>
      <c r="J261" s="165"/>
      <c r="K261" s="166"/>
      <c r="L261" s="167"/>
    </row>
    <row r="262" spans="1:12">
      <c r="A262" s="221" t="s">
        <v>691</v>
      </c>
      <c r="B262" s="227"/>
      <c r="C262" s="93"/>
      <c r="D262" s="54"/>
      <c r="E262" s="54"/>
      <c r="F262" s="55"/>
      <c r="G262" s="156" t="s">
        <v>765</v>
      </c>
      <c r="H262" s="165"/>
      <c r="I262" s="165"/>
      <c r="J262" s="165"/>
      <c r="K262" s="166"/>
      <c r="L262" s="167"/>
    </row>
    <row r="263" spans="1:12">
      <c r="A263" s="129" t="s">
        <v>34</v>
      </c>
      <c r="B263" s="54"/>
      <c r="C263" s="93"/>
      <c r="D263" s="54"/>
      <c r="E263" s="54"/>
      <c r="F263" s="55"/>
      <c r="L263" s="170"/>
    </row>
    <row r="264" spans="1:12" ht="67.5">
      <c r="A264" s="60" t="s">
        <v>570</v>
      </c>
      <c r="B264" s="54" t="s">
        <v>129</v>
      </c>
      <c r="C264" s="54" t="s">
        <v>563</v>
      </c>
      <c r="D264" s="54"/>
      <c r="E264" s="56">
        <v>200000</v>
      </c>
      <c r="F264" s="56">
        <f>D264+E264</f>
        <v>200000</v>
      </c>
      <c r="G264" s="156" t="s">
        <v>765</v>
      </c>
      <c r="H264" s="165"/>
      <c r="I264" s="165"/>
      <c r="J264" s="165"/>
      <c r="K264" s="166"/>
      <c r="L264" s="167"/>
    </row>
    <row r="265" spans="1:12">
      <c r="A265" s="129" t="s">
        <v>35</v>
      </c>
      <c r="B265" s="54"/>
      <c r="C265" s="93"/>
      <c r="D265" s="54"/>
      <c r="E265" s="54"/>
      <c r="F265" s="55"/>
      <c r="L265" s="170"/>
    </row>
    <row r="266" spans="1:12" ht="33.75">
      <c r="A266" s="70" t="s">
        <v>571</v>
      </c>
      <c r="B266" s="54" t="s">
        <v>134</v>
      </c>
      <c r="C266" s="54" t="s">
        <v>138</v>
      </c>
      <c r="D266" s="54"/>
      <c r="E266" s="55">
        <v>1</v>
      </c>
      <c r="F266" s="55">
        <v>1</v>
      </c>
      <c r="G266" s="156" t="s">
        <v>765</v>
      </c>
      <c r="H266" s="165"/>
      <c r="I266" s="165"/>
      <c r="J266" s="165"/>
      <c r="K266" s="166"/>
      <c r="L266" s="167"/>
    </row>
    <row r="267" spans="1:12" ht="22.5">
      <c r="A267" s="70" t="s">
        <v>572</v>
      </c>
      <c r="B267" s="54" t="s">
        <v>320</v>
      </c>
      <c r="C267" s="54" t="s">
        <v>138</v>
      </c>
      <c r="D267" s="54"/>
      <c r="E267" s="63">
        <v>98.17</v>
      </c>
      <c r="F267" s="63">
        <f>E267</f>
        <v>98.17</v>
      </c>
      <c r="G267" s="156" t="s">
        <v>765</v>
      </c>
      <c r="H267" s="165"/>
      <c r="I267" s="165"/>
      <c r="J267" s="165"/>
      <c r="K267" s="166"/>
      <c r="L267" s="167"/>
    </row>
    <row r="268" spans="1:12">
      <c r="A268" s="129" t="s">
        <v>36</v>
      </c>
      <c r="B268" s="54"/>
      <c r="C268" s="93"/>
      <c r="D268" s="54"/>
      <c r="E268" s="54"/>
      <c r="F268" s="69"/>
      <c r="L268" s="170"/>
    </row>
    <row r="269" spans="1:12" ht="22.5">
      <c r="A269" s="70" t="s">
        <v>573</v>
      </c>
      <c r="B269" s="54" t="s">
        <v>129</v>
      </c>
      <c r="C269" s="54" t="s">
        <v>137</v>
      </c>
      <c r="D269" s="54"/>
      <c r="E269" s="56">
        <v>50000</v>
      </c>
      <c r="F269" s="56">
        <f>E269</f>
        <v>50000</v>
      </c>
      <c r="G269" s="156" t="s">
        <v>765</v>
      </c>
      <c r="H269" s="165"/>
      <c r="I269" s="165"/>
      <c r="J269" s="165"/>
      <c r="K269" s="166"/>
      <c r="L269" s="167"/>
    </row>
    <row r="270" spans="1:12" ht="22.5">
      <c r="A270" s="70" t="s">
        <v>754</v>
      </c>
      <c r="B270" s="54" t="s">
        <v>129</v>
      </c>
      <c r="C270" s="54" t="s">
        <v>137</v>
      </c>
      <c r="D270" s="54"/>
      <c r="E270" s="56">
        <v>1528</v>
      </c>
      <c r="F270" s="56">
        <f>D270+E270</f>
        <v>1528</v>
      </c>
      <c r="G270" s="156" t="s">
        <v>765</v>
      </c>
      <c r="H270" s="165"/>
      <c r="I270" s="165"/>
      <c r="J270" s="165"/>
      <c r="K270" s="166"/>
      <c r="L270" s="167"/>
    </row>
    <row r="271" spans="1:12">
      <c r="A271" s="129" t="s">
        <v>37</v>
      </c>
      <c r="B271" s="54"/>
      <c r="C271" s="93"/>
      <c r="D271" s="54"/>
      <c r="E271" s="54"/>
      <c r="F271" s="55"/>
      <c r="L271" s="170"/>
    </row>
    <row r="272" spans="1:12" ht="22.5">
      <c r="A272" s="70" t="s">
        <v>636</v>
      </c>
      <c r="B272" s="93" t="s">
        <v>141</v>
      </c>
      <c r="C272" s="93" t="s">
        <v>140</v>
      </c>
      <c r="D272" s="54"/>
      <c r="E272" s="54">
        <v>100</v>
      </c>
      <c r="F272" s="55">
        <v>100</v>
      </c>
      <c r="G272" s="156" t="s">
        <v>765</v>
      </c>
      <c r="H272" s="165"/>
      <c r="I272" s="165"/>
      <c r="J272" s="165"/>
      <c r="K272" s="166"/>
      <c r="L272" s="167"/>
    </row>
    <row r="273" spans="1:12">
      <c r="A273" s="221" t="s">
        <v>747</v>
      </c>
      <c r="B273" s="227"/>
      <c r="C273" s="93"/>
      <c r="D273" s="54"/>
      <c r="E273" s="54"/>
      <c r="F273" s="55"/>
      <c r="G273" s="156" t="s">
        <v>765</v>
      </c>
      <c r="H273" s="165"/>
      <c r="I273" s="165"/>
      <c r="J273" s="165"/>
      <c r="K273" s="166"/>
      <c r="L273" s="167"/>
    </row>
    <row r="274" spans="1:12">
      <c r="A274" s="129" t="s">
        <v>34</v>
      </c>
      <c r="B274" s="54"/>
      <c r="C274" s="93"/>
      <c r="D274" s="54"/>
      <c r="E274" s="54"/>
      <c r="F274" s="55"/>
      <c r="L274" s="170"/>
    </row>
    <row r="275" spans="1:12" ht="67.5">
      <c r="A275" s="60" t="s">
        <v>748</v>
      </c>
      <c r="B275" s="54" t="s">
        <v>129</v>
      </c>
      <c r="C275" s="54" t="s">
        <v>756</v>
      </c>
      <c r="D275" s="54"/>
      <c r="E275" s="56">
        <v>1500000</v>
      </c>
      <c r="F275" s="56">
        <f>D275+E275</f>
        <v>1500000</v>
      </c>
      <c r="G275" s="156" t="s">
        <v>765</v>
      </c>
      <c r="H275" s="165"/>
      <c r="I275" s="165"/>
      <c r="J275" s="165"/>
      <c r="K275" s="166"/>
      <c r="L275" s="167"/>
    </row>
    <row r="276" spans="1:12">
      <c r="A276" s="129" t="s">
        <v>35</v>
      </c>
      <c r="B276" s="54"/>
      <c r="C276" s="93"/>
      <c r="D276" s="54"/>
      <c r="E276" s="54"/>
      <c r="F276" s="55"/>
      <c r="L276" s="170"/>
    </row>
    <row r="277" spans="1:12" ht="33.75">
      <c r="A277" s="70" t="s">
        <v>749</v>
      </c>
      <c r="B277" s="54" t="s">
        <v>134</v>
      </c>
      <c r="C277" s="54" t="s">
        <v>138</v>
      </c>
      <c r="D277" s="54"/>
      <c r="E277" s="55">
        <v>1</v>
      </c>
      <c r="F277" s="55">
        <v>1</v>
      </c>
      <c r="G277" s="156" t="s">
        <v>765</v>
      </c>
      <c r="H277" s="165"/>
      <c r="I277" s="165"/>
      <c r="J277" s="165"/>
      <c r="K277" s="166"/>
      <c r="L277" s="167"/>
    </row>
    <row r="278" spans="1:12" ht="22.5">
      <c r="A278" s="70" t="s">
        <v>750</v>
      </c>
      <c r="B278" s="54" t="s">
        <v>320</v>
      </c>
      <c r="C278" s="54" t="s">
        <v>138</v>
      </c>
      <c r="D278" s="54"/>
      <c r="E278" s="69">
        <f>(E275-E280)/E281</f>
        <v>948.95287958115182</v>
      </c>
      <c r="F278" s="69">
        <f>E278</f>
        <v>948.95287958115182</v>
      </c>
      <c r="G278" s="156" t="s">
        <v>765</v>
      </c>
      <c r="H278" s="165"/>
      <c r="I278" s="165"/>
      <c r="J278" s="165"/>
      <c r="K278" s="166"/>
      <c r="L278" s="167"/>
    </row>
    <row r="279" spans="1:12">
      <c r="A279" s="129" t="s">
        <v>36</v>
      </c>
      <c r="B279" s="54"/>
      <c r="C279" s="93"/>
      <c r="D279" s="54"/>
      <c r="E279" s="54"/>
      <c r="F279" s="69"/>
      <c r="L279" s="170"/>
    </row>
    <row r="280" spans="1:12" ht="33.75">
      <c r="A280" s="70" t="s">
        <v>751</v>
      </c>
      <c r="B280" s="54" t="s">
        <v>129</v>
      </c>
      <c r="C280" s="54" t="s">
        <v>137</v>
      </c>
      <c r="D280" s="54"/>
      <c r="E280" s="56">
        <v>50000</v>
      </c>
      <c r="F280" s="56">
        <f>E280</f>
        <v>50000</v>
      </c>
      <c r="G280" s="156" t="s">
        <v>765</v>
      </c>
      <c r="H280" s="165"/>
      <c r="I280" s="165"/>
      <c r="J280" s="165"/>
      <c r="K280" s="166"/>
      <c r="L280" s="167"/>
    </row>
    <row r="281" spans="1:12" ht="22.5">
      <c r="A281" s="70" t="s">
        <v>753</v>
      </c>
      <c r="B281" s="54" t="s">
        <v>129</v>
      </c>
      <c r="C281" s="54" t="s">
        <v>137</v>
      </c>
      <c r="D281" s="54"/>
      <c r="E281" s="56">
        <v>1528</v>
      </c>
      <c r="F281" s="56">
        <f>D281+E281</f>
        <v>1528</v>
      </c>
      <c r="G281" s="156" t="s">
        <v>765</v>
      </c>
      <c r="H281" s="165"/>
      <c r="I281" s="165"/>
      <c r="J281" s="165"/>
      <c r="K281" s="166"/>
      <c r="L281" s="167"/>
    </row>
    <row r="282" spans="1:12">
      <c r="A282" s="129" t="s">
        <v>37</v>
      </c>
      <c r="B282" s="54"/>
      <c r="C282" s="93"/>
      <c r="D282" s="54"/>
      <c r="E282" s="54"/>
      <c r="F282" s="55"/>
      <c r="L282" s="170"/>
    </row>
    <row r="283" spans="1:12" ht="22.5">
      <c r="A283" s="70" t="s">
        <v>752</v>
      </c>
      <c r="B283" s="93" t="s">
        <v>141</v>
      </c>
      <c r="C283" s="93" t="s">
        <v>140</v>
      </c>
      <c r="D283" s="54"/>
      <c r="E283" s="54">
        <v>100</v>
      </c>
      <c r="F283" s="55">
        <v>100</v>
      </c>
      <c r="G283" s="156" t="s">
        <v>765</v>
      </c>
      <c r="H283" s="165"/>
      <c r="I283" s="165"/>
      <c r="J283" s="165"/>
      <c r="K283" s="166"/>
      <c r="L283" s="167"/>
    </row>
    <row r="284" spans="1:12">
      <c r="A284" s="92" t="s">
        <v>693</v>
      </c>
      <c r="G284" s="92" t="s">
        <v>773</v>
      </c>
      <c r="L284" s="170"/>
    </row>
    <row r="285" spans="1:12">
      <c r="A285" s="221" t="s">
        <v>755</v>
      </c>
      <c r="B285" s="227"/>
      <c r="C285" s="93"/>
      <c r="D285" s="54"/>
      <c r="E285" s="54"/>
      <c r="F285" s="55"/>
      <c r="G285" s="221" t="s">
        <v>774</v>
      </c>
      <c r="H285" s="227"/>
      <c r="I285" s="93"/>
      <c r="J285" s="54"/>
      <c r="K285" s="54"/>
      <c r="L285" s="55"/>
    </row>
    <row r="286" spans="1:12">
      <c r="A286" s="129" t="s">
        <v>34</v>
      </c>
      <c r="B286" s="54"/>
      <c r="C286" s="93"/>
      <c r="D286" s="54"/>
      <c r="E286" s="54"/>
      <c r="F286" s="55"/>
      <c r="G286" s="129" t="s">
        <v>34</v>
      </c>
      <c r="H286" s="54"/>
      <c r="I286" s="93"/>
      <c r="J286" s="54"/>
      <c r="K286" s="54"/>
      <c r="L286" s="55"/>
    </row>
    <row r="287" spans="1:12" ht="67.5">
      <c r="A287" s="60" t="s">
        <v>583</v>
      </c>
      <c r="B287" s="54" t="s">
        <v>129</v>
      </c>
      <c r="C287" s="54" t="s">
        <v>762</v>
      </c>
      <c r="D287" s="54"/>
      <c r="E287" s="56">
        <f>5000000+715066</f>
        <v>5715066</v>
      </c>
      <c r="F287" s="56">
        <f>D287+E287</f>
        <v>5715066</v>
      </c>
      <c r="G287" s="60" t="s">
        <v>583</v>
      </c>
      <c r="H287" s="54" t="s">
        <v>129</v>
      </c>
      <c r="I287" s="54" t="s">
        <v>762</v>
      </c>
      <c r="J287" s="54"/>
      <c r="K287" s="56">
        <v>65016</v>
      </c>
      <c r="L287" s="56">
        <f>J287+K287</f>
        <v>65016</v>
      </c>
    </row>
    <row r="288" spans="1:12">
      <c r="A288" s="129" t="s">
        <v>35</v>
      </c>
      <c r="B288" s="54"/>
      <c r="C288" s="93"/>
      <c r="D288" s="54"/>
      <c r="E288" s="54"/>
      <c r="F288" s="55"/>
      <c r="G288" s="129" t="s">
        <v>35</v>
      </c>
      <c r="H288" s="54"/>
      <c r="I288" s="93"/>
      <c r="J288" s="54"/>
      <c r="K288" s="54"/>
      <c r="L288" s="55"/>
    </row>
    <row r="289" spans="1:12" ht="45">
      <c r="A289" s="70" t="s">
        <v>584</v>
      </c>
      <c r="B289" s="54" t="s">
        <v>134</v>
      </c>
      <c r="C289" s="54" t="s">
        <v>138</v>
      </c>
      <c r="D289" s="54"/>
      <c r="E289" s="55">
        <v>1</v>
      </c>
      <c r="F289" s="55">
        <v>1</v>
      </c>
      <c r="G289" s="70" t="s">
        <v>584</v>
      </c>
      <c r="H289" s="54" t="s">
        <v>134</v>
      </c>
      <c r="I289" s="54" t="s">
        <v>138</v>
      </c>
      <c r="J289" s="54"/>
      <c r="K289" s="55">
        <v>1</v>
      </c>
      <c r="L289" s="55">
        <v>1</v>
      </c>
    </row>
    <row r="290" spans="1:12" ht="33.75">
      <c r="A290" s="70" t="s">
        <v>635</v>
      </c>
      <c r="B290" s="54" t="s">
        <v>320</v>
      </c>
      <c r="C290" s="54" t="s">
        <v>138</v>
      </c>
      <c r="D290" s="54"/>
      <c r="E290" s="63">
        <f>1507.5</f>
        <v>1507.5</v>
      </c>
      <c r="F290" s="63">
        <f>E290</f>
        <v>1507.5</v>
      </c>
      <c r="G290" s="156" t="s">
        <v>765</v>
      </c>
      <c r="H290" s="165"/>
      <c r="I290" s="165"/>
      <c r="J290" s="165"/>
      <c r="K290" s="166"/>
      <c r="L290" s="167"/>
    </row>
    <row r="291" spans="1:12">
      <c r="A291" s="129" t="s">
        <v>36</v>
      </c>
      <c r="B291" s="54"/>
      <c r="C291" s="93"/>
      <c r="D291" s="54"/>
      <c r="E291" s="54"/>
      <c r="F291" s="69"/>
      <c r="G291" s="129" t="s">
        <v>36</v>
      </c>
      <c r="H291" s="54"/>
      <c r="I291" s="93"/>
      <c r="J291" s="54"/>
      <c r="K291" s="54"/>
      <c r="L291" s="69"/>
    </row>
    <row r="292" spans="1:12" ht="45">
      <c r="A292" s="70" t="s">
        <v>585</v>
      </c>
      <c r="B292" s="54" t="s">
        <v>129</v>
      </c>
      <c r="C292" s="54" t="s">
        <v>137</v>
      </c>
      <c r="D292" s="54"/>
      <c r="E292" s="56">
        <v>39936</v>
      </c>
      <c r="F292" s="56">
        <f>E292</f>
        <v>39936</v>
      </c>
      <c r="G292" s="70" t="s">
        <v>585</v>
      </c>
      <c r="H292" s="54" t="s">
        <v>129</v>
      </c>
      <c r="I292" s="54" t="s">
        <v>137</v>
      </c>
      <c r="J292" s="54"/>
      <c r="K292" s="56">
        <v>65016</v>
      </c>
      <c r="L292" s="56">
        <f>K292</f>
        <v>65016</v>
      </c>
    </row>
    <row r="293" spans="1:12" ht="33.75">
      <c r="A293" s="70" t="s">
        <v>586</v>
      </c>
      <c r="B293" s="54" t="s">
        <v>129</v>
      </c>
      <c r="C293" s="54" t="s">
        <v>137</v>
      </c>
      <c r="D293" s="54"/>
      <c r="E293" s="56">
        <v>3764.6</v>
      </c>
      <c r="F293" s="56">
        <f>D293+E293</f>
        <v>3764.6</v>
      </c>
      <c r="G293" s="156" t="s">
        <v>765</v>
      </c>
      <c r="H293" s="165"/>
      <c r="I293" s="165"/>
      <c r="J293" s="165"/>
      <c r="K293" s="166"/>
      <c r="L293" s="167"/>
    </row>
    <row r="294" spans="1:12">
      <c r="A294" s="129" t="s">
        <v>37</v>
      </c>
      <c r="B294" s="54"/>
      <c r="C294" s="93"/>
      <c r="D294" s="54"/>
      <c r="E294" s="54"/>
      <c r="F294" s="55"/>
      <c r="G294" s="129" t="s">
        <v>37</v>
      </c>
      <c r="H294" s="54"/>
      <c r="I294" s="93"/>
      <c r="J294" s="54"/>
      <c r="K294" s="54"/>
      <c r="L294" s="55"/>
    </row>
    <row r="295" spans="1:12" ht="33.75">
      <c r="A295" s="70" t="s">
        <v>587</v>
      </c>
      <c r="B295" s="93" t="s">
        <v>141</v>
      </c>
      <c r="C295" s="93" t="s">
        <v>140</v>
      </c>
      <c r="D295" s="54"/>
      <c r="E295" s="54">
        <v>100</v>
      </c>
      <c r="F295" s="55">
        <v>100</v>
      </c>
      <c r="G295" s="70" t="s">
        <v>587</v>
      </c>
      <c r="H295" s="93" t="s">
        <v>141</v>
      </c>
      <c r="I295" s="93" t="s">
        <v>140</v>
      </c>
      <c r="J295" s="54"/>
      <c r="K295" s="54">
        <v>100</v>
      </c>
      <c r="L295" s="55">
        <v>100</v>
      </c>
    </row>
    <row r="296" spans="1:12">
      <c r="A296" s="221" t="s">
        <v>694</v>
      </c>
      <c r="B296" s="221"/>
      <c r="C296" s="54"/>
      <c r="D296" s="54"/>
      <c r="E296" s="54"/>
      <c r="F296" s="55"/>
      <c r="G296" s="221" t="s">
        <v>775</v>
      </c>
      <c r="H296" s="221"/>
      <c r="I296" s="54"/>
      <c r="J296" s="54"/>
      <c r="K296" s="54"/>
      <c r="L296" s="55"/>
    </row>
    <row r="297" spans="1:12">
      <c r="A297" s="129" t="s">
        <v>34</v>
      </c>
      <c r="B297" s="54"/>
      <c r="C297" s="54"/>
      <c r="D297" s="54"/>
      <c r="E297" s="54"/>
      <c r="F297" s="55"/>
      <c r="G297" s="129" t="s">
        <v>34</v>
      </c>
      <c r="H297" s="54"/>
      <c r="I297" s="54"/>
      <c r="J297" s="54"/>
      <c r="K297" s="54"/>
      <c r="L297" s="55"/>
    </row>
    <row r="298" spans="1:12" ht="67.5">
      <c r="A298" s="60" t="s">
        <v>377</v>
      </c>
      <c r="B298" s="54" t="s">
        <v>125</v>
      </c>
      <c r="C298" s="54" t="s">
        <v>762</v>
      </c>
      <c r="D298" s="54"/>
      <c r="E298" s="56">
        <v>384172</v>
      </c>
      <c r="F298" s="56">
        <f>D298+E298</f>
        <v>384172</v>
      </c>
      <c r="G298" s="60" t="s">
        <v>377</v>
      </c>
      <c r="H298" s="54" t="s">
        <v>125</v>
      </c>
      <c r="I298" s="54" t="s">
        <v>762</v>
      </c>
      <c r="J298" s="54"/>
      <c r="K298" s="56">
        <v>380136</v>
      </c>
      <c r="L298" s="56">
        <f>J298+K298</f>
        <v>380136</v>
      </c>
    </row>
    <row r="299" spans="1:12">
      <c r="A299" s="129" t="s">
        <v>35</v>
      </c>
      <c r="B299" s="54"/>
      <c r="C299" s="54"/>
      <c r="D299" s="54"/>
      <c r="E299" s="56"/>
      <c r="F299" s="55"/>
      <c r="G299" s="129" t="s">
        <v>35</v>
      </c>
      <c r="H299" s="54"/>
      <c r="I299" s="54"/>
      <c r="J299" s="54"/>
      <c r="K299" s="56"/>
      <c r="L299" s="55"/>
    </row>
    <row r="300" spans="1:12" ht="33.75">
      <c r="A300" s="70" t="s">
        <v>378</v>
      </c>
      <c r="B300" s="54" t="s">
        <v>320</v>
      </c>
      <c r="C300" s="54" t="s">
        <v>138</v>
      </c>
      <c r="D300" s="54"/>
      <c r="E300" s="55">
        <f>3850-3574</f>
        <v>276</v>
      </c>
      <c r="F300" s="55">
        <f>3850-3574</f>
        <v>276</v>
      </c>
      <c r="G300" s="70" t="s">
        <v>378</v>
      </c>
      <c r="H300" s="54" t="s">
        <v>320</v>
      </c>
      <c r="I300" s="54" t="s">
        <v>138</v>
      </c>
      <c r="J300" s="54"/>
      <c r="K300" s="55">
        <v>271</v>
      </c>
      <c r="L300" s="55">
        <f>K300</f>
        <v>271</v>
      </c>
    </row>
    <row r="301" spans="1:12">
      <c r="A301" s="129" t="s">
        <v>36</v>
      </c>
      <c r="B301" s="54"/>
      <c r="C301" s="54"/>
      <c r="D301" s="54"/>
      <c r="E301" s="54"/>
      <c r="F301" s="55"/>
      <c r="G301" s="129" t="s">
        <v>36</v>
      </c>
      <c r="H301" s="54"/>
      <c r="I301" s="54"/>
      <c r="J301" s="54"/>
      <c r="K301" s="54"/>
      <c r="L301" s="55"/>
    </row>
    <row r="302" spans="1:12" ht="33.75">
      <c r="A302" s="70" t="s">
        <v>379</v>
      </c>
      <c r="B302" s="54" t="s">
        <v>129</v>
      </c>
      <c r="C302" s="54" t="s">
        <v>137</v>
      </c>
      <c r="D302" s="54"/>
      <c r="E302" s="56">
        <f>E298/E300</f>
        <v>1391.927536231884</v>
      </c>
      <c r="F302" s="56">
        <f>F298/F300</f>
        <v>1391.927536231884</v>
      </c>
      <c r="G302" s="70" t="s">
        <v>379</v>
      </c>
      <c r="H302" s="54" t="s">
        <v>129</v>
      </c>
      <c r="I302" s="54" t="s">
        <v>137</v>
      </c>
      <c r="J302" s="54"/>
      <c r="K302" s="56">
        <f>K298/K300</f>
        <v>1402.7158671586717</v>
      </c>
      <c r="L302" s="56">
        <f>L298/L300</f>
        <v>1402.7158671586717</v>
      </c>
    </row>
    <row r="303" spans="1:12">
      <c r="A303" s="129" t="s">
        <v>37</v>
      </c>
      <c r="B303" s="54"/>
      <c r="C303" s="54"/>
      <c r="D303" s="54"/>
      <c r="E303" s="54"/>
      <c r="F303" s="55"/>
      <c r="G303" s="129" t="s">
        <v>37</v>
      </c>
      <c r="H303" s="54"/>
      <c r="I303" s="54"/>
      <c r="J303" s="54"/>
      <c r="K303" s="54"/>
      <c r="L303" s="55"/>
    </row>
    <row r="304" spans="1:12" ht="33.75">
      <c r="A304" s="60" t="s">
        <v>380</v>
      </c>
      <c r="B304" s="54" t="s">
        <v>141</v>
      </c>
      <c r="C304" s="54" t="s">
        <v>140</v>
      </c>
      <c r="D304" s="54"/>
      <c r="E304" s="54">
        <v>100</v>
      </c>
      <c r="F304" s="55">
        <v>100</v>
      </c>
      <c r="G304" s="60" t="s">
        <v>380</v>
      </c>
      <c r="H304" s="54" t="s">
        <v>141</v>
      </c>
      <c r="I304" s="54" t="s">
        <v>140</v>
      </c>
      <c r="J304" s="54"/>
      <c r="K304" s="54">
        <v>100</v>
      </c>
      <c r="L304" s="55">
        <v>100</v>
      </c>
    </row>
    <row r="305" spans="1:12" ht="14.45" customHeight="1">
      <c r="A305" s="221" t="s">
        <v>695</v>
      </c>
      <c r="B305" s="221"/>
      <c r="C305" s="54"/>
      <c r="D305" s="54"/>
      <c r="E305" s="54"/>
      <c r="F305" s="55"/>
      <c r="G305" s="221" t="s">
        <v>776</v>
      </c>
      <c r="H305" s="221"/>
      <c r="I305" s="54"/>
      <c r="J305" s="54"/>
      <c r="K305" s="54"/>
      <c r="L305" s="55"/>
    </row>
    <row r="306" spans="1:12">
      <c r="A306" s="129" t="s">
        <v>34</v>
      </c>
      <c r="B306" s="54"/>
      <c r="C306" s="54"/>
      <c r="D306" s="54"/>
      <c r="E306" s="54"/>
      <c r="F306" s="55"/>
      <c r="G306" s="129" t="s">
        <v>34</v>
      </c>
      <c r="H306" s="54"/>
      <c r="I306" s="54"/>
      <c r="J306" s="54"/>
      <c r="K306" s="54"/>
      <c r="L306" s="55"/>
    </row>
    <row r="307" spans="1:12" ht="67.5">
      <c r="A307" s="60" t="s">
        <v>473</v>
      </c>
      <c r="B307" s="54" t="s">
        <v>125</v>
      </c>
      <c r="C307" s="54" t="s">
        <v>762</v>
      </c>
      <c r="D307" s="54"/>
      <c r="E307" s="56">
        <v>1500000</v>
      </c>
      <c r="F307" s="56">
        <f>D307+E307</f>
        <v>1500000</v>
      </c>
      <c r="G307" s="60" t="s">
        <v>473</v>
      </c>
      <c r="H307" s="54" t="s">
        <v>125</v>
      </c>
      <c r="I307" s="54" t="s">
        <v>762</v>
      </c>
      <c r="J307" s="54"/>
      <c r="K307" s="56">
        <v>1457510</v>
      </c>
      <c r="L307" s="56">
        <f>J307+K307</f>
        <v>1457510</v>
      </c>
    </row>
    <row r="308" spans="1:12">
      <c r="A308" s="129" t="s">
        <v>35</v>
      </c>
      <c r="B308" s="54"/>
      <c r="C308" s="54"/>
      <c r="D308" s="54"/>
      <c r="E308" s="56"/>
      <c r="F308" s="55"/>
      <c r="G308" s="129" t="s">
        <v>35</v>
      </c>
      <c r="H308" s="54"/>
      <c r="I308" s="54"/>
      <c r="J308" s="54"/>
      <c r="K308" s="56"/>
      <c r="L308" s="55"/>
    </row>
    <row r="309" spans="1:12" ht="33.75">
      <c r="A309" s="70" t="s">
        <v>474</v>
      </c>
      <c r="B309" s="54" t="s">
        <v>320</v>
      </c>
      <c r="C309" s="54" t="s">
        <v>138</v>
      </c>
      <c r="D309" s="54"/>
      <c r="E309" s="55">
        <v>998</v>
      </c>
      <c r="F309" s="55">
        <f>E309</f>
        <v>998</v>
      </c>
      <c r="G309" s="70" t="s">
        <v>474</v>
      </c>
      <c r="H309" s="54" t="s">
        <v>320</v>
      </c>
      <c r="I309" s="54" t="s">
        <v>138</v>
      </c>
      <c r="J309" s="54"/>
      <c r="K309" s="55">
        <v>747</v>
      </c>
      <c r="L309" s="55">
        <f>K309</f>
        <v>747</v>
      </c>
    </row>
    <row r="310" spans="1:12" ht="33.75">
      <c r="A310" s="70"/>
      <c r="B310" s="54"/>
      <c r="C310" s="54"/>
      <c r="D310" s="54"/>
      <c r="E310" s="55"/>
      <c r="F310" s="55"/>
      <c r="G310" s="70" t="s">
        <v>767</v>
      </c>
      <c r="H310" s="54"/>
      <c r="I310" s="54"/>
      <c r="J310" s="54"/>
      <c r="K310" s="55">
        <v>1</v>
      </c>
      <c r="L310" s="55">
        <f>K310</f>
        <v>1</v>
      </c>
    </row>
    <row r="311" spans="1:12">
      <c r="A311" s="129" t="s">
        <v>36</v>
      </c>
      <c r="B311" s="54"/>
      <c r="C311" s="54"/>
      <c r="D311" s="54"/>
      <c r="E311" s="54"/>
      <c r="F311" s="55"/>
      <c r="G311" s="129" t="s">
        <v>36</v>
      </c>
      <c r="H311" s="54"/>
      <c r="I311" s="54"/>
      <c r="J311" s="54"/>
      <c r="K311" s="54"/>
      <c r="L311" s="55"/>
    </row>
    <row r="312" spans="1:12" ht="33.75">
      <c r="A312" s="70" t="s">
        <v>475</v>
      </c>
      <c r="B312" s="54" t="s">
        <v>129</v>
      </c>
      <c r="C312" s="54" t="s">
        <v>137</v>
      </c>
      <c r="D312" s="54"/>
      <c r="E312" s="56">
        <f>E307/E309</f>
        <v>1503.006012024048</v>
      </c>
      <c r="F312" s="56">
        <f>F307/F309</f>
        <v>1503.006012024048</v>
      </c>
      <c r="G312" s="70" t="s">
        <v>768</v>
      </c>
      <c r="H312" s="54"/>
      <c r="I312" s="54"/>
      <c r="J312" s="54"/>
      <c r="K312" s="56">
        <v>1873.68</v>
      </c>
      <c r="L312" s="55">
        <f>K312</f>
        <v>1873.68</v>
      </c>
    </row>
    <row r="313" spans="1:12" ht="33.75">
      <c r="A313" s="70"/>
      <c r="B313" s="54"/>
      <c r="C313" s="54"/>
      <c r="D313" s="54"/>
      <c r="E313" s="56"/>
      <c r="F313" s="56"/>
      <c r="G313" s="70" t="s">
        <v>475</v>
      </c>
      <c r="H313" s="54" t="s">
        <v>129</v>
      </c>
      <c r="I313" s="54" t="s">
        <v>137</v>
      </c>
      <c r="J313" s="54"/>
      <c r="K313" s="56">
        <f>(K307-K312)/K309</f>
        <v>1948.642998661312</v>
      </c>
      <c r="L313" s="56">
        <f>L307/L309</f>
        <v>1951.1512717536814</v>
      </c>
    </row>
    <row r="314" spans="1:12">
      <c r="A314" s="129" t="s">
        <v>37</v>
      </c>
      <c r="B314" s="54"/>
      <c r="C314" s="54"/>
      <c r="D314" s="54"/>
      <c r="E314" s="54"/>
      <c r="F314" s="55"/>
      <c r="G314" s="129" t="s">
        <v>37</v>
      </c>
      <c r="H314" s="54"/>
      <c r="I314" s="54"/>
      <c r="J314" s="54"/>
      <c r="K314" s="54"/>
      <c r="L314" s="55"/>
    </row>
    <row r="315" spans="1:12" ht="33.75">
      <c r="A315" s="60" t="s">
        <v>476</v>
      </c>
      <c r="B315" s="54" t="s">
        <v>141</v>
      </c>
      <c r="C315" s="54" t="s">
        <v>140</v>
      </c>
      <c r="D315" s="54"/>
      <c r="E315" s="54">
        <v>100</v>
      </c>
      <c r="F315" s="55">
        <v>100</v>
      </c>
      <c r="G315" s="60" t="s">
        <v>476</v>
      </c>
      <c r="H315" s="54" t="s">
        <v>141</v>
      </c>
      <c r="I315" s="54" t="s">
        <v>140</v>
      </c>
      <c r="J315" s="54"/>
      <c r="K315" s="54">
        <v>100</v>
      </c>
      <c r="L315" s="55">
        <v>100</v>
      </c>
    </row>
    <row r="316" spans="1:12">
      <c r="A316" s="221" t="s">
        <v>696</v>
      </c>
      <c r="B316" s="221"/>
      <c r="C316" s="54"/>
      <c r="D316" s="54"/>
      <c r="E316" s="54"/>
      <c r="F316" s="55"/>
      <c r="G316" s="156" t="s">
        <v>765</v>
      </c>
      <c r="H316" s="165"/>
      <c r="I316" s="165"/>
      <c r="J316" s="165"/>
      <c r="K316" s="166"/>
      <c r="L316" s="167"/>
    </row>
    <row r="317" spans="1:12">
      <c r="A317" s="129" t="s">
        <v>34</v>
      </c>
      <c r="B317" s="54"/>
      <c r="C317" s="54"/>
      <c r="D317" s="54"/>
      <c r="E317" s="54"/>
      <c r="F317" s="55"/>
      <c r="L317" s="170"/>
    </row>
    <row r="318" spans="1:12" ht="67.5">
      <c r="A318" s="60" t="s">
        <v>478</v>
      </c>
      <c r="B318" s="54" t="s">
        <v>125</v>
      </c>
      <c r="C318" s="54" t="s">
        <v>563</v>
      </c>
      <c r="D318" s="54"/>
      <c r="E318" s="56">
        <v>150000</v>
      </c>
      <c r="F318" s="56">
        <f>D318+E318</f>
        <v>150000</v>
      </c>
      <c r="G318" s="156" t="s">
        <v>765</v>
      </c>
      <c r="H318" s="165"/>
      <c r="I318" s="165"/>
      <c r="J318" s="165"/>
      <c r="K318" s="166"/>
      <c r="L318" s="167"/>
    </row>
    <row r="319" spans="1:12">
      <c r="A319" s="129" t="s">
        <v>35</v>
      </c>
      <c r="B319" s="54"/>
      <c r="C319" s="54"/>
      <c r="D319" s="54"/>
      <c r="E319" s="56"/>
      <c r="F319" s="55"/>
      <c r="L319" s="170"/>
    </row>
    <row r="320" spans="1:12" ht="45">
      <c r="A320" s="70" t="s">
        <v>579</v>
      </c>
      <c r="B320" s="54" t="s">
        <v>320</v>
      </c>
      <c r="C320" s="54" t="s">
        <v>138</v>
      </c>
      <c r="D320" s="54"/>
      <c r="E320" s="55">
        <v>1</v>
      </c>
      <c r="F320" s="55">
        <f>E320</f>
        <v>1</v>
      </c>
      <c r="G320" s="156" t="s">
        <v>765</v>
      </c>
      <c r="H320" s="165"/>
      <c r="I320" s="165"/>
      <c r="J320" s="165"/>
      <c r="K320" s="166"/>
      <c r="L320" s="167"/>
    </row>
    <row r="321" spans="1:12">
      <c r="A321" s="129" t="s">
        <v>36</v>
      </c>
      <c r="B321" s="54"/>
      <c r="C321" s="54"/>
      <c r="D321" s="54"/>
      <c r="E321" s="54"/>
      <c r="F321" s="55"/>
      <c r="L321" s="170"/>
    </row>
    <row r="322" spans="1:12" ht="45">
      <c r="A322" s="70" t="s">
        <v>580</v>
      </c>
      <c r="B322" s="54" t="s">
        <v>129</v>
      </c>
      <c r="C322" s="54" t="s">
        <v>137</v>
      </c>
      <c r="D322" s="54"/>
      <c r="E322" s="56">
        <f>E318</f>
        <v>150000</v>
      </c>
      <c r="F322" s="56">
        <f>E322</f>
        <v>150000</v>
      </c>
      <c r="G322" s="156" t="s">
        <v>765</v>
      </c>
      <c r="H322" s="165"/>
      <c r="I322" s="165"/>
      <c r="J322" s="165"/>
      <c r="K322" s="166"/>
      <c r="L322" s="167"/>
    </row>
    <row r="323" spans="1:12">
      <c r="A323" s="129" t="s">
        <v>37</v>
      </c>
      <c r="B323" s="54"/>
      <c r="C323" s="54"/>
      <c r="D323" s="54"/>
      <c r="E323" s="54"/>
      <c r="F323" s="55"/>
      <c r="L323" s="170"/>
    </row>
    <row r="324" spans="1:12" ht="33.75">
      <c r="A324" s="60" t="s">
        <v>481</v>
      </c>
      <c r="B324" s="54" t="s">
        <v>141</v>
      </c>
      <c r="C324" s="54" t="s">
        <v>140</v>
      </c>
      <c r="D324" s="54"/>
      <c r="E324" s="54">
        <v>100</v>
      </c>
      <c r="F324" s="55">
        <v>100</v>
      </c>
      <c r="G324" s="156" t="s">
        <v>765</v>
      </c>
      <c r="H324" s="165"/>
      <c r="I324" s="165"/>
      <c r="J324" s="165"/>
      <c r="K324" s="166"/>
      <c r="L324" s="167"/>
    </row>
    <row r="325" spans="1:12" ht="14.45" customHeight="1">
      <c r="A325" s="221" t="s">
        <v>697</v>
      </c>
      <c r="B325" s="221"/>
      <c r="C325" s="54"/>
      <c r="D325" s="54"/>
      <c r="E325" s="54"/>
      <c r="F325" s="55"/>
      <c r="G325" s="221" t="s">
        <v>777</v>
      </c>
      <c r="H325" s="221"/>
      <c r="I325" s="54"/>
      <c r="J325" s="54"/>
      <c r="K325" s="54"/>
      <c r="L325" s="55"/>
    </row>
    <row r="326" spans="1:12">
      <c r="A326" s="129" t="s">
        <v>34</v>
      </c>
      <c r="B326" s="54"/>
      <c r="C326" s="54"/>
      <c r="D326" s="54"/>
      <c r="E326" s="54"/>
      <c r="F326" s="55"/>
      <c r="G326" s="129" t="s">
        <v>34</v>
      </c>
      <c r="H326" s="54"/>
      <c r="I326" s="54"/>
      <c r="J326" s="54"/>
      <c r="K326" s="54"/>
      <c r="L326" s="55"/>
    </row>
    <row r="327" spans="1:12" ht="67.5">
      <c r="A327" s="60" t="s">
        <v>537</v>
      </c>
      <c r="B327" s="54" t="s">
        <v>125</v>
      </c>
      <c r="C327" s="54" t="s">
        <v>762</v>
      </c>
      <c r="D327" s="54"/>
      <c r="E327" s="56">
        <v>1500000</v>
      </c>
      <c r="F327" s="56">
        <f>D327+E327</f>
        <v>1500000</v>
      </c>
      <c r="G327" s="60" t="s">
        <v>537</v>
      </c>
      <c r="H327" s="54" t="s">
        <v>125</v>
      </c>
      <c r="I327" s="54" t="s">
        <v>762</v>
      </c>
      <c r="J327" s="54"/>
      <c r="K327" s="56">
        <v>1240944</v>
      </c>
      <c r="L327" s="56">
        <f>J327+K327</f>
        <v>1240944</v>
      </c>
    </row>
    <row r="328" spans="1:12">
      <c r="A328" s="129" t="s">
        <v>35</v>
      </c>
      <c r="B328" s="54"/>
      <c r="C328" s="54"/>
      <c r="D328" s="54"/>
      <c r="E328" s="56"/>
      <c r="F328" s="55"/>
      <c r="G328" s="129" t="s">
        <v>35</v>
      </c>
      <c r="H328" s="54"/>
      <c r="I328" s="54"/>
      <c r="J328" s="54"/>
      <c r="K328" s="56"/>
      <c r="L328" s="55"/>
    </row>
    <row r="329" spans="1:12" ht="22.5">
      <c r="A329" s="70" t="s">
        <v>536</v>
      </c>
      <c r="B329" s="54" t="s">
        <v>320</v>
      </c>
      <c r="C329" s="54" t="s">
        <v>138</v>
      </c>
      <c r="D329" s="54"/>
      <c r="E329" s="55">
        <v>544</v>
      </c>
      <c r="F329" s="55">
        <f>E329</f>
        <v>544</v>
      </c>
      <c r="G329" s="70" t="s">
        <v>536</v>
      </c>
      <c r="H329" s="54" t="s">
        <v>320</v>
      </c>
      <c r="I329" s="54" t="s">
        <v>138</v>
      </c>
      <c r="J329" s="54"/>
      <c r="K329" s="55">
        <v>580</v>
      </c>
      <c r="L329" s="55">
        <f>K329</f>
        <v>580</v>
      </c>
    </row>
    <row r="330" spans="1:12">
      <c r="A330" s="129" t="s">
        <v>36</v>
      </c>
      <c r="B330" s="54"/>
      <c r="C330" s="54"/>
      <c r="D330" s="54"/>
      <c r="E330" s="54"/>
      <c r="F330" s="55"/>
      <c r="G330" s="129" t="s">
        <v>36</v>
      </c>
      <c r="H330" s="54"/>
      <c r="I330" s="54"/>
      <c r="J330" s="54"/>
      <c r="K330" s="54"/>
      <c r="L330" s="55"/>
    </row>
    <row r="331" spans="1:12" ht="22.5">
      <c r="A331" s="70" t="s">
        <v>538</v>
      </c>
      <c r="B331" s="54" t="s">
        <v>129</v>
      </c>
      <c r="C331" s="54" t="s">
        <v>137</v>
      </c>
      <c r="D331" s="54"/>
      <c r="E331" s="56">
        <f>E327/E329</f>
        <v>2757.3529411764707</v>
      </c>
      <c r="F331" s="56">
        <f>F327/F329</f>
        <v>2757.3529411764707</v>
      </c>
      <c r="G331" s="70" t="s">
        <v>538</v>
      </c>
      <c r="H331" s="54" t="s">
        <v>129</v>
      </c>
      <c r="I331" s="54" t="s">
        <v>137</v>
      </c>
      <c r="J331" s="54"/>
      <c r="K331" s="56">
        <f>K327/K329</f>
        <v>2139.5586206896551</v>
      </c>
      <c r="L331" s="56">
        <f>L327/L329</f>
        <v>2139.5586206896551</v>
      </c>
    </row>
    <row r="332" spans="1:12">
      <c r="A332" s="129" t="s">
        <v>37</v>
      </c>
      <c r="B332" s="54"/>
      <c r="C332" s="54"/>
      <c r="D332" s="54"/>
      <c r="E332" s="54"/>
      <c r="F332" s="55"/>
      <c r="G332" s="129" t="s">
        <v>37</v>
      </c>
      <c r="H332" s="54"/>
      <c r="I332" s="54"/>
      <c r="J332" s="54"/>
      <c r="K332" s="54"/>
      <c r="L332" s="55"/>
    </row>
    <row r="333" spans="1:12" ht="33.75">
      <c r="A333" s="60" t="s">
        <v>539</v>
      </c>
      <c r="B333" s="54" t="s">
        <v>141</v>
      </c>
      <c r="C333" s="54" t="s">
        <v>140</v>
      </c>
      <c r="D333" s="54"/>
      <c r="E333" s="54">
        <v>100</v>
      </c>
      <c r="F333" s="55">
        <v>100</v>
      </c>
      <c r="G333" s="60" t="s">
        <v>539</v>
      </c>
      <c r="H333" s="54" t="s">
        <v>141</v>
      </c>
      <c r="I333" s="54" t="s">
        <v>140</v>
      </c>
      <c r="J333" s="54"/>
      <c r="K333" s="54">
        <v>100</v>
      </c>
      <c r="L333" s="55">
        <v>100</v>
      </c>
    </row>
    <row r="334" spans="1:12">
      <c r="A334" s="224" t="s">
        <v>698</v>
      </c>
      <c r="B334" s="225"/>
      <c r="C334" s="226"/>
      <c r="D334" s="54"/>
      <c r="E334" s="54"/>
      <c r="F334" s="55"/>
      <c r="G334" s="224" t="s">
        <v>778</v>
      </c>
      <c r="H334" s="225"/>
      <c r="I334" s="226"/>
      <c r="J334" s="54"/>
      <c r="K334" s="54"/>
      <c r="L334" s="55"/>
    </row>
    <row r="335" spans="1:12">
      <c r="A335" s="129" t="s">
        <v>34</v>
      </c>
      <c r="B335" s="54"/>
      <c r="C335" s="54"/>
      <c r="D335" s="54"/>
      <c r="E335" s="54"/>
      <c r="F335" s="55"/>
      <c r="G335" s="129" t="s">
        <v>34</v>
      </c>
      <c r="H335" s="54"/>
      <c r="I335" s="54"/>
      <c r="J335" s="54"/>
      <c r="K335" s="54"/>
      <c r="L335" s="55"/>
    </row>
    <row r="336" spans="1:12" ht="67.5">
      <c r="A336" s="60" t="s">
        <v>531</v>
      </c>
      <c r="B336" s="54" t="s">
        <v>125</v>
      </c>
      <c r="C336" s="54" t="s">
        <v>762</v>
      </c>
      <c r="D336" s="54"/>
      <c r="E336" s="56">
        <v>1500000</v>
      </c>
      <c r="F336" s="56">
        <f>D336+E336</f>
        <v>1500000</v>
      </c>
      <c r="G336" s="60" t="s">
        <v>531</v>
      </c>
      <c r="H336" s="54" t="s">
        <v>125</v>
      </c>
      <c r="I336" s="54" t="s">
        <v>762</v>
      </c>
      <c r="J336" s="54"/>
      <c r="K336" s="56">
        <v>1441723</v>
      </c>
      <c r="L336" s="56">
        <f>J336+K336</f>
        <v>1441723</v>
      </c>
    </row>
    <row r="337" spans="1:12">
      <c r="A337" s="129" t="s">
        <v>35</v>
      </c>
      <c r="B337" s="54"/>
      <c r="C337" s="54"/>
      <c r="D337" s="54"/>
      <c r="E337" s="56"/>
      <c r="F337" s="55"/>
      <c r="G337" s="129" t="s">
        <v>35</v>
      </c>
      <c r="H337" s="54"/>
      <c r="I337" s="54"/>
      <c r="J337" s="54"/>
      <c r="K337" s="56"/>
      <c r="L337" s="55"/>
    </row>
    <row r="338" spans="1:12" ht="22.5">
      <c r="A338" s="70" t="s">
        <v>532</v>
      </c>
      <c r="B338" s="54" t="s">
        <v>320</v>
      </c>
      <c r="C338" s="54" t="s">
        <v>138</v>
      </c>
      <c r="D338" s="54"/>
      <c r="E338" s="55">
        <v>600</v>
      </c>
      <c r="F338" s="55">
        <f>E338</f>
        <v>600</v>
      </c>
      <c r="G338" s="70" t="s">
        <v>532</v>
      </c>
      <c r="H338" s="54" t="s">
        <v>320</v>
      </c>
      <c r="I338" s="54" t="s">
        <v>138</v>
      </c>
      <c r="J338" s="54"/>
      <c r="K338" s="56">
        <v>609.70000000000005</v>
      </c>
      <c r="L338" s="56">
        <f>K338</f>
        <v>609.70000000000005</v>
      </c>
    </row>
    <row r="339" spans="1:12">
      <c r="A339" s="129" t="s">
        <v>36</v>
      </c>
      <c r="B339" s="54"/>
      <c r="C339" s="54"/>
      <c r="D339" s="54"/>
      <c r="E339" s="54"/>
      <c r="F339" s="55"/>
      <c r="G339" s="129" t="s">
        <v>36</v>
      </c>
      <c r="H339" s="54"/>
      <c r="I339" s="54"/>
      <c r="J339" s="54"/>
      <c r="K339" s="54"/>
      <c r="L339" s="55"/>
    </row>
    <row r="340" spans="1:12" ht="33.75">
      <c r="A340" s="70" t="s">
        <v>533</v>
      </c>
      <c r="B340" s="54" t="s">
        <v>129</v>
      </c>
      <c r="C340" s="54" t="s">
        <v>137</v>
      </c>
      <c r="D340" s="54"/>
      <c r="E340" s="56">
        <f>E336/E338</f>
        <v>2500</v>
      </c>
      <c r="F340" s="56">
        <f>F336/F338</f>
        <v>2500</v>
      </c>
      <c r="G340" s="70" t="s">
        <v>533</v>
      </c>
      <c r="H340" s="54" t="s">
        <v>129</v>
      </c>
      <c r="I340" s="54" t="s">
        <v>137</v>
      </c>
      <c r="J340" s="54"/>
      <c r="K340" s="56">
        <f>K336/K338</f>
        <v>2364.6432671805806</v>
      </c>
      <c r="L340" s="56">
        <f>L336/L338</f>
        <v>2364.6432671805806</v>
      </c>
    </row>
    <row r="341" spans="1:12">
      <c r="A341" s="129" t="s">
        <v>37</v>
      </c>
      <c r="B341" s="54"/>
      <c r="C341" s="54"/>
      <c r="D341" s="54"/>
      <c r="E341" s="54"/>
      <c r="F341" s="55"/>
      <c r="G341" s="129" t="s">
        <v>37</v>
      </c>
      <c r="H341" s="54"/>
      <c r="I341" s="54"/>
      <c r="J341" s="54"/>
      <c r="K341" s="54"/>
      <c r="L341" s="55"/>
    </row>
    <row r="342" spans="1:12" ht="33.75">
      <c r="A342" s="60" t="s">
        <v>534</v>
      </c>
      <c r="B342" s="54" t="s">
        <v>141</v>
      </c>
      <c r="C342" s="54" t="s">
        <v>140</v>
      </c>
      <c r="D342" s="54"/>
      <c r="E342" s="54">
        <v>100</v>
      </c>
      <c r="F342" s="55">
        <v>100</v>
      </c>
      <c r="G342" s="60" t="s">
        <v>534</v>
      </c>
      <c r="H342" s="54" t="s">
        <v>141</v>
      </c>
      <c r="I342" s="54" t="s">
        <v>140</v>
      </c>
      <c r="J342" s="54"/>
      <c r="K342" s="54">
        <v>100</v>
      </c>
      <c r="L342" s="55">
        <v>100</v>
      </c>
    </row>
    <row r="343" spans="1:12">
      <c r="A343" s="221" t="s">
        <v>667</v>
      </c>
      <c r="B343" s="221"/>
      <c r="C343" s="54"/>
      <c r="D343" s="54"/>
      <c r="E343" s="59">
        <f>E346+E357+E368+E379+E390+E401+E412+E423+E434+E443+E452</f>
        <v>9700000</v>
      </c>
      <c r="F343" s="59">
        <f>F346+F357+F368+F379+F390+F401+F412+F423+F434+F443+F452</f>
        <v>9700000</v>
      </c>
      <c r="G343" s="221" t="s">
        <v>667</v>
      </c>
      <c r="H343" s="221"/>
      <c r="L343" s="170"/>
    </row>
    <row r="344" spans="1:12">
      <c r="A344" s="221" t="s">
        <v>699</v>
      </c>
      <c r="B344" s="221"/>
      <c r="C344" s="54"/>
      <c r="D344" s="54"/>
      <c r="E344" s="54"/>
      <c r="F344" s="55"/>
      <c r="G344" s="221" t="s">
        <v>781</v>
      </c>
      <c r="H344" s="221"/>
      <c r="I344" s="54"/>
      <c r="J344" s="54"/>
      <c r="K344" s="54"/>
      <c r="L344" s="55"/>
    </row>
    <row r="345" spans="1:12">
      <c r="A345" s="129" t="s">
        <v>34</v>
      </c>
      <c r="B345" s="54"/>
      <c r="C345" s="54"/>
      <c r="D345" s="54"/>
      <c r="E345" s="54"/>
      <c r="F345" s="55"/>
      <c r="G345" s="129" t="s">
        <v>34</v>
      </c>
      <c r="H345" s="54"/>
      <c r="I345" s="54"/>
      <c r="J345" s="54"/>
      <c r="K345" s="54"/>
      <c r="L345" s="55"/>
    </row>
    <row r="346" spans="1:12" ht="67.5">
      <c r="A346" s="60" t="s">
        <v>588</v>
      </c>
      <c r="B346" s="54" t="s">
        <v>125</v>
      </c>
      <c r="C346" s="54" t="s">
        <v>762</v>
      </c>
      <c r="D346" s="54"/>
      <c r="E346" s="56">
        <v>1500000</v>
      </c>
      <c r="F346" s="56">
        <v>1500000</v>
      </c>
      <c r="G346" s="60" t="s">
        <v>588</v>
      </c>
      <c r="H346" s="54" t="s">
        <v>125</v>
      </c>
      <c r="I346" s="54" t="s">
        <v>762</v>
      </c>
      <c r="J346" s="54"/>
      <c r="K346" s="56">
        <v>1431259</v>
      </c>
      <c r="L346" s="56">
        <f>K346</f>
        <v>1431259</v>
      </c>
    </row>
    <row r="347" spans="1:12">
      <c r="A347" s="129" t="s">
        <v>35</v>
      </c>
      <c r="B347" s="54"/>
      <c r="C347" s="93"/>
      <c r="D347" s="54"/>
      <c r="E347" s="54"/>
      <c r="F347" s="55"/>
      <c r="G347" s="129" t="s">
        <v>35</v>
      </c>
      <c r="H347" s="54"/>
      <c r="I347" s="93"/>
      <c r="J347" s="54"/>
      <c r="K347" s="54"/>
      <c r="L347" s="55"/>
    </row>
    <row r="348" spans="1:12" ht="45">
      <c r="A348" s="70" t="s">
        <v>589</v>
      </c>
      <c r="B348" s="54" t="s">
        <v>134</v>
      </c>
      <c r="C348" s="54" t="s">
        <v>138</v>
      </c>
      <c r="D348" s="54"/>
      <c r="E348" s="55">
        <v>1</v>
      </c>
      <c r="F348" s="55">
        <v>1</v>
      </c>
      <c r="G348" s="70" t="s">
        <v>589</v>
      </c>
      <c r="H348" s="54" t="s">
        <v>134</v>
      </c>
      <c r="I348" s="54" t="s">
        <v>138</v>
      </c>
      <c r="J348" s="54"/>
      <c r="K348" s="55">
        <v>1</v>
      </c>
      <c r="L348" s="55">
        <v>1</v>
      </c>
    </row>
    <row r="349" spans="1:12" ht="33.75">
      <c r="A349" s="70" t="s">
        <v>593</v>
      </c>
      <c r="B349" s="54" t="s">
        <v>320</v>
      </c>
      <c r="C349" s="54" t="s">
        <v>138</v>
      </c>
      <c r="D349" s="54"/>
      <c r="E349" s="63">
        <f>890+185</f>
        <v>1075</v>
      </c>
      <c r="F349" s="63">
        <f>E349</f>
        <v>1075</v>
      </c>
      <c r="G349" s="70" t="s">
        <v>593</v>
      </c>
      <c r="H349" s="54" t="s">
        <v>320</v>
      </c>
      <c r="I349" s="54" t="s">
        <v>138</v>
      </c>
      <c r="J349" s="54"/>
      <c r="K349" s="63">
        <f>890+185</f>
        <v>1075</v>
      </c>
      <c r="L349" s="63">
        <f>K349</f>
        <v>1075</v>
      </c>
    </row>
    <row r="350" spans="1:12">
      <c r="A350" s="129" t="s">
        <v>36</v>
      </c>
      <c r="B350" s="54"/>
      <c r="C350" s="93"/>
      <c r="D350" s="54"/>
      <c r="E350" s="54"/>
      <c r="F350" s="69"/>
      <c r="G350" s="129" t="s">
        <v>36</v>
      </c>
      <c r="H350" s="54"/>
      <c r="I350" s="93"/>
      <c r="J350" s="54"/>
      <c r="K350" s="54"/>
      <c r="L350" s="69"/>
    </row>
    <row r="351" spans="1:12" ht="33.75">
      <c r="A351" s="70" t="s">
        <v>590</v>
      </c>
      <c r="B351" s="54" t="s">
        <v>129</v>
      </c>
      <c r="C351" s="54" t="s">
        <v>137</v>
      </c>
      <c r="D351" s="54"/>
      <c r="E351" s="56">
        <v>39536</v>
      </c>
      <c r="F351" s="56">
        <f>E351</f>
        <v>39536</v>
      </c>
      <c r="G351" s="70" t="s">
        <v>590</v>
      </c>
      <c r="H351" s="54" t="s">
        <v>129</v>
      </c>
      <c r="I351" s="54" t="s">
        <v>137</v>
      </c>
      <c r="J351" s="54"/>
      <c r="K351" s="56">
        <v>39536</v>
      </c>
      <c r="L351" s="56">
        <f>K351</f>
        <v>39536</v>
      </c>
    </row>
    <row r="352" spans="1:12" ht="33.75">
      <c r="A352" s="70" t="s">
        <v>591</v>
      </c>
      <c r="B352" s="54" t="s">
        <v>129</v>
      </c>
      <c r="C352" s="54" t="s">
        <v>137</v>
      </c>
      <c r="D352" s="54"/>
      <c r="E352" s="56">
        <f>(E346-E351)/E349</f>
        <v>1358.5711627906976</v>
      </c>
      <c r="F352" s="56">
        <f>D352+E352</f>
        <v>1358.5711627906976</v>
      </c>
      <c r="G352" s="70" t="s">
        <v>591</v>
      </c>
      <c r="H352" s="54" t="s">
        <v>129</v>
      </c>
      <c r="I352" s="54" t="s">
        <v>137</v>
      </c>
      <c r="J352" s="54"/>
      <c r="K352" s="56">
        <f>(K346-K351)/K349</f>
        <v>1294.6260465116279</v>
      </c>
      <c r="L352" s="56">
        <f>J352+K352</f>
        <v>1294.6260465116279</v>
      </c>
    </row>
    <row r="353" spans="1:12">
      <c r="A353" s="129" t="s">
        <v>37</v>
      </c>
      <c r="B353" s="54"/>
      <c r="C353" s="93"/>
      <c r="D353" s="54"/>
      <c r="E353" s="54"/>
      <c r="F353" s="55"/>
      <c r="G353" s="129" t="s">
        <v>37</v>
      </c>
      <c r="H353" s="54"/>
      <c r="I353" s="93"/>
      <c r="J353" s="54"/>
      <c r="K353" s="54"/>
      <c r="L353" s="55"/>
    </row>
    <row r="354" spans="1:12" ht="33.75">
      <c r="A354" s="70" t="s">
        <v>592</v>
      </c>
      <c r="B354" s="93" t="s">
        <v>141</v>
      </c>
      <c r="C354" s="93" t="s">
        <v>140</v>
      </c>
      <c r="D354" s="54"/>
      <c r="E354" s="54">
        <v>100</v>
      </c>
      <c r="F354" s="55">
        <v>100</v>
      </c>
      <c r="G354" s="70" t="s">
        <v>592</v>
      </c>
      <c r="H354" s="93" t="s">
        <v>141</v>
      </c>
      <c r="I354" s="93" t="s">
        <v>140</v>
      </c>
      <c r="J354" s="54"/>
      <c r="K354" s="54">
        <v>100</v>
      </c>
      <c r="L354" s="55">
        <v>100</v>
      </c>
    </row>
    <row r="355" spans="1:12">
      <c r="A355" s="221" t="s">
        <v>700</v>
      </c>
      <c r="B355" s="221"/>
      <c r="C355" s="54"/>
      <c r="D355" s="54"/>
      <c r="E355" s="54"/>
      <c r="F355" s="55"/>
      <c r="G355" s="221" t="s">
        <v>782</v>
      </c>
      <c r="H355" s="221"/>
      <c r="I355" s="54"/>
      <c r="J355" s="54"/>
      <c r="K355" s="54"/>
      <c r="L355" s="55"/>
    </row>
    <row r="356" spans="1:12">
      <c r="A356" s="129" t="s">
        <v>34</v>
      </c>
      <c r="B356" s="54"/>
      <c r="C356" s="54"/>
      <c r="D356" s="54"/>
      <c r="E356" s="54"/>
      <c r="F356" s="55"/>
      <c r="G356" s="129" t="s">
        <v>34</v>
      </c>
      <c r="H356" s="54"/>
      <c r="I356" s="54"/>
      <c r="J356" s="54"/>
      <c r="K356" s="54"/>
      <c r="L356" s="55"/>
    </row>
    <row r="357" spans="1:12" ht="67.5">
      <c r="A357" s="60" t="s">
        <v>594</v>
      </c>
      <c r="B357" s="54" t="s">
        <v>125</v>
      </c>
      <c r="C357" s="54" t="s">
        <v>762</v>
      </c>
      <c r="D357" s="54"/>
      <c r="E357" s="56">
        <v>1500000</v>
      </c>
      <c r="F357" s="56">
        <v>1500000</v>
      </c>
      <c r="G357" s="60" t="s">
        <v>594</v>
      </c>
      <c r="H357" s="54" t="s">
        <v>125</v>
      </c>
      <c r="I357" s="54" t="s">
        <v>762</v>
      </c>
      <c r="J357" s="54"/>
      <c r="K357" s="56">
        <v>1169151</v>
      </c>
      <c r="L357" s="56">
        <f>K357</f>
        <v>1169151</v>
      </c>
    </row>
    <row r="358" spans="1:12">
      <c r="A358" s="129" t="s">
        <v>35</v>
      </c>
      <c r="B358" s="54"/>
      <c r="C358" s="93"/>
      <c r="D358" s="54"/>
      <c r="E358" s="54"/>
      <c r="F358" s="55"/>
      <c r="G358" s="129" t="s">
        <v>35</v>
      </c>
      <c r="H358" s="54"/>
      <c r="I358" s="93"/>
      <c r="J358" s="54"/>
      <c r="K358" s="54"/>
      <c r="L358" s="55"/>
    </row>
    <row r="359" spans="1:12" ht="45">
      <c r="A359" s="70" t="s">
        <v>614</v>
      </c>
      <c r="B359" s="54" t="s">
        <v>134</v>
      </c>
      <c r="C359" s="54" t="s">
        <v>138</v>
      </c>
      <c r="D359" s="54"/>
      <c r="E359" s="55">
        <v>1</v>
      </c>
      <c r="F359" s="55">
        <v>1</v>
      </c>
      <c r="G359" s="70" t="s">
        <v>614</v>
      </c>
      <c r="H359" s="54" t="s">
        <v>134</v>
      </c>
      <c r="I359" s="54" t="s">
        <v>138</v>
      </c>
      <c r="J359" s="54"/>
      <c r="K359" s="55">
        <v>1</v>
      </c>
      <c r="L359" s="55">
        <v>1</v>
      </c>
    </row>
    <row r="360" spans="1:12" ht="33.75">
      <c r="A360" s="70" t="s">
        <v>605</v>
      </c>
      <c r="B360" s="54" t="s">
        <v>320</v>
      </c>
      <c r="C360" s="54" t="s">
        <v>138</v>
      </c>
      <c r="D360" s="54"/>
      <c r="E360" s="63">
        <f>680+280</f>
        <v>960</v>
      </c>
      <c r="F360" s="63">
        <f>E360</f>
        <v>960</v>
      </c>
      <c r="G360" s="70" t="s">
        <v>605</v>
      </c>
      <c r="H360" s="54" t="s">
        <v>320</v>
      </c>
      <c r="I360" s="54" t="s">
        <v>138</v>
      </c>
      <c r="J360" s="54"/>
      <c r="K360" s="63">
        <v>680</v>
      </c>
      <c r="L360" s="63">
        <f>K360</f>
        <v>680</v>
      </c>
    </row>
    <row r="361" spans="1:12">
      <c r="A361" s="129" t="s">
        <v>36</v>
      </c>
      <c r="B361" s="54"/>
      <c r="C361" s="93"/>
      <c r="D361" s="54"/>
      <c r="E361" s="54"/>
      <c r="F361" s="69"/>
      <c r="G361" s="129" t="s">
        <v>36</v>
      </c>
      <c r="H361" s="54"/>
      <c r="I361" s="93"/>
      <c r="J361" s="54"/>
      <c r="K361" s="54"/>
      <c r="L361" s="69"/>
    </row>
    <row r="362" spans="1:12" ht="33.75">
      <c r="A362" s="70" t="s">
        <v>601</v>
      </c>
      <c r="B362" s="54" t="s">
        <v>129</v>
      </c>
      <c r="C362" s="54" t="s">
        <v>137</v>
      </c>
      <c r="D362" s="54"/>
      <c r="E362" s="56">
        <v>39789</v>
      </c>
      <c r="F362" s="56">
        <f>E362</f>
        <v>39789</v>
      </c>
      <c r="G362" s="70" t="s">
        <v>601</v>
      </c>
      <c r="H362" s="54" t="s">
        <v>129</v>
      </c>
      <c r="I362" s="54" t="s">
        <v>137</v>
      </c>
      <c r="J362" s="54"/>
      <c r="K362" s="56">
        <v>39789</v>
      </c>
      <c r="L362" s="56">
        <f>K362</f>
        <v>39789</v>
      </c>
    </row>
    <row r="363" spans="1:12" ht="33.75">
      <c r="A363" s="70" t="s">
        <v>599</v>
      </c>
      <c r="B363" s="54" t="s">
        <v>129</v>
      </c>
      <c r="C363" s="54" t="s">
        <v>137</v>
      </c>
      <c r="D363" s="54"/>
      <c r="E363" s="56">
        <f>(E357-E362)/E360</f>
        <v>1521.0531249999999</v>
      </c>
      <c r="F363" s="56">
        <f>D363+E363</f>
        <v>1521.0531249999999</v>
      </c>
      <c r="G363" s="70" t="s">
        <v>599</v>
      </c>
      <c r="H363" s="54" t="s">
        <v>129</v>
      </c>
      <c r="I363" s="54" t="s">
        <v>137</v>
      </c>
      <c r="J363" s="54"/>
      <c r="K363" s="56">
        <f>(K357-K362)/K360</f>
        <v>1660.8264705882352</v>
      </c>
      <c r="L363" s="56">
        <f>J363+K363</f>
        <v>1660.8264705882352</v>
      </c>
    </row>
    <row r="364" spans="1:12">
      <c r="A364" s="129" t="s">
        <v>37</v>
      </c>
      <c r="B364" s="54"/>
      <c r="C364" s="93"/>
      <c r="D364" s="54"/>
      <c r="E364" s="54"/>
      <c r="F364" s="55"/>
      <c r="G364" s="129" t="s">
        <v>37</v>
      </c>
      <c r="H364" s="54"/>
      <c r="I364" s="93"/>
      <c r="J364" s="54"/>
      <c r="K364" s="54"/>
      <c r="L364" s="55"/>
    </row>
    <row r="365" spans="1:12" ht="33.75">
      <c r="A365" s="70" t="s">
        <v>600</v>
      </c>
      <c r="B365" s="93" t="s">
        <v>141</v>
      </c>
      <c r="C365" s="93" t="s">
        <v>140</v>
      </c>
      <c r="D365" s="54"/>
      <c r="E365" s="54">
        <v>100</v>
      </c>
      <c r="F365" s="55">
        <v>100</v>
      </c>
      <c r="G365" s="70" t="s">
        <v>600</v>
      </c>
      <c r="H365" s="93" t="s">
        <v>141</v>
      </c>
      <c r="I365" s="93" t="s">
        <v>140</v>
      </c>
      <c r="J365" s="54"/>
      <c r="K365" s="54">
        <v>100</v>
      </c>
      <c r="L365" s="55">
        <v>100</v>
      </c>
    </row>
    <row r="366" spans="1:12">
      <c r="A366" s="221" t="s">
        <v>701</v>
      </c>
      <c r="B366" s="221"/>
      <c r="C366" s="54"/>
      <c r="D366" s="54"/>
      <c r="E366" s="54"/>
      <c r="F366" s="55"/>
      <c r="G366" s="221" t="s">
        <v>783</v>
      </c>
      <c r="H366" s="221"/>
      <c r="I366" s="54"/>
      <c r="J366" s="54"/>
      <c r="K366" s="54"/>
      <c r="L366" s="55"/>
    </row>
    <row r="367" spans="1:12">
      <c r="A367" s="129" t="s">
        <v>34</v>
      </c>
      <c r="B367" s="54"/>
      <c r="C367" s="54"/>
      <c r="D367" s="54"/>
      <c r="E367" s="54"/>
      <c r="F367" s="55"/>
      <c r="G367" s="129" t="s">
        <v>34</v>
      </c>
      <c r="H367" s="54"/>
      <c r="I367" s="54"/>
      <c r="J367" s="54"/>
      <c r="K367" s="54"/>
      <c r="L367" s="55"/>
    </row>
    <row r="368" spans="1:12" ht="67.5">
      <c r="A368" s="60" t="s">
        <v>595</v>
      </c>
      <c r="B368" s="54" t="s">
        <v>125</v>
      </c>
      <c r="C368" s="54" t="s">
        <v>762</v>
      </c>
      <c r="D368" s="54"/>
      <c r="E368" s="56">
        <v>1100000</v>
      </c>
      <c r="F368" s="56">
        <f>E368</f>
        <v>1100000</v>
      </c>
      <c r="G368" s="60" t="s">
        <v>595</v>
      </c>
      <c r="H368" s="54" t="s">
        <v>125</v>
      </c>
      <c r="I368" s="54" t="s">
        <v>762</v>
      </c>
      <c r="J368" s="54"/>
      <c r="K368" s="56">
        <v>1084165</v>
      </c>
      <c r="L368" s="56">
        <f>K368</f>
        <v>1084165</v>
      </c>
    </row>
    <row r="369" spans="1:12">
      <c r="A369" s="129" t="s">
        <v>35</v>
      </c>
      <c r="B369" s="54"/>
      <c r="C369" s="93"/>
      <c r="D369" s="54"/>
      <c r="E369" s="54"/>
      <c r="F369" s="55"/>
      <c r="G369" s="129" t="s">
        <v>35</v>
      </c>
      <c r="H369" s="54"/>
      <c r="I369" s="93"/>
      <c r="J369" s="54"/>
      <c r="K369" s="54"/>
      <c r="L369" s="55"/>
    </row>
    <row r="370" spans="1:12" ht="45">
      <c r="A370" s="70" t="s">
        <v>613</v>
      </c>
      <c r="B370" s="54" t="s">
        <v>134</v>
      </c>
      <c r="C370" s="54" t="s">
        <v>138</v>
      </c>
      <c r="D370" s="54"/>
      <c r="E370" s="55">
        <v>1</v>
      </c>
      <c r="F370" s="55">
        <v>1</v>
      </c>
      <c r="G370" s="70" t="s">
        <v>613</v>
      </c>
      <c r="H370" s="54" t="s">
        <v>134</v>
      </c>
      <c r="I370" s="54" t="s">
        <v>138</v>
      </c>
      <c r="J370" s="54"/>
      <c r="K370" s="55">
        <v>1</v>
      </c>
      <c r="L370" s="55">
        <v>1</v>
      </c>
    </row>
    <row r="371" spans="1:12" ht="33.75">
      <c r="A371" s="70" t="s">
        <v>596</v>
      </c>
      <c r="B371" s="54" t="s">
        <v>320</v>
      </c>
      <c r="C371" s="54" t="s">
        <v>138</v>
      </c>
      <c r="D371" s="54"/>
      <c r="E371" s="63">
        <v>730</v>
      </c>
      <c r="F371" s="63">
        <f>E371</f>
        <v>730</v>
      </c>
      <c r="G371" s="70" t="s">
        <v>596</v>
      </c>
      <c r="H371" s="54" t="s">
        <v>320</v>
      </c>
      <c r="I371" s="54" t="s">
        <v>138</v>
      </c>
      <c r="J371" s="54"/>
      <c r="K371" s="63">
        <v>695</v>
      </c>
      <c r="L371" s="63">
        <f>K371</f>
        <v>695</v>
      </c>
    </row>
    <row r="372" spans="1:12">
      <c r="A372" s="129" t="s">
        <v>36</v>
      </c>
      <c r="B372" s="54"/>
      <c r="C372" s="93"/>
      <c r="D372" s="54"/>
      <c r="E372" s="54"/>
      <c r="F372" s="69"/>
      <c r="G372" s="129" t="s">
        <v>36</v>
      </c>
      <c r="H372" s="54"/>
      <c r="I372" s="93"/>
      <c r="J372" s="54"/>
      <c r="K372" s="54"/>
      <c r="L372" s="69"/>
    </row>
    <row r="373" spans="1:12" ht="33.75">
      <c r="A373" s="70" t="s">
        <v>604</v>
      </c>
      <c r="B373" s="54" t="s">
        <v>129</v>
      </c>
      <c r="C373" s="54" t="s">
        <v>137</v>
      </c>
      <c r="D373" s="54"/>
      <c r="E373" s="56">
        <v>39547</v>
      </c>
      <c r="F373" s="56">
        <f>E373</f>
        <v>39547</v>
      </c>
      <c r="G373" s="70" t="s">
        <v>604</v>
      </c>
      <c r="H373" s="54" t="s">
        <v>129</v>
      </c>
      <c r="I373" s="54" t="s">
        <v>137</v>
      </c>
      <c r="J373" s="54"/>
      <c r="K373" s="56">
        <v>39547</v>
      </c>
      <c r="L373" s="56">
        <f>K373</f>
        <v>39547</v>
      </c>
    </row>
    <row r="374" spans="1:12" ht="33.75">
      <c r="A374" s="70" t="s">
        <v>597</v>
      </c>
      <c r="B374" s="54" t="s">
        <v>129</v>
      </c>
      <c r="C374" s="54" t="s">
        <v>137</v>
      </c>
      <c r="D374" s="54"/>
      <c r="E374" s="56">
        <f>(E368-E373)/E371</f>
        <v>1452.6753424657534</v>
      </c>
      <c r="F374" s="56">
        <f>D374+E374</f>
        <v>1452.6753424657534</v>
      </c>
      <c r="G374" s="70" t="s">
        <v>597</v>
      </c>
      <c r="H374" s="54" t="s">
        <v>129</v>
      </c>
      <c r="I374" s="54" t="s">
        <v>137</v>
      </c>
      <c r="J374" s="54"/>
      <c r="K374" s="56">
        <f>(K368-K373)/K371</f>
        <v>1503.0474820143884</v>
      </c>
      <c r="L374" s="56">
        <f>J374+K374</f>
        <v>1503.0474820143884</v>
      </c>
    </row>
    <row r="375" spans="1:12">
      <c r="A375" s="129" t="s">
        <v>37</v>
      </c>
      <c r="B375" s="54"/>
      <c r="C375" s="93"/>
      <c r="D375" s="54"/>
      <c r="E375" s="54"/>
      <c r="F375" s="55"/>
      <c r="G375" s="129" t="s">
        <v>37</v>
      </c>
      <c r="H375" s="54"/>
      <c r="I375" s="93"/>
      <c r="J375" s="54"/>
      <c r="K375" s="54"/>
      <c r="L375" s="55"/>
    </row>
    <row r="376" spans="1:12" ht="33.75">
      <c r="A376" s="70" t="s">
        <v>598</v>
      </c>
      <c r="B376" s="93" t="s">
        <v>141</v>
      </c>
      <c r="C376" s="93" t="s">
        <v>140</v>
      </c>
      <c r="D376" s="54"/>
      <c r="E376" s="54">
        <v>100</v>
      </c>
      <c r="F376" s="55">
        <v>100</v>
      </c>
      <c r="G376" s="70" t="s">
        <v>598</v>
      </c>
      <c r="H376" s="93" t="s">
        <v>141</v>
      </c>
      <c r="I376" s="93" t="s">
        <v>140</v>
      </c>
      <c r="J376" s="54"/>
      <c r="K376" s="54">
        <v>100</v>
      </c>
      <c r="L376" s="55">
        <v>100</v>
      </c>
    </row>
    <row r="377" spans="1:12">
      <c r="A377" s="221" t="s">
        <v>702</v>
      </c>
      <c r="B377" s="221"/>
      <c r="C377" s="54"/>
      <c r="D377" s="54"/>
      <c r="E377" s="54"/>
      <c r="F377" s="55"/>
      <c r="G377" s="221" t="s">
        <v>784</v>
      </c>
      <c r="H377" s="221"/>
      <c r="I377" s="54"/>
      <c r="J377" s="54"/>
      <c r="K377" s="54"/>
      <c r="L377" s="55"/>
    </row>
    <row r="378" spans="1:12">
      <c r="A378" s="129" t="s">
        <v>34</v>
      </c>
      <c r="B378" s="54"/>
      <c r="C378" s="54"/>
      <c r="D378" s="54"/>
      <c r="E378" s="54"/>
      <c r="F378" s="55"/>
      <c r="G378" s="129" t="s">
        <v>34</v>
      </c>
      <c r="H378" s="54"/>
      <c r="I378" s="54"/>
      <c r="J378" s="54"/>
      <c r="K378" s="54"/>
      <c r="L378" s="55"/>
    </row>
    <row r="379" spans="1:12" ht="67.5">
      <c r="A379" s="60" t="s">
        <v>602</v>
      </c>
      <c r="B379" s="54" t="s">
        <v>125</v>
      </c>
      <c r="C379" s="54" t="s">
        <v>762</v>
      </c>
      <c r="D379" s="54"/>
      <c r="E379" s="56">
        <v>1500000</v>
      </c>
      <c r="F379" s="56">
        <f>E379</f>
        <v>1500000</v>
      </c>
      <c r="G379" s="60" t="s">
        <v>602</v>
      </c>
      <c r="H379" s="54" t="s">
        <v>125</v>
      </c>
      <c r="I379" s="54" t="s">
        <v>762</v>
      </c>
      <c r="J379" s="54"/>
      <c r="K379" s="56">
        <v>48231</v>
      </c>
      <c r="L379" s="56">
        <f>K379</f>
        <v>48231</v>
      </c>
    </row>
    <row r="380" spans="1:12">
      <c r="A380" s="129" t="s">
        <v>35</v>
      </c>
      <c r="B380" s="54"/>
      <c r="C380" s="93"/>
      <c r="D380" s="54"/>
      <c r="E380" s="54"/>
      <c r="F380" s="55"/>
      <c r="G380" s="129" t="s">
        <v>35</v>
      </c>
      <c r="H380" s="54"/>
      <c r="I380" s="93"/>
      <c r="J380" s="54"/>
      <c r="K380" s="54"/>
      <c r="L380" s="55"/>
    </row>
    <row r="381" spans="1:12" ht="45">
      <c r="A381" s="70" t="s">
        <v>611</v>
      </c>
      <c r="B381" s="54" t="s">
        <v>134</v>
      </c>
      <c r="C381" s="54" t="s">
        <v>138</v>
      </c>
      <c r="D381" s="54"/>
      <c r="E381" s="55">
        <v>1</v>
      </c>
      <c r="F381" s="55">
        <v>1</v>
      </c>
      <c r="G381" s="70" t="s">
        <v>611</v>
      </c>
      <c r="H381" s="54" t="s">
        <v>134</v>
      </c>
      <c r="I381" s="54" t="s">
        <v>138</v>
      </c>
      <c r="J381" s="54"/>
      <c r="K381" s="55">
        <v>1</v>
      </c>
      <c r="L381" s="55">
        <v>1</v>
      </c>
    </row>
    <row r="382" spans="1:12" ht="33.75">
      <c r="A382" s="70" t="s">
        <v>603</v>
      </c>
      <c r="B382" s="54" t="s">
        <v>320</v>
      </c>
      <c r="C382" s="54" t="s">
        <v>138</v>
      </c>
      <c r="D382" s="54"/>
      <c r="E382" s="63">
        <f>1108+78+20</f>
        <v>1206</v>
      </c>
      <c r="F382" s="63">
        <f>E382</f>
        <v>1206</v>
      </c>
      <c r="G382" s="156" t="s">
        <v>765</v>
      </c>
      <c r="H382" s="165"/>
      <c r="I382" s="165"/>
      <c r="J382" s="165"/>
      <c r="K382" s="166"/>
      <c r="L382" s="167"/>
    </row>
    <row r="383" spans="1:12">
      <c r="A383" s="129" t="s">
        <v>36</v>
      </c>
      <c r="B383" s="54"/>
      <c r="C383" s="93"/>
      <c r="D383" s="54"/>
      <c r="E383" s="54"/>
      <c r="F383" s="69"/>
      <c r="G383" s="129" t="s">
        <v>36</v>
      </c>
      <c r="H383" s="54"/>
      <c r="I383" s="93"/>
      <c r="J383" s="54"/>
      <c r="K383" s="54"/>
      <c r="L383" s="69"/>
    </row>
    <row r="384" spans="1:12" ht="33.75">
      <c r="A384" s="70" t="s">
        <v>606</v>
      </c>
      <c r="B384" s="54" t="s">
        <v>129</v>
      </c>
      <c r="C384" s="54" t="s">
        <v>137</v>
      </c>
      <c r="D384" s="54"/>
      <c r="E384" s="56">
        <v>39699</v>
      </c>
      <c r="F384" s="56">
        <f>E384</f>
        <v>39699</v>
      </c>
      <c r="G384" s="70" t="s">
        <v>606</v>
      </c>
      <c r="H384" s="54" t="s">
        <v>129</v>
      </c>
      <c r="I384" s="54" t="s">
        <v>137</v>
      </c>
      <c r="J384" s="54"/>
      <c r="K384" s="56">
        <v>48231</v>
      </c>
      <c r="L384" s="56">
        <f>K384</f>
        <v>48231</v>
      </c>
    </row>
    <row r="385" spans="1:12" ht="33.75">
      <c r="A385" s="70" t="s">
        <v>607</v>
      </c>
      <c r="B385" s="54" t="s">
        <v>129</v>
      </c>
      <c r="C385" s="54" t="s">
        <v>137</v>
      </c>
      <c r="D385" s="54"/>
      <c r="E385" s="56">
        <f>(E379-E384)/E382</f>
        <v>1210.863184079602</v>
      </c>
      <c r="F385" s="56">
        <f>D385+E385</f>
        <v>1210.863184079602</v>
      </c>
      <c r="G385" s="156" t="s">
        <v>765</v>
      </c>
      <c r="H385" s="165"/>
      <c r="I385" s="165"/>
      <c r="J385" s="165"/>
      <c r="K385" s="166"/>
      <c r="L385" s="167"/>
    </row>
    <row r="386" spans="1:12">
      <c r="A386" s="129" t="s">
        <v>37</v>
      </c>
      <c r="B386" s="54"/>
      <c r="C386" s="93"/>
      <c r="D386" s="54"/>
      <c r="E386" s="54"/>
      <c r="F386" s="55"/>
      <c r="G386" s="129" t="s">
        <v>37</v>
      </c>
      <c r="H386" s="54"/>
      <c r="I386" s="93"/>
      <c r="J386" s="54"/>
      <c r="K386" s="54"/>
      <c r="L386" s="55"/>
    </row>
    <row r="387" spans="1:12" ht="33.75">
      <c r="A387" s="70" t="s">
        <v>608</v>
      </c>
      <c r="B387" s="93" t="s">
        <v>141</v>
      </c>
      <c r="C387" s="93" t="s">
        <v>140</v>
      </c>
      <c r="D387" s="54"/>
      <c r="E387" s="54">
        <v>100</v>
      </c>
      <c r="F387" s="55">
        <v>100</v>
      </c>
      <c r="G387" s="70" t="s">
        <v>608</v>
      </c>
      <c r="H387" s="93" t="s">
        <v>141</v>
      </c>
      <c r="I387" s="93" t="s">
        <v>140</v>
      </c>
      <c r="J387" s="54"/>
      <c r="K387" s="54">
        <v>100</v>
      </c>
      <c r="L387" s="55">
        <v>100</v>
      </c>
    </row>
    <row r="388" spans="1:12">
      <c r="A388" s="221" t="s">
        <v>609</v>
      </c>
      <c r="B388" s="221"/>
      <c r="C388" s="54"/>
      <c r="D388" s="54"/>
      <c r="E388" s="54"/>
      <c r="F388" s="55"/>
      <c r="G388" s="221" t="s">
        <v>785</v>
      </c>
      <c r="H388" s="221"/>
      <c r="I388" s="54"/>
      <c r="J388" s="54"/>
      <c r="K388" s="54"/>
      <c r="L388" s="55"/>
    </row>
    <row r="389" spans="1:12">
      <c r="A389" s="129" t="s">
        <v>34</v>
      </c>
      <c r="B389" s="54"/>
      <c r="C389" s="54"/>
      <c r="D389" s="54"/>
      <c r="E389" s="54"/>
      <c r="F389" s="55"/>
      <c r="G389" s="129" t="s">
        <v>34</v>
      </c>
      <c r="H389" s="54"/>
      <c r="I389" s="54"/>
      <c r="J389" s="54"/>
      <c r="K389" s="54"/>
      <c r="L389" s="55"/>
    </row>
    <row r="390" spans="1:12" ht="67.5">
      <c r="A390" s="60" t="s">
        <v>610</v>
      </c>
      <c r="B390" s="54" t="s">
        <v>125</v>
      </c>
      <c r="C390" s="54" t="s">
        <v>762</v>
      </c>
      <c r="D390" s="54"/>
      <c r="E390" s="56">
        <v>1250000</v>
      </c>
      <c r="F390" s="56">
        <f>E390</f>
        <v>1250000</v>
      </c>
      <c r="G390" s="60" t="s">
        <v>610</v>
      </c>
      <c r="H390" s="54" t="s">
        <v>125</v>
      </c>
      <c r="I390" s="54" t="s">
        <v>762</v>
      </c>
      <c r="J390" s="54"/>
      <c r="K390" s="56">
        <v>46601</v>
      </c>
      <c r="L390" s="56">
        <f>K390</f>
        <v>46601</v>
      </c>
    </row>
    <row r="391" spans="1:12">
      <c r="A391" s="129" t="s">
        <v>35</v>
      </c>
      <c r="B391" s="54"/>
      <c r="C391" s="93"/>
      <c r="D391" s="54"/>
      <c r="E391" s="54"/>
      <c r="F391" s="55"/>
      <c r="G391" s="129" t="s">
        <v>35</v>
      </c>
      <c r="H391" s="54"/>
      <c r="I391" s="93"/>
      <c r="J391" s="54"/>
      <c r="K391" s="54"/>
      <c r="L391" s="55"/>
    </row>
    <row r="392" spans="1:12" ht="45">
      <c r="A392" s="70" t="s">
        <v>612</v>
      </c>
      <c r="B392" s="54" t="s">
        <v>134</v>
      </c>
      <c r="C392" s="54" t="s">
        <v>138</v>
      </c>
      <c r="D392" s="54"/>
      <c r="E392" s="55">
        <v>1</v>
      </c>
      <c r="F392" s="55">
        <v>1</v>
      </c>
      <c r="G392" s="70" t="s">
        <v>612</v>
      </c>
      <c r="H392" s="54" t="s">
        <v>134</v>
      </c>
      <c r="I392" s="54" t="s">
        <v>138</v>
      </c>
      <c r="J392" s="54"/>
      <c r="K392" s="55">
        <v>1</v>
      </c>
      <c r="L392" s="55">
        <v>1</v>
      </c>
    </row>
    <row r="393" spans="1:12" ht="33.75">
      <c r="A393" s="70" t="s">
        <v>616</v>
      </c>
      <c r="B393" s="54" t="s">
        <v>320</v>
      </c>
      <c r="C393" s="54" t="s">
        <v>138</v>
      </c>
      <c r="D393" s="54"/>
      <c r="E393" s="63">
        <f>825</f>
        <v>825</v>
      </c>
      <c r="F393" s="63">
        <f>E393</f>
        <v>825</v>
      </c>
      <c r="G393" s="156" t="s">
        <v>765</v>
      </c>
      <c r="H393" s="165"/>
      <c r="I393" s="165"/>
      <c r="J393" s="165"/>
      <c r="K393" s="166"/>
      <c r="L393" s="167"/>
    </row>
    <row r="394" spans="1:12">
      <c r="A394" s="129" t="s">
        <v>36</v>
      </c>
      <c r="B394" s="54"/>
      <c r="C394" s="93"/>
      <c r="D394" s="54"/>
      <c r="E394" s="54"/>
      <c r="F394" s="69"/>
      <c r="G394" s="129" t="s">
        <v>36</v>
      </c>
      <c r="H394" s="54"/>
      <c r="I394" s="93"/>
      <c r="J394" s="54"/>
      <c r="K394" s="54"/>
      <c r="L394" s="69"/>
    </row>
    <row r="395" spans="1:12" ht="33.75">
      <c r="A395" s="70" t="s">
        <v>615</v>
      </c>
      <c r="B395" s="54" t="s">
        <v>129</v>
      </c>
      <c r="C395" s="54" t="s">
        <v>137</v>
      </c>
      <c r="D395" s="54"/>
      <c r="E395" s="56">
        <v>39335</v>
      </c>
      <c r="F395" s="56">
        <f>E395</f>
        <v>39335</v>
      </c>
      <c r="G395" s="70" t="s">
        <v>615</v>
      </c>
      <c r="H395" s="54" t="s">
        <v>129</v>
      </c>
      <c r="I395" s="54" t="s">
        <v>137</v>
      </c>
      <c r="J395" s="54"/>
      <c r="K395" s="56">
        <v>46601</v>
      </c>
      <c r="L395" s="56">
        <f>K395</f>
        <v>46601</v>
      </c>
    </row>
    <row r="396" spans="1:12" ht="33.75">
      <c r="A396" s="70" t="s">
        <v>618</v>
      </c>
      <c r="B396" s="54" t="s">
        <v>129</v>
      </c>
      <c r="C396" s="54" t="s">
        <v>137</v>
      </c>
      <c r="D396" s="54"/>
      <c r="E396" s="56">
        <f>(E390-E395)/E393</f>
        <v>1467.4727272727273</v>
      </c>
      <c r="F396" s="56">
        <f>D396+E396</f>
        <v>1467.4727272727273</v>
      </c>
      <c r="G396" s="156" t="s">
        <v>765</v>
      </c>
      <c r="H396" s="165"/>
      <c r="I396" s="165"/>
      <c r="J396" s="165"/>
      <c r="K396" s="166"/>
      <c r="L396" s="167"/>
    </row>
    <row r="397" spans="1:12">
      <c r="A397" s="129" t="s">
        <v>37</v>
      </c>
      <c r="B397" s="54"/>
      <c r="C397" s="93"/>
      <c r="D397" s="54"/>
      <c r="E397" s="54"/>
      <c r="F397" s="55"/>
      <c r="G397" s="129" t="s">
        <v>37</v>
      </c>
      <c r="H397" s="54"/>
      <c r="I397" s="93"/>
      <c r="J397" s="54"/>
      <c r="K397" s="54"/>
      <c r="L397" s="55"/>
    </row>
    <row r="398" spans="1:12" ht="33.75">
      <c r="A398" s="70" t="s">
        <v>617</v>
      </c>
      <c r="B398" s="93" t="s">
        <v>141</v>
      </c>
      <c r="C398" s="93" t="s">
        <v>140</v>
      </c>
      <c r="D398" s="54"/>
      <c r="E398" s="54">
        <v>100</v>
      </c>
      <c r="F398" s="55">
        <v>100</v>
      </c>
      <c r="G398" s="70" t="s">
        <v>617</v>
      </c>
      <c r="H398" s="93" t="s">
        <v>141</v>
      </c>
      <c r="I398" s="93" t="s">
        <v>140</v>
      </c>
      <c r="J398" s="54"/>
      <c r="K398" s="54">
        <v>100</v>
      </c>
      <c r="L398" s="55">
        <v>100</v>
      </c>
    </row>
    <row r="399" spans="1:12">
      <c r="A399" s="221" t="s">
        <v>703</v>
      </c>
      <c r="B399" s="221"/>
      <c r="C399" s="54"/>
      <c r="D399" s="54"/>
      <c r="E399" s="54"/>
      <c r="F399" s="55"/>
      <c r="G399" s="221" t="s">
        <v>786</v>
      </c>
      <c r="H399" s="221"/>
      <c r="I399" s="54"/>
      <c r="J399" s="54"/>
      <c r="K399" s="54"/>
      <c r="L399" s="55"/>
    </row>
    <row r="400" spans="1:12">
      <c r="A400" s="129" t="s">
        <v>34</v>
      </c>
      <c r="B400" s="54"/>
      <c r="C400" s="54"/>
      <c r="D400" s="54"/>
      <c r="E400" s="54"/>
      <c r="F400" s="55"/>
      <c r="G400" s="129" t="s">
        <v>34</v>
      </c>
      <c r="H400" s="54"/>
      <c r="I400" s="54"/>
      <c r="J400" s="54"/>
      <c r="K400" s="54"/>
      <c r="L400" s="55"/>
    </row>
    <row r="401" spans="1:12" ht="67.5">
      <c r="A401" s="60" t="s">
        <v>619</v>
      </c>
      <c r="B401" s="54" t="s">
        <v>125</v>
      </c>
      <c r="C401" s="54" t="s">
        <v>762</v>
      </c>
      <c r="D401" s="54"/>
      <c r="E401" s="56">
        <v>700000</v>
      </c>
      <c r="F401" s="56">
        <f>E401</f>
        <v>700000</v>
      </c>
      <c r="G401" s="60" t="s">
        <v>619</v>
      </c>
      <c r="H401" s="54" t="s">
        <v>125</v>
      </c>
      <c r="I401" s="54" t="s">
        <v>762</v>
      </c>
      <c r="J401" s="54"/>
      <c r="K401" s="56">
        <v>39440</v>
      </c>
      <c r="L401" s="56">
        <f>K401</f>
        <v>39440</v>
      </c>
    </row>
    <row r="402" spans="1:12">
      <c r="A402" s="129" t="s">
        <v>35</v>
      </c>
      <c r="B402" s="54"/>
      <c r="C402" s="93"/>
      <c r="D402" s="54"/>
      <c r="E402" s="54"/>
      <c r="F402" s="55"/>
      <c r="G402" s="129" t="s">
        <v>35</v>
      </c>
      <c r="H402" s="54"/>
      <c r="I402" s="93"/>
      <c r="J402" s="54"/>
      <c r="K402" s="54"/>
      <c r="L402" s="55"/>
    </row>
    <row r="403" spans="1:12" ht="45">
      <c r="A403" s="70" t="s">
        <v>620</v>
      </c>
      <c r="B403" s="54" t="s">
        <v>134</v>
      </c>
      <c r="C403" s="54" t="s">
        <v>138</v>
      </c>
      <c r="D403" s="54"/>
      <c r="E403" s="55">
        <v>1</v>
      </c>
      <c r="F403" s="55">
        <v>1</v>
      </c>
      <c r="G403" s="70" t="s">
        <v>620</v>
      </c>
      <c r="H403" s="54" t="s">
        <v>134</v>
      </c>
      <c r="I403" s="54" t="s">
        <v>138</v>
      </c>
      <c r="J403" s="54"/>
      <c r="K403" s="55">
        <v>1</v>
      </c>
      <c r="L403" s="55">
        <v>1</v>
      </c>
    </row>
    <row r="404" spans="1:12" ht="33.75">
      <c r="A404" s="70" t="s">
        <v>621</v>
      </c>
      <c r="B404" s="54" t="s">
        <v>320</v>
      </c>
      <c r="C404" s="54" t="s">
        <v>138</v>
      </c>
      <c r="D404" s="54"/>
      <c r="E404" s="63">
        <v>505</v>
      </c>
      <c r="F404" s="63">
        <f>E404</f>
        <v>505</v>
      </c>
      <c r="G404" s="156" t="s">
        <v>765</v>
      </c>
      <c r="H404" s="165"/>
      <c r="I404" s="165"/>
      <c r="J404" s="165"/>
      <c r="K404" s="166"/>
      <c r="L404" s="167"/>
    </row>
    <row r="405" spans="1:12">
      <c r="A405" s="129" t="s">
        <v>36</v>
      </c>
      <c r="B405" s="54"/>
      <c r="C405" s="93"/>
      <c r="D405" s="54"/>
      <c r="E405" s="54"/>
      <c r="F405" s="69"/>
      <c r="G405" s="129" t="s">
        <v>36</v>
      </c>
      <c r="H405" s="54"/>
      <c r="I405" s="93"/>
      <c r="J405" s="54"/>
      <c r="K405" s="54"/>
      <c r="L405" s="69"/>
    </row>
    <row r="406" spans="1:12" ht="33.75">
      <c r="A406" s="70" t="s">
        <v>622</v>
      </c>
      <c r="B406" s="54" t="s">
        <v>129</v>
      </c>
      <c r="C406" s="54" t="s">
        <v>137</v>
      </c>
      <c r="D406" s="54"/>
      <c r="E406" s="56">
        <v>39440</v>
      </c>
      <c r="F406" s="56">
        <f>E406</f>
        <v>39440</v>
      </c>
      <c r="G406" s="70" t="s">
        <v>622</v>
      </c>
      <c r="H406" s="54" t="s">
        <v>129</v>
      </c>
      <c r="I406" s="54" t="s">
        <v>137</v>
      </c>
      <c r="J406" s="54"/>
      <c r="K406" s="56">
        <v>39440</v>
      </c>
      <c r="L406" s="56">
        <f>K406</f>
        <v>39440</v>
      </c>
    </row>
    <row r="407" spans="1:12" ht="33.75">
      <c r="A407" s="70" t="s">
        <v>623</v>
      </c>
      <c r="B407" s="54" t="s">
        <v>129</v>
      </c>
      <c r="C407" s="54" t="s">
        <v>137</v>
      </c>
      <c r="D407" s="54"/>
      <c r="E407" s="56">
        <f>(E401-E406)/E404</f>
        <v>1308.0396039603961</v>
      </c>
      <c r="F407" s="56">
        <f>D407+E407</f>
        <v>1308.0396039603961</v>
      </c>
      <c r="G407" s="156" t="s">
        <v>765</v>
      </c>
      <c r="H407" s="165"/>
      <c r="I407" s="165"/>
      <c r="J407" s="165"/>
      <c r="K407" s="166"/>
      <c r="L407" s="167"/>
    </row>
    <row r="408" spans="1:12">
      <c r="A408" s="129" t="s">
        <v>37</v>
      </c>
      <c r="B408" s="54"/>
      <c r="C408" s="93"/>
      <c r="D408" s="54"/>
      <c r="E408" s="54"/>
      <c r="F408" s="55"/>
      <c r="G408" s="129" t="s">
        <v>37</v>
      </c>
      <c r="H408" s="54"/>
      <c r="I408" s="93"/>
      <c r="J408" s="54"/>
      <c r="K408" s="54"/>
      <c r="L408" s="55"/>
    </row>
    <row r="409" spans="1:12" ht="33.75">
      <c r="A409" s="70" t="s">
        <v>624</v>
      </c>
      <c r="B409" s="54" t="s">
        <v>141</v>
      </c>
      <c r="C409" s="54" t="s">
        <v>140</v>
      </c>
      <c r="D409" s="54"/>
      <c r="E409" s="54">
        <v>100</v>
      </c>
      <c r="F409" s="55">
        <v>100</v>
      </c>
      <c r="G409" s="70" t="s">
        <v>624</v>
      </c>
      <c r="H409" s="54" t="s">
        <v>141</v>
      </c>
      <c r="I409" s="54" t="s">
        <v>140</v>
      </c>
      <c r="J409" s="54"/>
      <c r="K409" s="54">
        <v>100</v>
      </c>
      <c r="L409" s="55">
        <v>100</v>
      </c>
    </row>
    <row r="410" spans="1:12">
      <c r="A410" s="221" t="s">
        <v>704</v>
      </c>
      <c r="B410" s="221"/>
      <c r="C410" s="54"/>
      <c r="D410" s="54"/>
      <c r="E410" s="54"/>
      <c r="F410" s="55"/>
      <c r="G410" s="156" t="s">
        <v>765</v>
      </c>
      <c r="H410" s="165"/>
      <c r="I410" s="165"/>
      <c r="J410" s="165"/>
      <c r="K410" s="166"/>
      <c r="L410" s="167"/>
    </row>
    <row r="411" spans="1:12">
      <c r="A411" s="129" t="s">
        <v>34</v>
      </c>
      <c r="B411" s="54"/>
      <c r="C411" s="54"/>
      <c r="D411" s="54"/>
      <c r="E411" s="54"/>
      <c r="F411" s="55"/>
      <c r="L411" s="170"/>
    </row>
    <row r="412" spans="1:12" ht="67.5">
      <c r="A412" s="60" t="s">
        <v>625</v>
      </c>
      <c r="B412" s="54" t="s">
        <v>125</v>
      </c>
      <c r="C412" s="54" t="s">
        <v>762</v>
      </c>
      <c r="D412" s="54"/>
      <c r="E412" s="56">
        <v>500000</v>
      </c>
      <c r="F412" s="56">
        <f>E412</f>
        <v>500000</v>
      </c>
      <c r="G412" s="156" t="s">
        <v>765</v>
      </c>
      <c r="H412" s="165"/>
      <c r="I412" s="165"/>
      <c r="J412" s="165"/>
      <c r="K412" s="166"/>
      <c r="L412" s="167"/>
    </row>
    <row r="413" spans="1:12">
      <c r="A413" s="129" t="s">
        <v>35</v>
      </c>
      <c r="B413" s="54"/>
      <c r="C413" s="93"/>
      <c r="D413" s="54"/>
      <c r="E413" s="54"/>
      <c r="F413" s="55"/>
      <c r="L413" s="170"/>
    </row>
    <row r="414" spans="1:12" ht="45">
      <c r="A414" s="70" t="s">
        <v>626</v>
      </c>
      <c r="B414" s="54" t="s">
        <v>134</v>
      </c>
      <c r="C414" s="54" t="s">
        <v>138</v>
      </c>
      <c r="D414" s="54"/>
      <c r="E414" s="55">
        <v>1</v>
      </c>
      <c r="F414" s="55">
        <v>1</v>
      </c>
      <c r="G414" s="156" t="s">
        <v>765</v>
      </c>
      <c r="H414" s="165"/>
      <c r="I414" s="165"/>
      <c r="J414" s="165"/>
      <c r="K414" s="166"/>
      <c r="L414" s="167"/>
    </row>
    <row r="415" spans="1:12" ht="33.75">
      <c r="A415" s="70" t="s">
        <v>627</v>
      </c>
      <c r="B415" s="54" t="s">
        <v>320</v>
      </c>
      <c r="C415" s="54" t="s">
        <v>138</v>
      </c>
      <c r="D415" s="54"/>
      <c r="E415" s="63">
        <v>202.5</v>
      </c>
      <c r="F415" s="63">
        <f>E415</f>
        <v>202.5</v>
      </c>
      <c r="G415" s="156" t="s">
        <v>765</v>
      </c>
      <c r="H415" s="165"/>
      <c r="I415" s="165"/>
      <c r="J415" s="165"/>
      <c r="K415" s="166"/>
      <c r="L415" s="167"/>
    </row>
    <row r="416" spans="1:12">
      <c r="A416" s="129" t="s">
        <v>36</v>
      </c>
      <c r="B416" s="54"/>
      <c r="C416" s="93"/>
      <c r="D416" s="54"/>
      <c r="E416" s="54"/>
      <c r="F416" s="69"/>
      <c r="L416" s="170"/>
    </row>
    <row r="417" spans="1:12" ht="33.75">
      <c r="A417" s="70" t="s">
        <v>628</v>
      </c>
      <c r="B417" s="54" t="s">
        <v>129</v>
      </c>
      <c r="C417" s="54" t="s">
        <v>137</v>
      </c>
      <c r="D417" s="54"/>
      <c r="E417" s="56">
        <v>50000</v>
      </c>
      <c r="F417" s="56">
        <f>E417</f>
        <v>50000</v>
      </c>
      <c r="G417" s="156" t="s">
        <v>765</v>
      </c>
      <c r="H417" s="165"/>
      <c r="I417" s="165"/>
      <c r="J417" s="165"/>
      <c r="K417" s="166"/>
      <c r="L417" s="167"/>
    </row>
    <row r="418" spans="1:12" ht="33.75">
      <c r="A418" s="70" t="s">
        <v>629</v>
      </c>
      <c r="B418" s="54" t="s">
        <v>129</v>
      </c>
      <c r="C418" s="54" t="s">
        <v>137</v>
      </c>
      <c r="D418" s="54"/>
      <c r="E418" s="56">
        <f>(E412-E417)/E415</f>
        <v>2222.2222222222222</v>
      </c>
      <c r="F418" s="56">
        <f>D418+E418</f>
        <v>2222.2222222222222</v>
      </c>
      <c r="G418" s="156" t="s">
        <v>765</v>
      </c>
      <c r="H418" s="165"/>
      <c r="I418" s="165"/>
      <c r="J418" s="165"/>
      <c r="K418" s="166"/>
      <c r="L418" s="167"/>
    </row>
    <row r="419" spans="1:12">
      <c r="A419" s="129" t="s">
        <v>37</v>
      </c>
      <c r="B419" s="54"/>
      <c r="C419" s="93"/>
      <c r="D419" s="54"/>
      <c r="E419" s="54"/>
      <c r="F419" s="55"/>
      <c r="L419" s="170"/>
    </row>
    <row r="420" spans="1:12" ht="33.75">
      <c r="A420" s="70" t="s">
        <v>630</v>
      </c>
      <c r="B420" s="54" t="s">
        <v>141</v>
      </c>
      <c r="C420" s="54" t="s">
        <v>140</v>
      </c>
      <c r="D420" s="54"/>
      <c r="E420" s="54">
        <v>100</v>
      </c>
      <c r="F420" s="55">
        <v>100</v>
      </c>
      <c r="G420" s="156" t="s">
        <v>765</v>
      </c>
      <c r="H420" s="165"/>
      <c r="I420" s="165"/>
      <c r="J420" s="165"/>
      <c r="K420" s="166"/>
      <c r="L420" s="167"/>
    </row>
    <row r="421" spans="1:12">
      <c r="A421" s="221" t="s">
        <v>705</v>
      </c>
      <c r="B421" s="221"/>
      <c r="C421" s="54"/>
      <c r="D421" s="54"/>
      <c r="E421" s="54"/>
      <c r="F421" s="55"/>
      <c r="G421" s="221" t="s">
        <v>787</v>
      </c>
      <c r="H421" s="221"/>
      <c r="I421" s="54"/>
      <c r="J421" s="54"/>
      <c r="K421" s="54"/>
      <c r="L421" s="55"/>
    </row>
    <row r="422" spans="1:12">
      <c r="A422" s="129" t="s">
        <v>34</v>
      </c>
      <c r="B422" s="54"/>
      <c r="C422" s="54"/>
      <c r="D422" s="54"/>
      <c r="E422" s="54"/>
      <c r="F422" s="55"/>
      <c r="G422" s="129" t="s">
        <v>34</v>
      </c>
      <c r="H422" s="54"/>
      <c r="I422" s="54"/>
      <c r="J422" s="54"/>
      <c r="K422" s="54"/>
      <c r="L422" s="55"/>
    </row>
    <row r="423" spans="1:12" ht="67.5">
      <c r="A423" s="60" t="s">
        <v>731</v>
      </c>
      <c r="B423" s="54" t="s">
        <v>125</v>
      </c>
      <c r="C423" s="54" t="s">
        <v>762</v>
      </c>
      <c r="D423" s="54"/>
      <c r="E423" s="56">
        <v>1500000</v>
      </c>
      <c r="F423" s="56">
        <f>E423</f>
        <v>1500000</v>
      </c>
      <c r="G423" s="60" t="s">
        <v>731</v>
      </c>
      <c r="H423" s="54" t="s">
        <v>125</v>
      </c>
      <c r="I423" s="54" t="s">
        <v>762</v>
      </c>
      <c r="J423" s="54"/>
      <c r="K423" s="56">
        <v>40039</v>
      </c>
      <c r="L423" s="56">
        <f>K423</f>
        <v>40039</v>
      </c>
    </row>
    <row r="424" spans="1:12">
      <c r="A424" s="129" t="s">
        <v>35</v>
      </c>
      <c r="B424" s="54"/>
      <c r="C424" s="93"/>
      <c r="D424" s="54"/>
      <c r="E424" s="54"/>
      <c r="F424" s="55"/>
      <c r="G424" s="129" t="s">
        <v>35</v>
      </c>
      <c r="H424" s="54"/>
      <c r="I424" s="93"/>
      <c r="J424" s="54"/>
      <c r="K424" s="54"/>
      <c r="L424" s="55"/>
    </row>
    <row r="425" spans="1:12" ht="45">
      <c r="A425" s="70" t="s">
        <v>631</v>
      </c>
      <c r="B425" s="54" t="s">
        <v>134</v>
      </c>
      <c r="C425" s="54" t="s">
        <v>138</v>
      </c>
      <c r="D425" s="54"/>
      <c r="E425" s="55">
        <v>1</v>
      </c>
      <c r="F425" s="55">
        <v>1</v>
      </c>
      <c r="G425" s="70" t="s">
        <v>631</v>
      </c>
      <c r="H425" s="54" t="s">
        <v>134</v>
      </c>
      <c r="I425" s="54" t="s">
        <v>138</v>
      </c>
      <c r="J425" s="54"/>
      <c r="K425" s="55">
        <v>1</v>
      </c>
      <c r="L425" s="55">
        <v>1</v>
      </c>
    </row>
    <row r="426" spans="1:12" ht="33.75">
      <c r="A426" s="70" t="s">
        <v>637</v>
      </c>
      <c r="B426" s="54" t="s">
        <v>320</v>
      </c>
      <c r="C426" s="54" t="s">
        <v>138</v>
      </c>
      <c r="D426" s="54"/>
      <c r="E426" s="63">
        <f>650+30</f>
        <v>680</v>
      </c>
      <c r="F426" s="63">
        <f>E426</f>
        <v>680</v>
      </c>
      <c r="G426" s="156" t="s">
        <v>765</v>
      </c>
      <c r="H426" s="165"/>
      <c r="I426" s="165"/>
      <c r="J426" s="165"/>
      <c r="K426" s="166"/>
      <c r="L426" s="167"/>
    </row>
    <row r="427" spans="1:12">
      <c r="A427" s="129" t="s">
        <v>36</v>
      </c>
      <c r="B427" s="54"/>
      <c r="C427" s="93"/>
      <c r="D427" s="54"/>
      <c r="E427" s="54"/>
      <c r="F427" s="69"/>
      <c r="G427" s="129" t="s">
        <v>36</v>
      </c>
      <c r="H427" s="54"/>
      <c r="I427" s="93"/>
      <c r="J427" s="54"/>
      <c r="K427" s="54"/>
      <c r="L427" s="69"/>
    </row>
    <row r="428" spans="1:12" ht="45">
      <c r="A428" s="70" t="s">
        <v>632</v>
      </c>
      <c r="B428" s="54" t="s">
        <v>129</v>
      </c>
      <c r="C428" s="54" t="s">
        <v>137</v>
      </c>
      <c r="D428" s="54"/>
      <c r="E428" s="56">
        <v>40039</v>
      </c>
      <c r="F428" s="56">
        <f>E428</f>
        <v>40039</v>
      </c>
      <c r="G428" s="70" t="s">
        <v>632</v>
      </c>
      <c r="H428" s="54" t="s">
        <v>129</v>
      </c>
      <c r="I428" s="54" t="s">
        <v>137</v>
      </c>
      <c r="J428" s="54"/>
      <c r="K428" s="56">
        <v>40039</v>
      </c>
      <c r="L428" s="56">
        <f>K428</f>
        <v>40039</v>
      </c>
    </row>
    <row r="429" spans="1:12" ht="33.75">
      <c r="A429" s="70" t="s">
        <v>633</v>
      </c>
      <c r="B429" s="54" t="s">
        <v>129</v>
      </c>
      <c r="C429" s="54" t="s">
        <v>137</v>
      </c>
      <c r="D429" s="54"/>
      <c r="E429" s="56">
        <f>(E423-E428)/E426</f>
        <v>2147.0014705882354</v>
      </c>
      <c r="F429" s="56">
        <f>D429+E429</f>
        <v>2147.0014705882354</v>
      </c>
      <c r="G429" s="156" t="s">
        <v>765</v>
      </c>
      <c r="H429" s="165"/>
      <c r="I429" s="165"/>
      <c r="J429" s="165"/>
      <c r="K429" s="166"/>
      <c r="L429" s="167"/>
    </row>
    <row r="430" spans="1:12">
      <c r="A430" s="129" t="s">
        <v>37</v>
      </c>
      <c r="B430" s="54"/>
      <c r="C430" s="93"/>
      <c r="D430" s="54"/>
      <c r="E430" s="54"/>
      <c r="F430" s="55"/>
      <c r="G430" s="129" t="s">
        <v>37</v>
      </c>
      <c r="H430" s="54"/>
      <c r="I430" s="93"/>
      <c r="J430" s="54"/>
      <c r="K430" s="54"/>
      <c r="L430" s="55"/>
    </row>
    <row r="431" spans="1:12" ht="45">
      <c r="A431" s="70" t="s">
        <v>634</v>
      </c>
      <c r="B431" s="54" t="s">
        <v>141</v>
      </c>
      <c r="C431" s="54" t="s">
        <v>140</v>
      </c>
      <c r="D431" s="54"/>
      <c r="E431" s="54">
        <v>100</v>
      </c>
      <c r="F431" s="55">
        <v>100</v>
      </c>
      <c r="G431" s="70" t="s">
        <v>634</v>
      </c>
      <c r="H431" s="54" t="s">
        <v>141</v>
      </c>
      <c r="I431" s="54" t="s">
        <v>140</v>
      </c>
      <c r="J431" s="54"/>
      <c r="K431" s="54">
        <v>100</v>
      </c>
      <c r="L431" s="55">
        <v>100</v>
      </c>
    </row>
    <row r="432" spans="1:12">
      <c r="A432" s="221" t="s">
        <v>726</v>
      </c>
      <c r="B432" s="221"/>
      <c r="C432" s="54"/>
      <c r="D432" s="54"/>
      <c r="E432" s="54"/>
      <c r="F432" s="55"/>
      <c r="G432" s="156" t="s">
        <v>765</v>
      </c>
      <c r="H432" s="165"/>
      <c r="I432" s="165"/>
      <c r="J432" s="165"/>
      <c r="K432" s="166"/>
      <c r="L432" s="167"/>
    </row>
    <row r="433" spans="1:12">
      <c r="A433" s="129" t="s">
        <v>34</v>
      </c>
      <c r="B433" s="54"/>
      <c r="C433" s="54"/>
      <c r="D433" s="54"/>
      <c r="E433" s="54"/>
      <c r="F433" s="55"/>
      <c r="L433" s="170"/>
    </row>
    <row r="434" spans="1:12" ht="67.5">
      <c r="A434" s="60" t="s">
        <v>727</v>
      </c>
      <c r="B434" s="54" t="s">
        <v>125</v>
      </c>
      <c r="C434" s="54" t="s">
        <v>762</v>
      </c>
      <c r="D434" s="54"/>
      <c r="E434" s="56">
        <v>50000</v>
      </c>
      <c r="F434" s="56">
        <f>E434</f>
        <v>50000</v>
      </c>
      <c r="G434" s="156" t="s">
        <v>765</v>
      </c>
      <c r="H434" s="165"/>
      <c r="I434" s="165"/>
      <c r="J434" s="165"/>
      <c r="K434" s="166"/>
      <c r="L434" s="167"/>
    </row>
    <row r="435" spans="1:12">
      <c r="A435" s="129" t="s">
        <v>35</v>
      </c>
      <c r="B435" s="54"/>
      <c r="C435" s="93"/>
      <c r="D435" s="54"/>
      <c r="E435" s="54"/>
      <c r="F435" s="55"/>
      <c r="L435" s="170"/>
    </row>
    <row r="436" spans="1:12" ht="45">
      <c r="A436" s="70" t="s">
        <v>728</v>
      </c>
      <c r="B436" s="54" t="s">
        <v>134</v>
      </c>
      <c r="C436" s="54" t="s">
        <v>138</v>
      </c>
      <c r="D436" s="54"/>
      <c r="E436" s="55">
        <v>1</v>
      </c>
      <c r="F436" s="55">
        <v>1</v>
      </c>
      <c r="G436" s="156" t="s">
        <v>765</v>
      </c>
      <c r="H436" s="165"/>
      <c r="I436" s="165"/>
      <c r="J436" s="165"/>
      <c r="K436" s="166"/>
      <c r="L436" s="167"/>
    </row>
    <row r="437" spans="1:12">
      <c r="A437" s="129" t="s">
        <v>36</v>
      </c>
      <c r="B437" s="54"/>
      <c r="C437" s="93"/>
      <c r="D437" s="54"/>
      <c r="E437" s="54"/>
      <c r="F437" s="69"/>
      <c r="L437" s="170"/>
    </row>
    <row r="438" spans="1:12" ht="33.75">
      <c r="A438" s="70" t="s">
        <v>729</v>
      </c>
      <c r="B438" s="54" t="s">
        <v>129</v>
      </c>
      <c r="C438" s="54" t="s">
        <v>137</v>
      </c>
      <c r="D438" s="54"/>
      <c r="E438" s="56">
        <f>E434/E436</f>
        <v>50000</v>
      </c>
      <c r="F438" s="56">
        <f>E438</f>
        <v>50000</v>
      </c>
      <c r="G438" s="156" t="s">
        <v>765</v>
      </c>
      <c r="H438" s="165"/>
      <c r="I438" s="165"/>
      <c r="J438" s="165"/>
      <c r="K438" s="166"/>
      <c r="L438" s="167"/>
    </row>
    <row r="439" spans="1:12">
      <c r="A439" s="129" t="s">
        <v>37</v>
      </c>
      <c r="B439" s="54"/>
      <c r="C439" s="93"/>
      <c r="D439" s="54"/>
      <c r="E439" s="54"/>
      <c r="F439" s="55"/>
      <c r="L439" s="170"/>
    </row>
    <row r="440" spans="1:12" ht="33.75">
      <c r="A440" s="70" t="s">
        <v>730</v>
      </c>
      <c r="B440" s="54" t="s">
        <v>141</v>
      </c>
      <c r="C440" s="54" t="s">
        <v>140</v>
      </c>
      <c r="D440" s="54"/>
      <c r="E440" s="54">
        <v>100</v>
      </c>
      <c r="F440" s="55">
        <v>100</v>
      </c>
      <c r="G440" s="156" t="s">
        <v>765</v>
      </c>
      <c r="H440" s="165"/>
      <c r="I440" s="165"/>
      <c r="J440" s="165"/>
      <c r="K440" s="166"/>
      <c r="L440" s="167"/>
    </row>
    <row r="441" spans="1:12">
      <c r="A441" s="221" t="s">
        <v>732</v>
      </c>
      <c r="B441" s="221"/>
      <c r="C441" s="54"/>
      <c r="D441" s="54"/>
      <c r="E441" s="54"/>
      <c r="F441" s="55"/>
      <c r="G441" s="156" t="s">
        <v>765</v>
      </c>
      <c r="H441" s="165"/>
      <c r="I441" s="165"/>
      <c r="J441" s="165"/>
      <c r="K441" s="166"/>
      <c r="L441" s="167"/>
    </row>
    <row r="442" spans="1:12">
      <c r="A442" s="129" t="s">
        <v>34</v>
      </c>
      <c r="B442" s="54"/>
      <c r="C442" s="54"/>
      <c r="D442" s="54"/>
      <c r="E442" s="54"/>
      <c r="F442" s="55"/>
      <c r="L442" s="170"/>
    </row>
    <row r="443" spans="1:12" ht="67.5">
      <c r="A443" s="60" t="s">
        <v>733</v>
      </c>
      <c r="B443" s="54" t="s">
        <v>125</v>
      </c>
      <c r="C443" s="54" t="s">
        <v>762</v>
      </c>
      <c r="D443" s="54"/>
      <c r="E443" s="56">
        <v>50000</v>
      </c>
      <c r="F443" s="56">
        <f>E443</f>
        <v>50000</v>
      </c>
      <c r="G443" s="156" t="s">
        <v>765</v>
      </c>
      <c r="H443" s="165"/>
      <c r="I443" s="165"/>
      <c r="J443" s="165"/>
      <c r="K443" s="166"/>
      <c r="L443" s="167"/>
    </row>
    <row r="444" spans="1:12">
      <c r="A444" s="129" t="s">
        <v>35</v>
      </c>
      <c r="B444" s="54"/>
      <c r="C444" s="93"/>
      <c r="D444" s="54"/>
      <c r="E444" s="54"/>
      <c r="F444" s="55"/>
      <c r="L444" s="170"/>
    </row>
    <row r="445" spans="1:12" ht="45">
      <c r="A445" s="70" t="s">
        <v>734</v>
      </c>
      <c r="B445" s="54" t="s">
        <v>134</v>
      </c>
      <c r="C445" s="54" t="s">
        <v>138</v>
      </c>
      <c r="D445" s="54"/>
      <c r="E445" s="55">
        <v>1</v>
      </c>
      <c r="F445" s="55">
        <v>1</v>
      </c>
      <c r="G445" s="156" t="s">
        <v>765</v>
      </c>
      <c r="H445" s="165"/>
      <c r="I445" s="165"/>
      <c r="J445" s="165"/>
      <c r="K445" s="166"/>
      <c r="L445" s="167"/>
    </row>
    <row r="446" spans="1:12">
      <c r="A446" s="129" t="s">
        <v>36</v>
      </c>
      <c r="B446" s="54"/>
      <c r="C446" s="93"/>
      <c r="D446" s="54"/>
      <c r="E446" s="54"/>
      <c r="F446" s="69"/>
      <c r="L446" s="170"/>
    </row>
    <row r="447" spans="1:12" ht="33.75">
      <c r="A447" s="70" t="s">
        <v>735</v>
      </c>
      <c r="B447" s="54" t="s">
        <v>129</v>
      </c>
      <c r="C447" s="54" t="s">
        <v>137</v>
      </c>
      <c r="D447" s="54"/>
      <c r="E447" s="56">
        <f>E443/E445</f>
        <v>50000</v>
      </c>
      <c r="F447" s="56">
        <f>E447</f>
        <v>50000</v>
      </c>
      <c r="G447" s="156" t="s">
        <v>765</v>
      </c>
      <c r="H447" s="165"/>
      <c r="I447" s="165"/>
      <c r="J447" s="165"/>
      <c r="K447" s="166"/>
      <c r="L447" s="167"/>
    </row>
    <row r="448" spans="1:12">
      <c r="A448" s="129" t="s">
        <v>37</v>
      </c>
      <c r="B448" s="54"/>
      <c r="C448" s="93"/>
      <c r="D448" s="54"/>
      <c r="E448" s="54"/>
      <c r="F448" s="55"/>
      <c r="L448" s="170"/>
    </row>
    <row r="449" spans="1:12" ht="33.75">
      <c r="A449" s="70" t="s">
        <v>736</v>
      </c>
      <c r="B449" s="54" t="s">
        <v>141</v>
      </c>
      <c r="C449" s="54" t="s">
        <v>140</v>
      </c>
      <c r="D449" s="54"/>
      <c r="E449" s="54">
        <v>100</v>
      </c>
      <c r="F449" s="55">
        <v>100</v>
      </c>
      <c r="G449" s="156" t="s">
        <v>765</v>
      </c>
      <c r="H449" s="165"/>
      <c r="I449" s="165"/>
      <c r="J449" s="165"/>
      <c r="K449" s="166"/>
      <c r="L449" s="167"/>
    </row>
    <row r="450" spans="1:12">
      <c r="A450" s="221" t="s">
        <v>763</v>
      </c>
      <c r="B450" s="221"/>
      <c r="C450" s="54"/>
      <c r="D450" s="54"/>
      <c r="E450" s="54"/>
      <c r="F450" s="55"/>
      <c r="G450" s="156" t="s">
        <v>765</v>
      </c>
      <c r="H450" s="165"/>
      <c r="I450" s="165"/>
      <c r="J450" s="165"/>
      <c r="K450" s="166"/>
      <c r="L450" s="167"/>
    </row>
    <row r="451" spans="1:12">
      <c r="A451" s="129" t="s">
        <v>34</v>
      </c>
      <c r="B451" s="54"/>
      <c r="C451" s="54"/>
      <c r="D451" s="54"/>
      <c r="E451" s="54"/>
      <c r="F451" s="55"/>
      <c r="L451" s="170"/>
    </row>
    <row r="452" spans="1:12" ht="67.5">
      <c r="A452" s="60" t="s">
        <v>737</v>
      </c>
      <c r="B452" s="54" t="s">
        <v>125</v>
      </c>
      <c r="C452" s="54" t="s">
        <v>762</v>
      </c>
      <c r="D452" s="54"/>
      <c r="E452" s="56">
        <v>50000</v>
      </c>
      <c r="F452" s="56">
        <f>E452</f>
        <v>50000</v>
      </c>
      <c r="G452" s="156" t="s">
        <v>765</v>
      </c>
      <c r="H452" s="165"/>
      <c r="I452" s="165"/>
      <c r="J452" s="165"/>
      <c r="K452" s="166"/>
      <c r="L452" s="167"/>
    </row>
    <row r="453" spans="1:12">
      <c r="A453" s="129" t="s">
        <v>35</v>
      </c>
      <c r="B453" s="54"/>
      <c r="C453" s="93"/>
      <c r="D453" s="54"/>
      <c r="E453" s="54"/>
      <c r="F453" s="55"/>
      <c r="L453" s="170"/>
    </row>
    <row r="454" spans="1:12" ht="45">
      <c r="A454" s="70" t="s">
        <v>738</v>
      </c>
      <c r="B454" s="54" t="s">
        <v>134</v>
      </c>
      <c r="C454" s="54" t="s">
        <v>138</v>
      </c>
      <c r="D454" s="54"/>
      <c r="E454" s="55">
        <v>1</v>
      </c>
      <c r="F454" s="55">
        <v>1</v>
      </c>
      <c r="G454" s="156" t="s">
        <v>765</v>
      </c>
      <c r="H454" s="165"/>
      <c r="I454" s="165"/>
      <c r="J454" s="165"/>
      <c r="K454" s="166"/>
      <c r="L454" s="167"/>
    </row>
    <row r="455" spans="1:12">
      <c r="A455" s="129" t="s">
        <v>36</v>
      </c>
      <c r="B455" s="54"/>
      <c r="C455" s="93"/>
      <c r="D455" s="54"/>
      <c r="E455" s="54"/>
      <c r="F455" s="69"/>
      <c r="L455" s="170"/>
    </row>
    <row r="456" spans="1:12" ht="33.75">
      <c r="A456" s="70" t="s">
        <v>739</v>
      </c>
      <c r="B456" s="54" t="s">
        <v>129</v>
      </c>
      <c r="C456" s="54" t="s">
        <v>137</v>
      </c>
      <c r="D456" s="54"/>
      <c r="E456" s="56">
        <f>E452/E454</f>
        <v>50000</v>
      </c>
      <c r="F456" s="56">
        <f>E456</f>
        <v>50000</v>
      </c>
      <c r="G456" s="156" t="s">
        <v>765</v>
      </c>
      <c r="H456" s="165"/>
      <c r="I456" s="165"/>
      <c r="J456" s="165"/>
      <c r="K456" s="166"/>
      <c r="L456" s="167"/>
    </row>
    <row r="457" spans="1:12">
      <c r="A457" s="129" t="s">
        <v>37</v>
      </c>
      <c r="B457" s="54"/>
      <c r="C457" s="93"/>
      <c r="D457" s="54"/>
      <c r="E457" s="54"/>
      <c r="F457" s="55"/>
      <c r="L457" s="170"/>
    </row>
    <row r="458" spans="1:12" ht="33.75">
      <c r="A458" s="70" t="s">
        <v>740</v>
      </c>
      <c r="B458" s="54" t="s">
        <v>141</v>
      </c>
      <c r="C458" s="54" t="s">
        <v>140</v>
      </c>
      <c r="D458" s="54"/>
      <c r="E458" s="54">
        <v>100</v>
      </c>
      <c r="F458" s="55">
        <v>100</v>
      </c>
      <c r="G458" s="156" t="s">
        <v>765</v>
      </c>
      <c r="H458" s="165"/>
      <c r="I458" s="165"/>
      <c r="J458" s="165"/>
      <c r="K458" s="166"/>
      <c r="L458" s="167"/>
    </row>
    <row r="459" spans="1:12">
      <c r="A459" s="92" t="s">
        <v>666</v>
      </c>
      <c r="B459" s="125"/>
      <c r="C459" s="125"/>
      <c r="D459" s="125"/>
      <c r="E459" s="126">
        <f>E462</f>
        <v>250000</v>
      </c>
      <c r="F459" s="126">
        <f>E459</f>
        <v>250000</v>
      </c>
      <c r="G459" s="156" t="s">
        <v>765</v>
      </c>
      <c r="H459" s="165"/>
      <c r="I459" s="165"/>
      <c r="J459" s="165"/>
      <c r="K459" s="166"/>
      <c r="L459" s="167"/>
    </row>
    <row r="460" spans="1:12">
      <c r="A460" s="221" t="s">
        <v>692</v>
      </c>
      <c r="B460" s="221"/>
      <c r="C460" s="54"/>
      <c r="D460" s="54"/>
      <c r="E460" s="54"/>
      <c r="F460" s="55"/>
      <c r="G460" s="156" t="s">
        <v>765</v>
      </c>
      <c r="H460" s="165"/>
      <c r="I460" s="165"/>
      <c r="J460" s="165"/>
      <c r="K460" s="166"/>
      <c r="L460" s="167"/>
    </row>
    <row r="461" spans="1:12">
      <c r="A461" s="129" t="s">
        <v>34</v>
      </c>
      <c r="B461" s="54"/>
      <c r="C461" s="54"/>
      <c r="D461" s="54"/>
      <c r="E461" s="54"/>
      <c r="F461" s="55"/>
      <c r="L461" s="170"/>
    </row>
    <row r="462" spans="1:12" ht="67.5">
      <c r="A462" s="60" t="s">
        <v>575</v>
      </c>
      <c r="B462" s="54" t="s">
        <v>125</v>
      </c>
      <c r="C462" s="54" t="s">
        <v>563</v>
      </c>
      <c r="D462" s="54"/>
      <c r="E462" s="56">
        <v>250000</v>
      </c>
      <c r="F462" s="56">
        <f>E462</f>
        <v>250000</v>
      </c>
      <c r="G462" s="156" t="s">
        <v>765</v>
      </c>
      <c r="H462" s="165"/>
      <c r="I462" s="165"/>
      <c r="J462" s="165"/>
      <c r="K462" s="166"/>
      <c r="L462" s="167"/>
    </row>
    <row r="463" spans="1:12">
      <c r="A463" s="129" t="s">
        <v>35</v>
      </c>
      <c r="B463" s="54"/>
      <c r="C463" s="54"/>
      <c r="D463" s="54"/>
      <c r="E463" s="56"/>
      <c r="F463" s="55"/>
      <c r="L463" s="170"/>
    </row>
    <row r="464" spans="1:12" ht="33.75">
      <c r="A464" s="70" t="s">
        <v>576</v>
      </c>
      <c r="B464" s="54" t="s">
        <v>134</v>
      </c>
      <c r="C464" s="54" t="s">
        <v>138</v>
      </c>
      <c r="D464" s="54"/>
      <c r="E464" s="55">
        <v>1</v>
      </c>
      <c r="F464" s="55">
        <v>1</v>
      </c>
      <c r="G464" s="156" t="s">
        <v>765</v>
      </c>
      <c r="H464" s="165"/>
      <c r="I464" s="165"/>
      <c r="J464" s="165"/>
      <c r="K464" s="166"/>
      <c r="L464" s="167"/>
    </row>
    <row r="465" spans="1:12">
      <c r="A465" s="129" t="s">
        <v>36</v>
      </c>
      <c r="B465" s="54"/>
      <c r="C465" s="54"/>
      <c r="D465" s="54"/>
      <c r="E465" s="54"/>
      <c r="F465" s="55"/>
      <c r="L465" s="170"/>
    </row>
    <row r="466" spans="1:12" ht="33.75">
      <c r="A466" s="70" t="s">
        <v>577</v>
      </c>
      <c r="B466" s="54" t="s">
        <v>129</v>
      </c>
      <c r="C466" s="54" t="s">
        <v>137</v>
      </c>
      <c r="D466" s="54"/>
      <c r="E466" s="56">
        <f>E462</f>
        <v>250000</v>
      </c>
      <c r="F466" s="56">
        <f>E466</f>
        <v>250000</v>
      </c>
      <c r="G466" s="156" t="s">
        <v>765</v>
      </c>
      <c r="H466" s="165"/>
      <c r="I466" s="165"/>
      <c r="J466" s="165"/>
      <c r="K466" s="166"/>
      <c r="L466" s="167"/>
    </row>
    <row r="467" spans="1:12">
      <c r="A467" s="129" t="s">
        <v>37</v>
      </c>
      <c r="B467" s="54"/>
      <c r="C467" s="54"/>
      <c r="D467" s="54"/>
      <c r="E467" s="54"/>
      <c r="F467" s="55"/>
      <c r="L467" s="170"/>
    </row>
    <row r="468" spans="1:12" ht="33.75">
      <c r="A468" s="60" t="s">
        <v>578</v>
      </c>
      <c r="B468" s="54" t="s">
        <v>141</v>
      </c>
      <c r="C468" s="54" t="s">
        <v>140</v>
      </c>
      <c r="D468" s="54"/>
      <c r="E468" s="54">
        <v>100</v>
      </c>
      <c r="F468" s="55">
        <v>100</v>
      </c>
      <c r="G468" s="156" t="s">
        <v>765</v>
      </c>
      <c r="H468" s="165"/>
      <c r="I468" s="165"/>
      <c r="J468" s="165"/>
      <c r="K468" s="166"/>
      <c r="L468" s="167"/>
    </row>
  </sheetData>
  <mergeCells count="71">
    <mergeCell ref="A155:B155"/>
    <mergeCell ref="G155:H155"/>
    <mergeCell ref="A135:B135"/>
    <mergeCell ref="G135:H135"/>
    <mergeCell ref="A136:B136"/>
    <mergeCell ref="G136:H136"/>
    <mergeCell ref="G146:H146"/>
    <mergeCell ref="A146:B146"/>
    <mergeCell ref="A113:B113"/>
    <mergeCell ref="G113:H113"/>
    <mergeCell ref="A125:B125"/>
    <mergeCell ref="G125:H125"/>
    <mergeCell ref="A126:B126"/>
    <mergeCell ref="G126:H126"/>
    <mergeCell ref="G81:H81"/>
    <mergeCell ref="A94:B94"/>
    <mergeCell ref="G94:H94"/>
    <mergeCell ref="A1:B1"/>
    <mergeCell ref="A2:B2"/>
    <mergeCell ref="G2:H2"/>
    <mergeCell ref="G1:H1"/>
    <mergeCell ref="A81:B81"/>
    <mergeCell ref="A164:B164"/>
    <mergeCell ref="G164:H164"/>
    <mergeCell ref="A173:B173"/>
    <mergeCell ref="G173:H173"/>
    <mergeCell ref="A182:B182"/>
    <mergeCell ref="G182:H182"/>
    <mergeCell ref="A193:B193"/>
    <mergeCell ref="G193:H193"/>
    <mergeCell ref="A204:B204"/>
    <mergeCell ref="A213:B213"/>
    <mergeCell ref="A222:B222"/>
    <mergeCell ref="A231:B231"/>
    <mergeCell ref="A285:B285"/>
    <mergeCell ref="G285:H285"/>
    <mergeCell ref="A296:B296"/>
    <mergeCell ref="G296:H296"/>
    <mergeCell ref="A242:B242"/>
    <mergeCell ref="G242:H242"/>
    <mergeCell ref="A251:B251"/>
    <mergeCell ref="A262:B262"/>
    <mergeCell ref="A273:B273"/>
    <mergeCell ref="A305:B305"/>
    <mergeCell ref="G305:H305"/>
    <mergeCell ref="A316:B316"/>
    <mergeCell ref="A325:B325"/>
    <mergeCell ref="G325:H325"/>
    <mergeCell ref="A334:C334"/>
    <mergeCell ref="G334:I334"/>
    <mergeCell ref="A343:B343"/>
    <mergeCell ref="A344:B344"/>
    <mergeCell ref="A355:B355"/>
    <mergeCell ref="G344:H344"/>
    <mergeCell ref="G343:H343"/>
    <mergeCell ref="G355:H355"/>
    <mergeCell ref="A366:B366"/>
    <mergeCell ref="A377:B377"/>
    <mergeCell ref="A388:B388"/>
    <mergeCell ref="A399:B399"/>
    <mergeCell ref="A410:B410"/>
    <mergeCell ref="A421:B421"/>
    <mergeCell ref="A432:B432"/>
    <mergeCell ref="A441:B441"/>
    <mergeCell ref="A450:B450"/>
    <mergeCell ref="A460:B460"/>
    <mergeCell ref="G366:H366"/>
    <mergeCell ref="G377:H377"/>
    <mergeCell ref="G388:H388"/>
    <mergeCell ref="G399:H399"/>
    <mergeCell ref="G421:H421"/>
  </mergeCells>
  <pageMargins left="0.7" right="0.7" top="0.75" bottom="0.75" header="0.3" footer="0.3"/>
  <pageSetup paperSize="9" orientation="portrait" horizontalDpi="300" verticalDpi="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72" t="s">
        <v>98</v>
      </c>
      <c r="G1" s="273"/>
    </row>
    <row r="2" spans="1:7">
      <c r="F2" s="273"/>
      <c r="G2" s="273"/>
    </row>
    <row r="3" spans="1:7" ht="32.25" customHeight="1">
      <c r="F3" s="273"/>
      <c r="G3" s="273"/>
    </row>
    <row r="4" spans="1:7" ht="15.75">
      <c r="A4" s="73"/>
      <c r="E4" s="73" t="s">
        <v>0</v>
      </c>
    </row>
    <row r="5" spans="1:7" ht="15.75">
      <c r="A5" s="73"/>
      <c r="E5" s="258" t="s">
        <v>194</v>
      </c>
      <c r="F5" s="258"/>
      <c r="G5" s="258"/>
    </row>
    <row r="6" spans="1:7" ht="15.75">
      <c r="A6" s="73"/>
      <c r="B6" s="73"/>
      <c r="E6" s="274" t="s">
        <v>175</v>
      </c>
      <c r="F6" s="274"/>
      <c r="G6" s="274"/>
    </row>
    <row r="7" spans="1:7" ht="15" customHeight="1">
      <c r="A7" s="73"/>
      <c r="E7" s="215" t="s">
        <v>2</v>
      </c>
      <c r="F7" s="215"/>
      <c r="G7" s="215"/>
    </row>
    <row r="8" spans="1:7" ht="15.75">
      <c r="A8" s="73"/>
      <c r="B8" s="73"/>
      <c r="E8" s="268"/>
      <c r="F8" s="268"/>
      <c r="G8" s="268"/>
    </row>
    <row r="9" spans="1:7" ht="15" customHeight="1">
      <c r="A9" s="73"/>
      <c r="E9" s="275" t="s">
        <v>556</v>
      </c>
      <c r="F9" s="275"/>
      <c r="G9" s="275"/>
    </row>
    <row r="10" spans="1:7" ht="9" customHeight="1">
      <c r="A10" s="73"/>
      <c r="E10" s="268"/>
      <c r="F10" s="268"/>
      <c r="G10" s="268"/>
    </row>
    <row r="13" spans="1:7" ht="15.75">
      <c r="A13" s="269" t="s">
        <v>4</v>
      </c>
      <c r="B13" s="269"/>
      <c r="C13" s="269"/>
      <c r="D13" s="269"/>
      <c r="E13" s="269"/>
      <c r="F13" s="269"/>
      <c r="G13" s="269"/>
    </row>
    <row r="14" spans="1:7" ht="15.75">
      <c r="A14" s="269" t="s">
        <v>308</v>
      </c>
      <c r="B14" s="269"/>
      <c r="C14" s="269"/>
      <c r="D14" s="269"/>
      <c r="E14" s="269"/>
      <c r="F14" s="269"/>
      <c r="G14" s="269"/>
    </row>
    <row r="17" spans="1:7" ht="30.6" customHeight="1">
      <c r="A17" s="74" t="s">
        <v>100</v>
      </c>
      <c r="B17" s="74">
        <v>3100000</v>
      </c>
      <c r="C17" s="74"/>
      <c r="D17" s="270" t="s">
        <v>110</v>
      </c>
      <c r="E17" s="270"/>
      <c r="F17" s="270"/>
      <c r="G17" s="150">
        <v>31692820</v>
      </c>
    </row>
    <row r="18" spans="1:7" ht="28.5" customHeight="1">
      <c r="A18" s="215" t="s">
        <v>108</v>
      </c>
      <c r="B18" s="215"/>
      <c r="C18" s="215"/>
      <c r="D18" s="271" t="s">
        <v>2</v>
      </c>
      <c r="E18" s="27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5" t="s">
        <v>110</v>
      </c>
      <c r="E19" s="265"/>
      <c r="F19" s="265"/>
      <c r="G19" s="150">
        <v>31692820</v>
      </c>
    </row>
    <row r="20" spans="1:7" ht="17.25" customHeight="1">
      <c r="A20" s="215" t="s">
        <v>104</v>
      </c>
      <c r="B20" s="215"/>
      <c r="C20" s="215"/>
      <c r="D20" s="266" t="s">
        <v>41</v>
      </c>
      <c r="E20" s="266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67" t="s">
        <v>111</v>
      </c>
      <c r="F21" s="267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15" t="s">
        <v>109</v>
      </c>
      <c r="F22" s="215"/>
      <c r="G22" s="140" t="s">
        <v>107</v>
      </c>
    </row>
    <row r="23" spans="1:7" ht="50.25" customHeight="1">
      <c r="A23" s="46" t="s">
        <v>11</v>
      </c>
      <c r="B23" s="216" t="s">
        <v>516</v>
      </c>
      <c r="C23" s="216"/>
      <c r="D23" s="216"/>
      <c r="E23" s="216"/>
      <c r="F23" s="216"/>
      <c r="G23" s="216"/>
    </row>
    <row r="24" spans="1:7" ht="327.60000000000002" customHeight="1">
      <c r="A24" s="81" t="s">
        <v>13</v>
      </c>
      <c r="B24" s="259" t="s">
        <v>549</v>
      </c>
      <c r="C24" s="259"/>
      <c r="D24" s="259"/>
      <c r="E24" s="259"/>
      <c r="F24" s="259"/>
      <c r="G24" s="259"/>
    </row>
    <row r="25" spans="1:7" ht="2.25" customHeight="1">
      <c r="A25" s="81"/>
      <c r="B25" s="260"/>
      <c r="C25" s="261"/>
      <c r="D25" s="261"/>
      <c r="E25" s="261"/>
      <c r="F25" s="261"/>
      <c r="G25" s="261"/>
    </row>
    <row r="26" spans="1:7" ht="9" customHeight="1">
      <c r="A26" s="81"/>
      <c r="B26" s="260"/>
      <c r="C26" s="260"/>
      <c r="D26" s="260"/>
      <c r="E26" s="260"/>
      <c r="F26" s="260"/>
      <c r="G26" s="260"/>
    </row>
    <row r="27" spans="1:7" ht="33.950000000000003" customHeight="1">
      <c r="A27" s="46" t="s">
        <v>15</v>
      </c>
      <c r="B27" s="216" t="s">
        <v>67</v>
      </c>
      <c r="C27" s="216"/>
      <c r="D27" s="216"/>
      <c r="E27" s="216"/>
      <c r="F27" s="216"/>
      <c r="G27" s="216"/>
    </row>
    <row r="28" spans="1:7" ht="11.25" hidden="1" customHeight="1">
      <c r="A28" s="48"/>
    </row>
    <row r="29" spans="1:7" ht="17.25" customHeight="1">
      <c r="A29" s="50" t="s">
        <v>17</v>
      </c>
      <c r="B29" s="254" t="s">
        <v>68</v>
      </c>
      <c r="C29" s="254"/>
      <c r="D29" s="254"/>
      <c r="E29" s="254"/>
      <c r="F29" s="254"/>
      <c r="G29" s="254"/>
    </row>
    <row r="30" spans="1:7" ht="23.25" customHeight="1">
      <c r="A30" s="147">
        <v>1</v>
      </c>
      <c r="B30" s="262" t="s">
        <v>301</v>
      </c>
      <c r="C30" s="263"/>
      <c r="D30" s="263"/>
      <c r="E30" s="263"/>
      <c r="F30" s="263"/>
      <c r="G30" s="264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8" t="s">
        <v>70</v>
      </c>
      <c r="C33" s="258"/>
      <c r="D33" s="258"/>
      <c r="E33" s="258"/>
      <c r="F33" s="258"/>
      <c r="G33" s="258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54" t="s">
        <v>18</v>
      </c>
      <c r="C35" s="254"/>
      <c r="D35" s="254"/>
      <c r="E35" s="254"/>
      <c r="F35" s="254"/>
      <c r="G35" s="254"/>
    </row>
    <row r="36" spans="1:7" ht="15.75" customHeight="1">
      <c r="A36" s="43">
        <v>1</v>
      </c>
      <c r="B36" s="251" t="s">
        <v>114</v>
      </c>
      <c r="C36" s="252"/>
      <c r="D36" s="252"/>
      <c r="E36" s="252"/>
      <c r="F36" s="252"/>
      <c r="G36" s="253"/>
    </row>
    <row r="37" spans="1:7" ht="20.25" customHeight="1">
      <c r="A37" s="43">
        <v>2</v>
      </c>
      <c r="B37" s="251" t="s">
        <v>115</v>
      </c>
      <c r="C37" s="252"/>
      <c r="D37" s="252"/>
      <c r="E37" s="252"/>
      <c r="F37" s="252"/>
      <c r="G37" s="253"/>
    </row>
    <row r="38" spans="1:7" ht="18" customHeight="1">
      <c r="A38" s="43">
        <v>3</v>
      </c>
      <c r="B38" s="251" t="s">
        <v>116</v>
      </c>
      <c r="C38" s="252"/>
      <c r="D38" s="252"/>
      <c r="E38" s="252"/>
      <c r="F38" s="252"/>
      <c r="G38" s="253"/>
    </row>
    <row r="39" spans="1:7" ht="18.75" customHeight="1">
      <c r="A39" s="43">
        <v>4</v>
      </c>
      <c r="B39" s="251" t="s">
        <v>117</v>
      </c>
      <c r="C39" s="252"/>
      <c r="D39" s="252"/>
      <c r="E39" s="252"/>
      <c r="F39" s="252"/>
      <c r="G39" s="253"/>
    </row>
    <row r="40" spans="1:7" ht="18" customHeight="1">
      <c r="A40" s="43">
        <v>5</v>
      </c>
      <c r="B40" s="251" t="s">
        <v>118</v>
      </c>
      <c r="C40" s="252"/>
      <c r="D40" s="252"/>
      <c r="E40" s="252"/>
      <c r="F40" s="252"/>
      <c r="G40" s="253"/>
    </row>
    <row r="41" spans="1:7" ht="16.5" customHeight="1">
      <c r="A41" s="43">
        <v>6</v>
      </c>
      <c r="B41" s="251" t="s">
        <v>119</v>
      </c>
      <c r="C41" s="252"/>
      <c r="D41" s="252"/>
      <c r="E41" s="252"/>
      <c r="F41" s="252"/>
      <c r="G41" s="253"/>
    </row>
    <row r="42" spans="1:7" ht="15.75" customHeight="1">
      <c r="A42" s="43">
        <v>7</v>
      </c>
      <c r="B42" s="251" t="s">
        <v>120</v>
      </c>
      <c r="C42" s="252"/>
      <c r="D42" s="252"/>
      <c r="E42" s="252"/>
      <c r="F42" s="252"/>
      <c r="G42" s="253"/>
    </row>
    <row r="43" spans="1:7" ht="14.25" customHeight="1">
      <c r="A43" s="43">
        <v>8</v>
      </c>
      <c r="B43" s="251" t="s">
        <v>121</v>
      </c>
      <c r="C43" s="252"/>
      <c r="D43" s="252"/>
      <c r="E43" s="252"/>
      <c r="F43" s="252"/>
      <c r="G43" s="253"/>
    </row>
    <row r="44" spans="1:7" ht="15.75" customHeight="1">
      <c r="A44" s="43">
        <v>9</v>
      </c>
      <c r="B44" s="251" t="s">
        <v>122</v>
      </c>
      <c r="C44" s="252"/>
      <c r="D44" s="252"/>
      <c r="E44" s="252"/>
      <c r="F44" s="252"/>
      <c r="G44" s="253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54" t="s">
        <v>22</v>
      </c>
      <c r="C48" s="255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56">
        <v>2</v>
      </c>
      <c r="C49" s="257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40" t="s">
        <v>224</v>
      </c>
      <c r="C50" s="247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49" t="s">
        <v>176</v>
      </c>
      <c r="C51" s="250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40" t="s">
        <v>228</v>
      </c>
      <c r="C52" s="247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42" t="s">
        <v>310</v>
      </c>
      <c r="C53" s="243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42" t="s">
        <v>431</v>
      </c>
      <c r="C54" s="243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28" t="s">
        <v>177</v>
      </c>
      <c r="C55" s="234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40" t="s">
        <v>182</v>
      </c>
      <c r="C56" s="247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28" t="s">
        <v>178</v>
      </c>
      <c r="C57" s="234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42" t="s">
        <v>251</v>
      </c>
      <c r="C58" s="248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40" t="s">
        <v>262</v>
      </c>
      <c r="C59" s="241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42" t="s">
        <v>289</v>
      </c>
      <c r="C60" s="243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40" t="s">
        <v>303</v>
      </c>
      <c r="C61" s="241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42" t="s">
        <v>309</v>
      </c>
      <c r="C62" s="243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28" t="s">
        <v>179</v>
      </c>
      <c r="C63" s="234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40" t="s">
        <v>263</v>
      </c>
      <c r="C64" s="241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28" t="s">
        <v>180</v>
      </c>
      <c r="C65" s="234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40" t="s">
        <v>511</v>
      </c>
      <c r="C66" s="241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40" t="s">
        <v>503</v>
      </c>
      <c r="C67" s="241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42" t="s">
        <v>504</v>
      </c>
      <c r="C68" s="243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42" t="s">
        <v>509</v>
      </c>
      <c r="C69" s="243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42" t="s">
        <v>510</v>
      </c>
      <c r="C70" s="243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44" t="s">
        <v>244</v>
      </c>
      <c r="C71" s="245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42" t="s">
        <v>254</v>
      </c>
      <c r="C72" s="243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42" t="s">
        <v>255</v>
      </c>
      <c r="C73" s="243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42" t="s">
        <v>256</v>
      </c>
      <c r="C74" s="243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40" t="s">
        <v>257</v>
      </c>
      <c r="C75" s="246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42" t="s">
        <v>338</v>
      </c>
      <c r="C76" s="243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40" t="s">
        <v>339</v>
      </c>
      <c r="C77" s="246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40" t="s">
        <v>426</v>
      </c>
      <c r="C78" s="246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40" t="s">
        <v>440</v>
      </c>
      <c r="C79" s="246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44" t="s">
        <v>245</v>
      </c>
      <c r="C80" s="245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42" t="s">
        <v>258</v>
      </c>
      <c r="C81" s="243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42" t="s">
        <v>259</v>
      </c>
      <c r="C82" s="243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42" t="s">
        <v>260</v>
      </c>
      <c r="C83" s="243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42" t="s">
        <v>334</v>
      </c>
      <c r="C84" s="243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44" t="s">
        <v>250</v>
      </c>
      <c r="C85" s="245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42" t="s">
        <v>261</v>
      </c>
      <c r="C86" s="243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44" t="s">
        <v>273</v>
      </c>
      <c r="C87" s="245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42" t="s">
        <v>274</v>
      </c>
      <c r="C88" s="243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28" t="s">
        <v>174</v>
      </c>
      <c r="C89" s="234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40" t="s">
        <v>275</v>
      </c>
      <c r="C90" s="241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40" t="s">
        <v>424</v>
      </c>
      <c r="C91" s="241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40" t="s">
        <v>388</v>
      </c>
      <c r="C92" s="241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40" t="s">
        <v>425</v>
      </c>
      <c r="C93" s="241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40" t="s">
        <v>488</v>
      </c>
      <c r="C94" s="241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40" t="s">
        <v>517</v>
      </c>
      <c r="C95" s="241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44" t="s">
        <v>340</v>
      </c>
      <c r="C96" s="245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37" t="s">
        <v>25</v>
      </c>
      <c r="B97" s="237"/>
      <c r="C97" s="238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16" t="s">
        <v>27</v>
      </c>
      <c r="C99" s="216"/>
      <c r="D99" s="216"/>
      <c r="E99" s="216"/>
      <c r="F99" s="216"/>
      <c r="G99" s="216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37" t="s">
        <v>25</v>
      </c>
      <c r="B104" s="237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16" t="s">
        <v>30</v>
      </c>
      <c r="C106" s="216"/>
      <c r="D106" s="216"/>
      <c r="E106" s="216"/>
      <c r="F106" s="216"/>
      <c r="G106" s="216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21" t="s">
        <v>225</v>
      </c>
      <c r="C110" s="227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32" t="s">
        <v>176</v>
      </c>
      <c r="C119" s="232"/>
      <c r="D119" s="54"/>
      <c r="E119" s="54"/>
      <c r="F119" s="54"/>
      <c r="G119" s="55"/>
      <c r="H119" s="86"/>
    </row>
    <row r="120" spans="1:8" ht="15.75" customHeight="1">
      <c r="A120" s="145"/>
      <c r="B120" s="224" t="s">
        <v>227</v>
      </c>
      <c r="C120" s="239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28" t="s">
        <v>177</v>
      </c>
      <c r="C195" s="234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24" t="s">
        <v>181</v>
      </c>
      <c r="C196" s="226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21" t="s">
        <v>178</v>
      </c>
      <c r="C209" s="235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24" t="s">
        <v>252</v>
      </c>
      <c r="C222" s="236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24" t="s">
        <v>290</v>
      </c>
      <c r="C235" s="225"/>
      <c r="D235" s="226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24" t="s">
        <v>306</v>
      </c>
      <c r="C244" s="236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24" t="s">
        <v>253</v>
      </c>
      <c r="C263" s="226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32" t="s">
        <v>180</v>
      </c>
      <c r="C274" s="232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24" t="s">
        <v>503</v>
      </c>
      <c r="C284" s="233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24" t="s">
        <v>504</v>
      </c>
      <c r="C293" s="226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24" t="s">
        <v>509</v>
      </c>
      <c r="C302" s="226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24" t="s">
        <v>505</v>
      </c>
      <c r="C311" s="226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24" t="s">
        <v>244</v>
      </c>
      <c r="C320" s="226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30" t="s">
        <v>409</v>
      </c>
      <c r="C321" s="231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24" t="s">
        <v>256</v>
      </c>
      <c r="C343" s="226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21" t="s">
        <v>257</v>
      </c>
      <c r="C352" s="227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24" t="s">
        <v>326</v>
      </c>
      <c r="C363" s="226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21" t="s">
        <v>333</v>
      </c>
      <c r="C372" s="227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21" t="s">
        <v>427</v>
      </c>
      <c r="C381" s="227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21" t="s">
        <v>449</v>
      </c>
      <c r="C390" s="227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24" t="s">
        <v>245</v>
      </c>
      <c r="C403" s="226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24" t="s">
        <v>259</v>
      </c>
      <c r="C413" s="226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24" t="s">
        <v>260</v>
      </c>
      <c r="C422" s="226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21" t="s">
        <v>334</v>
      </c>
      <c r="C431" s="221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24" t="s">
        <v>250</v>
      </c>
      <c r="C440" s="226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24" t="s">
        <v>261</v>
      </c>
      <c r="C441" s="226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24" t="s">
        <v>273</v>
      </c>
      <c r="C450" s="226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24" t="s">
        <v>274</v>
      </c>
      <c r="C451" s="226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21" t="s">
        <v>343</v>
      </c>
      <c r="C461" s="227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21" t="s">
        <v>345</v>
      </c>
      <c r="C470" s="227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21" t="s">
        <v>346</v>
      </c>
      <c r="C479" s="227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21"/>
      <c r="C488" s="227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21" t="s">
        <v>498</v>
      </c>
      <c r="C497" s="227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21" t="s">
        <v>358</v>
      </c>
      <c r="C506" s="227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21" t="s">
        <v>452</v>
      </c>
      <c r="C517" s="227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21" t="s">
        <v>456</v>
      </c>
      <c r="C526" s="227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21" t="s">
        <v>462</v>
      </c>
      <c r="C535" s="227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21" t="s">
        <v>466</v>
      </c>
      <c r="C544" s="227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21" t="s">
        <v>518</v>
      </c>
      <c r="C555" s="227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21" t="s">
        <v>423</v>
      </c>
      <c r="C565" s="221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21" t="s">
        <v>422</v>
      </c>
      <c r="C574" s="221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21" t="s">
        <v>421</v>
      </c>
      <c r="C583" s="221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21" t="s">
        <v>420</v>
      </c>
      <c r="C592" s="221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21" t="s">
        <v>523</v>
      </c>
      <c r="C602" s="221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21" t="s">
        <v>417</v>
      </c>
      <c r="C612" s="221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21" t="s">
        <v>415</v>
      </c>
      <c r="C622" s="221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21" t="s">
        <v>414</v>
      </c>
      <c r="C631" s="221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21" t="s">
        <v>477</v>
      </c>
      <c r="C640" s="221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21" t="s">
        <v>482</v>
      </c>
      <c r="C649" s="221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21" t="s">
        <v>487</v>
      </c>
      <c r="C658" s="221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21" t="s">
        <v>535</v>
      </c>
      <c r="C667" s="221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21" t="s">
        <v>530</v>
      </c>
      <c r="C676" s="221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21" t="s">
        <v>525</v>
      </c>
      <c r="C686" s="221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21" t="s">
        <v>385</v>
      </c>
      <c r="C695" s="221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22" t="s">
        <v>553</v>
      </c>
      <c r="B710" s="222"/>
      <c r="C710" s="222"/>
      <c r="D710" s="107"/>
      <c r="E710" s="108"/>
      <c r="F710" s="223" t="s">
        <v>554</v>
      </c>
      <c r="G710" s="223"/>
    </row>
    <row r="711" spans="1:8" ht="11.25" customHeight="1">
      <c r="A711" s="109"/>
      <c r="B711" s="46"/>
      <c r="D711" s="148" t="s">
        <v>38</v>
      </c>
      <c r="F711" s="215" t="s">
        <v>184</v>
      </c>
      <c r="G711" s="215"/>
    </row>
    <row r="712" spans="1:8" ht="19.5" customHeight="1">
      <c r="A712" s="216" t="s">
        <v>40</v>
      </c>
      <c r="B712" s="216"/>
      <c r="C712" s="46"/>
      <c r="D712" s="46"/>
    </row>
    <row r="713" spans="1:8" ht="38.25" customHeight="1">
      <c r="A713" s="217" t="s">
        <v>282</v>
      </c>
      <c r="B713" s="217"/>
      <c r="C713" s="217"/>
      <c r="D713" s="46"/>
    </row>
    <row r="714" spans="1:8" ht="39.75" customHeight="1">
      <c r="A714" s="218" t="s">
        <v>280</v>
      </c>
      <c r="B714" s="219"/>
      <c r="C714" s="219"/>
      <c r="D714" s="107"/>
      <c r="E714" s="108"/>
      <c r="F714" s="220" t="s">
        <v>281</v>
      </c>
      <c r="G714" s="220"/>
    </row>
    <row r="715" spans="1:8" ht="9.75" customHeight="1">
      <c r="B715" s="46"/>
      <c r="C715" s="46"/>
      <c r="D715" s="148" t="s">
        <v>38</v>
      </c>
      <c r="F715" s="215" t="s">
        <v>78</v>
      </c>
      <c r="G715" s="215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(17.01)</vt:lpstr>
      <vt:lpstr>Лист5</vt:lpstr>
      <vt:lpstr>паспорт 2024 (05.08)</vt:lpstr>
      <vt:lpstr>'(17.01)'!Область_печати</vt:lpstr>
      <vt:lpstr>'звіт з 01.01.2020'!Область_печати</vt:lpstr>
      <vt:lpstr>'паспорт 2024 (05.08)'!Область_печати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2025-01-21T12:30:43Z</cp:lastPrinted>
  <dcterms:created xsi:type="dcterms:W3CDTF">2018-12-28T08:43:53Z</dcterms:created>
  <dcterms:modified xsi:type="dcterms:W3CDTF">2025-01-27T09:34:37Z</dcterms:modified>
</cp:coreProperties>
</file>