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-105" yWindow="-105" windowWidth="23250" windowHeight="12570" firstSheet="3" activeTab="3"/>
  </bookViews>
  <sheets>
    <sheet name="паспорт до 01.01.2020" sheetId="1" state="hidden" r:id="rId1"/>
    <sheet name="звіт до 01.01.2020" sheetId="2" state="hidden" r:id="rId2"/>
    <sheet name="звіт з 01.01.2020" sheetId="3" state="hidden" r:id="rId3"/>
    <sheet name="паспорт 2024 (17.12)" sheetId="56" r:id="rId4"/>
    <sheet name="паспорт 2024 (05.08)" sheetId="45" state="hidden" r:id="rId5"/>
  </sheets>
  <definedNames>
    <definedName name="_xlnm.Print_Area" localSheetId="2">'звіт з 01.01.2020'!$A$1:$M$75</definedName>
    <definedName name="_xlnm.Print_Area" localSheetId="4">'паспорт 2024 (05.08)'!$A$1:$G$719</definedName>
    <definedName name="_xlnm.Print_Area" localSheetId="3">'паспорт 2024 (17.12)'!$A$1:$G$838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819" i="56"/>
  <c r="H820" s="1"/>
  <c r="G183"/>
  <c r="E178"/>
  <c r="G820"/>
  <c r="F820"/>
  <c r="G816"/>
  <c r="F811"/>
  <c r="G811" s="1"/>
  <c r="G807"/>
  <c r="G802"/>
  <c r="F802"/>
  <c r="G798"/>
  <c r="F793"/>
  <c r="G793" s="1"/>
  <c r="G792"/>
  <c r="F790"/>
  <c r="G790" s="1"/>
  <c r="G787"/>
  <c r="F782"/>
  <c r="G782" s="1"/>
  <c r="G781"/>
  <c r="G779"/>
  <c r="G776"/>
  <c r="G771"/>
  <c r="F771"/>
  <c r="G770"/>
  <c r="G768"/>
  <c r="G765"/>
  <c r="G759"/>
  <c r="G757"/>
  <c r="F757"/>
  <c r="F760" s="1"/>
  <c r="G760" s="1"/>
  <c r="G754"/>
  <c r="F749"/>
  <c r="G749" s="1"/>
  <c r="G748"/>
  <c r="G746"/>
  <c r="F746"/>
  <c r="G743"/>
  <c r="F738"/>
  <c r="G738" s="1"/>
  <c r="G737"/>
  <c r="G735"/>
  <c r="G732"/>
  <c r="G726"/>
  <c r="F724"/>
  <c r="F727" s="1"/>
  <c r="G727" s="1"/>
  <c r="G715"/>
  <c r="F713"/>
  <c r="F716" s="1"/>
  <c r="G716" s="1"/>
  <c r="F707"/>
  <c r="F704"/>
  <c r="G702"/>
  <c r="G704" s="1"/>
  <c r="G700"/>
  <c r="F697"/>
  <c r="G697" s="1"/>
  <c r="F694"/>
  <c r="G692"/>
  <c r="G690"/>
  <c r="F685"/>
  <c r="G683"/>
  <c r="G685" s="1"/>
  <c r="G681"/>
  <c r="F676"/>
  <c r="G674"/>
  <c r="G672"/>
  <c r="F667"/>
  <c r="G667" s="1"/>
  <c r="G665"/>
  <c r="G663"/>
  <c r="F658"/>
  <c r="G656"/>
  <c r="G654"/>
  <c r="G647"/>
  <c r="F647"/>
  <c r="F649" s="1"/>
  <c r="G645"/>
  <c r="I640"/>
  <c r="G640"/>
  <c r="G639"/>
  <c r="H637"/>
  <c r="H638" s="1"/>
  <c r="F637"/>
  <c r="G637" s="1"/>
  <c r="G634"/>
  <c r="F634"/>
  <c r="G628"/>
  <c r="F628"/>
  <c r="G621"/>
  <c r="F621"/>
  <c r="G614"/>
  <c r="F614"/>
  <c r="G608"/>
  <c r="F608"/>
  <c r="G604"/>
  <c r="F601"/>
  <c r="G601" s="1"/>
  <c r="G598"/>
  <c r="G597"/>
  <c r="F595"/>
  <c r="G595" s="1"/>
  <c r="G592"/>
  <c r="G587"/>
  <c r="G586"/>
  <c r="G584"/>
  <c r="G581"/>
  <c r="G576"/>
  <c r="G575"/>
  <c r="G573"/>
  <c r="G570"/>
  <c r="G561"/>
  <c r="F561"/>
  <c r="F565" s="1"/>
  <c r="G565" s="1"/>
  <c r="G556"/>
  <c r="G555"/>
  <c r="G553"/>
  <c r="G550"/>
  <c r="F545"/>
  <c r="G545" s="1"/>
  <c r="G541"/>
  <c r="F536"/>
  <c r="G536" s="1"/>
  <c r="G532"/>
  <c r="F527"/>
  <c r="G527" s="1"/>
  <c r="G523"/>
  <c r="G518"/>
  <c r="G517"/>
  <c r="G515"/>
  <c r="G512"/>
  <c r="F512"/>
  <c r="G507"/>
  <c r="G506"/>
  <c r="G504"/>
  <c r="F501"/>
  <c r="H504" s="1"/>
  <c r="H506" s="1"/>
  <c r="F496"/>
  <c r="G496" s="1"/>
  <c r="G494"/>
  <c r="G492"/>
  <c r="F492"/>
  <c r="F476"/>
  <c r="G476" s="1"/>
  <c r="G474"/>
  <c r="F474"/>
  <c r="G467"/>
  <c r="F465"/>
  <c r="F469" s="1"/>
  <c r="G469" s="1"/>
  <c r="F458"/>
  <c r="G458" s="1"/>
  <c r="G456"/>
  <c r="G452"/>
  <c r="E450"/>
  <c r="G450" s="1"/>
  <c r="G448"/>
  <c r="E446"/>
  <c r="G446" s="1"/>
  <c r="G443"/>
  <c r="E443"/>
  <c r="G442"/>
  <c r="E440"/>
  <c r="G440" s="1"/>
  <c r="G438"/>
  <c r="G436"/>
  <c r="E436"/>
  <c r="E433"/>
  <c r="G433" s="1"/>
  <c r="G432"/>
  <c r="G428"/>
  <c r="E426"/>
  <c r="E417"/>
  <c r="G414"/>
  <c r="G410"/>
  <c r="E408"/>
  <c r="E412" s="1"/>
  <c r="G412" s="1"/>
  <c r="G405"/>
  <c r="G401"/>
  <c r="E399"/>
  <c r="G395"/>
  <c r="G390"/>
  <c r="G389"/>
  <c r="G388"/>
  <c r="G387"/>
  <c r="E385"/>
  <c r="G385" s="1"/>
  <c r="G382"/>
  <c r="E380"/>
  <c r="G380" s="1"/>
  <c r="G378"/>
  <c r="G376"/>
  <c r="E367"/>
  <c r="E371" s="1"/>
  <c r="G371" s="1"/>
  <c r="G360"/>
  <c r="E360"/>
  <c r="G358"/>
  <c r="G355"/>
  <c r="G351"/>
  <c r="G350"/>
  <c r="G349"/>
  <c r="E347"/>
  <c r="G344"/>
  <c r="E342"/>
  <c r="G342" s="1"/>
  <c r="G340"/>
  <c r="G338"/>
  <c r="G335"/>
  <c r="E333"/>
  <c r="G333" s="1"/>
  <c r="G331"/>
  <c r="G329"/>
  <c r="G328"/>
  <c r="G327"/>
  <c r="G324"/>
  <c r="G322"/>
  <c r="E322"/>
  <c r="G320"/>
  <c r="G319"/>
  <c r="G318"/>
  <c r="G316"/>
  <c r="G312"/>
  <c r="E310"/>
  <c r="G310" s="1"/>
  <c r="G308"/>
  <c r="G306"/>
  <c r="G303"/>
  <c r="E301"/>
  <c r="G301" s="1"/>
  <c r="G299"/>
  <c r="G297"/>
  <c r="G294"/>
  <c r="E292"/>
  <c r="G292" s="1"/>
  <c r="G290"/>
  <c r="G288"/>
  <c r="G285"/>
  <c r="G283"/>
  <c r="E283"/>
  <c r="G281"/>
  <c r="G279"/>
  <c r="G276"/>
  <c r="E274"/>
  <c r="G274" s="1"/>
  <c r="G272"/>
  <c r="G270"/>
  <c r="G266"/>
  <c r="E264"/>
  <c r="G264" s="1"/>
  <c r="G262"/>
  <c r="G260"/>
  <c r="G257"/>
  <c r="E255"/>
  <c r="G255" s="1"/>
  <c r="G253"/>
  <c r="G251"/>
  <c r="G238"/>
  <c r="G236"/>
  <c r="G234"/>
  <c r="G232"/>
  <c r="G229"/>
  <c r="G227"/>
  <c r="G226"/>
  <c r="G225"/>
  <c r="G223"/>
  <c r="G222"/>
  <c r="G221"/>
  <c r="G219"/>
  <c r="E219"/>
  <c r="G216"/>
  <c r="G213"/>
  <c r="G211"/>
  <c r="G210"/>
  <c r="E208"/>
  <c r="G208" s="1"/>
  <c r="E207"/>
  <c r="H210" s="1"/>
  <c r="E205"/>
  <c r="G203"/>
  <c r="E200"/>
  <c r="G200" s="1"/>
  <c r="G199"/>
  <c r="E199"/>
  <c r="G197"/>
  <c r="G196"/>
  <c r="G195"/>
  <c r="E193"/>
  <c r="G193" s="1"/>
  <c r="G189"/>
  <c r="G187"/>
  <c r="G182"/>
  <c r="G181"/>
  <c r="G180"/>
  <c r="G179"/>
  <c r="G178"/>
  <c r="G177"/>
  <c r="G176"/>
  <c r="G175"/>
  <c r="G174"/>
  <c r="G173"/>
  <c r="G172"/>
  <c r="G171"/>
  <c r="G170"/>
  <c r="G169"/>
  <c r="E168"/>
  <c r="G168" s="1"/>
  <c r="G167"/>
  <c r="G166"/>
  <c r="G165"/>
  <c r="E164"/>
  <c r="E161" s="1"/>
  <c r="D54" s="1"/>
  <c r="F54" s="1"/>
  <c r="G163"/>
  <c r="E163"/>
  <c r="G162"/>
  <c r="E185"/>
  <c r="G185" s="1"/>
  <c r="G158"/>
  <c r="G157"/>
  <c r="G156"/>
  <c r="G155"/>
  <c r="G152"/>
  <c r="G151"/>
  <c r="E150"/>
  <c r="G150" s="1"/>
  <c r="G149"/>
  <c r="G148"/>
  <c r="G147"/>
  <c r="G146"/>
  <c r="G145"/>
  <c r="G144"/>
  <c r="G143"/>
  <c r="G142"/>
  <c r="G141"/>
  <c r="G137"/>
  <c r="G136"/>
  <c r="G135"/>
  <c r="G133"/>
  <c r="G132"/>
  <c r="E132"/>
  <c r="G131"/>
  <c r="E130"/>
  <c r="G130" s="1"/>
  <c r="E129"/>
  <c r="G129" s="1"/>
  <c r="E128"/>
  <c r="G128" s="1"/>
  <c r="G126"/>
  <c r="G125"/>
  <c r="G124"/>
  <c r="I123"/>
  <c r="G123"/>
  <c r="H122"/>
  <c r="G122"/>
  <c r="H121"/>
  <c r="G121"/>
  <c r="G119"/>
  <c r="G118"/>
  <c r="H117"/>
  <c r="G117"/>
  <c r="I116"/>
  <c r="H116"/>
  <c r="G116"/>
  <c r="J115"/>
  <c r="G115"/>
  <c r="H114"/>
  <c r="E114"/>
  <c r="G114" s="1"/>
  <c r="G113"/>
  <c r="D104"/>
  <c r="K97"/>
  <c r="F96"/>
  <c r="E96"/>
  <c r="F95"/>
  <c r="F93"/>
  <c r="F92"/>
  <c r="F91"/>
  <c r="F88"/>
  <c r="D88"/>
  <c r="D87"/>
  <c r="D86"/>
  <c r="F86" s="1"/>
  <c r="D85"/>
  <c r="D83"/>
  <c r="F83" s="1"/>
  <c r="D82"/>
  <c r="F82" s="1"/>
  <c r="F79"/>
  <c r="D78"/>
  <c r="F78" s="1"/>
  <c r="D77"/>
  <c r="F77" s="1"/>
  <c r="D76"/>
  <c r="F76" s="1"/>
  <c r="D74"/>
  <c r="F74" s="1"/>
  <c r="F73"/>
  <c r="D73"/>
  <c r="D72"/>
  <c r="F72" s="1"/>
  <c r="D70"/>
  <c r="F70" s="1"/>
  <c r="F69"/>
  <c r="D69"/>
  <c r="D68"/>
  <c r="F68" s="1"/>
  <c r="D67"/>
  <c r="F67" s="1"/>
  <c r="D66"/>
  <c r="F66" s="1"/>
  <c r="F64"/>
  <c r="F63"/>
  <c r="D62"/>
  <c r="F62" s="1"/>
  <c r="F61"/>
  <c r="D61"/>
  <c r="D60"/>
  <c r="F60" s="1"/>
  <c r="D59"/>
  <c r="F59" s="1"/>
  <c r="I58"/>
  <c r="D58"/>
  <c r="F58" s="1"/>
  <c r="D56"/>
  <c r="F56" s="1"/>
  <c r="E353" l="1"/>
  <c r="G353" s="1"/>
  <c r="D75"/>
  <c r="F75" s="1"/>
  <c r="D52"/>
  <c r="F52" s="1"/>
  <c r="E403"/>
  <c r="G403" s="1"/>
  <c r="D81"/>
  <c r="F81" s="1"/>
  <c r="G140"/>
  <c r="G164"/>
  <c r="G161" s="1"/>
  <c r="G399"/>
  <c r="G408"/>
  <c r="E421"/>
  <c r="G421" s="1"/>
  <c r="G417"/>
  <c r="H639"/>
  <c r="H640" s="1"/>
  <c r="F631"/>
  <c r="G713"/>
  <c r="G707"/>
  <c r="E430"/>
  <c r="G430" s="1"/>
  <c r="D84"/>
  <c r="F84" s="1"/>
  <c r="G367"/>
  <c r="E396"/>
  <c r="G426"/>
  <c r="F618"/>
  <c r="G618" s="1"/>
  <c r="F611"/>
  <c r="G611" s="1"/>
  <c r="G676"/>
  <c r="G649"/>
  <c r="G658"/>
  <c r="F478"/>
  <c r="G478" s="1"/>
  <c r="G694"/>
  <c r="F57"/>
  <c r="F65"/>
  <c r="F55"/>
  <c r="F71"/>
  <c r="F80"/>
  <c r="E214"/>
  <c r="G214" s="1"/>
  <c r="E392"/>
  <c r="G392" s="1"/>
  <c r="E393"/>
  <c r="G393" s="1"/>
  <c r="F460"/>
  <c r="G460" s="1"/>
  <c r="J58"/>
  <c r="D55"/>
  <c r="D57"/>
  <c r="D65"/>
  <c r="D71"/>
  <c r="D80"/>
  <c r="F85"/>
  <c r="F87"/>
  <c r="E140"/>
  <c r="G207"/>
  <c r="G205" s="1"/>
  <c r="E313"/>
  <c r="G313" s="1"/>
  <c r="G347"/>
  <c r="F453"/>
  <c r="E90" s="1"/>
  <c r="G465"/>
  <c r="G453" s="1"/>
  <c r="G501"/>
  <c r="I639"/>
  <c r="G724"/>
  <c r="I641" l="1"/>
  <c r="G631"/>
  <c r="E94"/>
  <c r="F94" s="1"/>
  <c r="G396"/>
  <c r="F90"/>
  <c r="E89"/>
  <c r="E97" s="1"/>
  <c r="D53"/>
  <c r="E154"/>
  <c r="G154" s="1"/>
  <c r="F53" l="1"/>
  <c r="D51"/>
  <c r="D97" s="1"/>
  <c r="C103" s="1"/>
  <c r="F89"/>
  <c r="C104" l="1"/>
  <c r="E103"/>
  <c r="E104" s="1"/>
  <c r="F51"/>
  <c r="H67"/>
  <c r="H59"/>
  <c r="H95"/>
  <c r="H94"/>
  <c r="H93"/>
  <c r="H92"/>
  <c r="H91"/>
  <c r="H84"/>
  <c r="H83"/>
  <c r="H82"/>
  <c r="H81"/>
  <c r="H79"/>
  <c r="H78"/>
  <c r="H77"/>
  <c r="H76"/>
  <c r="H74"/>
  <c r="H73"/>
  <c r="H72"/>
  <c r="H70"/>
  <c r="H69"/>
  <c r="H68"/>
  <c r="H62"/>
  <c r="H61"/>
  <c r="H60"/>
  <c r="H96" l="1"/>
  <c r="H63"/>
  <c r="H64"/>
  <c r="H55"/>
  <c r="H56"/>
  <c r="H53"/>
  <c r="H85"/>
  <c r="H86"/>
  <c r="F97"/>
  <c r="H52"/>
  <c r="H80"/>
  <c r="H66" l="1"/>
  <c r="H57"/>
  <c r="H58"/>
  <c r="H71"/>
  <c r="H75"/>
  <c r="H89" l="1"/>
  <c r="H90"/>
  <c r="H87"/>
  <c r="H88"/>
  <c r="H65"/>
  <c r="H54" l="1"/>
  <c r="H51" l="1"/>
  <c r="E336" i="45"/>
  <c r="E169"/>
  <c r="E179"/>
  <c r="H97" i="56" l="1"/>
  <c r="G187" i="45"/>
  <c r="G188"/>
  <c r="F701"/>
  <c r="G701" s="1"/>
  <c r="G699"/>
  <c r="F692"/>
  <c r="G690"/>
  <c r="G688"/>
  <c r="F685"/>
  <c r="G685" s="1"/>
  <c r="F682"/>
  <c r="G680"/>
  <c r="G678"/>
  <c r="F673"/>
  <c r="G671"/>
  <c r="G669"/>
  <c r="F664"/>
  <c r="G662"/>
  <c r="G660"/>
  <c r="G664" s="1"/>
  <c r="F655"/>
  <c r="G653"/>
  <c r="G651"/>
  <c r="F646"/>
  <c r="G644"/>
  <c r="G642"/>
  <c r="G635"/>
  <c r="F635"/>
  <c r="F637" s="1"/>
  <c r="G633"/>
  <c r="G628"/>
  <c r="F628"/>
  <c r="F621"/>
  <c r="G621" s="1"/>
  <c r="G618"/>
  <c r="F618"/>
  <c r="G611"/>
  <c r="F611"/>
  <c r="G604"/>
  <c r="F604"/>
  <c r="F608" s="1"/>
  <c r="F601"/>
  <c r="G601" s="1"/>
  <c r="G598"/>
  <c r="F598"/>
  <c r="G594"/>
  <c r="F589"/>
  <c r="G589" s="1"/>
  <c r="G585"/>
  <c r="F580"/>
  <c r="G580" s="1"/>
  <c r="G576"/>
  <c r="F571"/>
  <c r="G571" s="1"/>
  <c r="G567"/>
  <c r="F564"/>
  <c r="G564" s="1"/>
  <c r="F561"/>
  <c r="G561" s="1"/>
  <c r="G557"/>
  <c r="F552"/>
  <c r="G552" s="1"/>
  <c r="G551"/>
  <c r="G549"/>
  <c r="G546"/>
  <c r="F541"/>
  <c r="G541" s="1"/>
  <c r="G537"/>
  <c r="F532"/>
  <c r="G532" s="1"/>
  <c r="G528"/>
  <c r="F523"/>
  <c r="G523" s="1"/>
  <c r="G519"/>
  <c r="G511"/>
  <c r="F508"/>
  <c r="F514" s="1"/>
  <c r="G501"/>
  <c r="F499"/>
  <c r="G499" s="1"/>
  <c r="G483"/>
  <c r="F483"/>
  <c r="F481"/>
  <c r="F485" s="1"/>
  <c r="G474"/>
  <c r="F472"/>
  <c r="F476" s="1"/>
  <c r="F465"/>
  <c r="F467" s="1"/>
  <c r="G463"/>
  <c r="G459"/>
  <c r="G455"/>
  <c r="E453"/>
  <c r="E457" s="1"/>
  <c r="G449"/>
  <c r="G445"/>
  <c r="E443"/>
  <c r="E447" s="1"/>
  <c r="G439"/>
  <c r="E437"/>
  <c r="G437" s="1"/>
  <c r="G435"/>
  <c r="G433"/>
  <c r="E428"/>
  <c r="G428" s="1"/>
  <c r="G424"/>
  <c r="G421"/>
  <c r="E419"/>
  <c r="G419" s="1"/>
  <c r="G417"/>
  <c r="G415"/>
  <c r="G412"/>
  <c r="G410"/>
  <c r="E410"/>
  <c r="G408"/>
  <c r="G406"/>
  <c r="G403" s="1"/>
  <c r="E403"/>
  <c r="G402"/>
  <c r="E400"/>
  <c r="G400" s="1"/>
  <c r="E399"/>
  <c r="G399" s="1"/>
  <c r="G397"/>
  <c r="G396"/>
  <c r="G395"/>
  <c r="G394"/>
  <c r="G392"/>
  <c r="G389"/>
  <c r="E387"/>
  <c r="G387" s="1"/>
  <c r="G385"/>
  <c r="G383"/>
  <c r="E374"/>
  <c r="E378" s="1"/>
  <c r="E367"/>
  <c r="G367" s="1"/>
  <c r="G365"/>
  <c r="G362"/>
  <c r="E360"/>
  <c r="G360" s="1"/>
  <c r="G358"/>
  <c r="G357"/>
  <c r="G356"/>
  <c r="G354"/>
  <c r="G351"/>
  <c r="E349"/>
  <c r="G349" s="1"/>
  <c r="G347"/>
  <c r="G345"/>
  <c r="G342"/>
  <c r="E340"/>
  <c r="G340" s="1"/>
  <c r="G338"/>
  <c r="G336"/>
  <c r="G335"/>
  <c r="G334"/>
  <c r="G331"/>
  <c r="E329"/>
  <c r="G329" s="1"/>
  <c r="G327"/>
  <c r="G326"/>
  <c r="G325"/>
  <c r="G323"/>
  <c r="E320"/>
  <c r="G320" s="1"/>
  <c r="G319"/>
  <c r="E317"/>
  <c r="G317" s="1"/>
  <c r="G315"/>
  <c r="G313"/>
  <c r="G310"/>
  <c r="E308"/>
  <c r="G308" s="1"/>
  <c r="G306"/>
  <c r="G304"/>
  <c r="G301"/>
  <c r="E299"/>
  <c r="G299" s="1"/>
  <c r="G297"/>
  <c r="G295"/>
  <c r="G292"/>
  <c r="G290"/>
  <c r="G288"/>
  <c r="G286"/>
  <c r="E286"/>
  <c r="G283"/>
  <c r="G279"/>
  <c r="E277"/>
  <c r="E281" s="1"/>
  <c r="G262"/>
  <c r="E260"/>
  <c r="G260" s="1"/>
  <c r="G258"/>
  <c r="G256"/>
  <c r="G253"/>
  <c r="E251"/>
  <c r="G251" s="1"/>
  <c r="G249"/>
  <c r="G248"/>
  <c r="G246"/>
  <c r="G243"/>
  <c r="G241"/>
  <c r="G239"/>
  <c r="G237"/>
  <c r="G234"/>
  <c r="G232"/>
  <c r="G231"/>
  <c r="G230"/>
  <c r="G228"/>
  <c r="G227"/>
  <c r="G226"/>
  <c r="E224"/>
  <c r="G224" s="1"/>
  <c r="G221"/>
  <c r="G218"/>
  <c r="G216"/>
  <c r="G215"/>
  <c r="E213"/>
  <c r="E219" s="1"/>
  <c r="G219" s="1"/>
  <c r="G212"/>
  <c r="G208"/>
  <c r="E205"/>
  <c r="G205" s="1"/>
  <c r="E204"/>
  <c r="G204" s="1"/>
  <c r="G202"/>
  <c r="G201"/>
  <c r="G200"/>
  <c r="E198"/>
  <c r="G198" s="1"/>
  <c r="G194"/>
  <c r="G192"/>
  <c r="G186"/>
  <c r="G185"/>
  <c r="G184"/>
  <c r="G183"/>
  <c r="G182"/>
  <c r="G181"/>
  <c r="G180"/>
  <c r="G179"/>
  <c r="G178"/>
  <c r="G177"/>
  <c r="G176"/>
  <c r="G175"/>
  <c r="G174"/>
  <c r="G173"/>
  <c r="G172"/>
  <c r="G171"/>
  <c r="G170"/>
  <c r="E190"/>
  <c r="G166"/>
  <c r="G165"/>
  <c r="G164"/>
  <c r="G163"/>
  <c r="G160"/>
  <c r="G159"/>
  <c r="G158"/>
  <c r="G157"/>
  <c r="G156"/>
  <c r="G155"/>
  <c r="G154"/>
  <c r="G153"/>
  <c r="G152"/>
  <c r="G151"/>
  <c r="G150"/>
  <c r="G149"/>
  <c r="G148"/>
  <c r="E147"/>
  <c r="E162" s="1"/>
  <c r="G144"/>
  <c r="G143"/>
  <c r="G142"/>
  <c r="G140"/>
  <c r="E139"/>
  <c r="G139" s="1"/>
  <c r="E138"/>
  <c r="G138" s="1"/>
  <c r="E137"/>
  <c r="G137" s="1"/>
  <c r="E136"/>
  <c r="G136" s="1"/>
  <c r="G134"/>
  <c r="G133"/>
  <c r="G132"/>
  <c r="G131"/>
  <c r="G130"/>
  <c r="G128"/>
  <c r="G127"/>
  <c r="G126"/>
  <c r="G125"/>
  <c r="G124"/>
  <c r="E123"/>
  <c r="G123" s="1"/>
  <c r="G122"/>
  <c r="G118"/>
  <c r="E116"/>
  <c r="G116" s="1"/>
  <c r="G114"/>
  <c r="G112"/>
  <c r="D103"/>
  <c r="D104" s="1"/>
  <c r="F95"/>
  <c r="F94"/>
  <c r="F93"/>
  <c r="F92"/>
  <c r="F91"/>
  <c r="D88"/>
  <c r="F88" s="1"/>
  <c r="D84"/>
  <c r="F84" s="1"/>
  <c r="D83"/>
  <c r="F83" s="1"/>
  <c r="D82"/>
  <c r="F82" s="1"/>
  <c r="D81"/>
  <c r="F81" s="1"/>
  <c r="F79"/>
  <c r="D78"/>
  <c r="F78" s="1"/>
  <c r="D77"/>
  <c r="F77" s="1"/>
  <c r="D76"/>
  <c r="F76" s="1"/>
  <c r="D75"/>
  <c r="F75" s="1"/>
  <c r="D74"/>
  <c r="F74" s="1"/>
  <c r="D73"/>
  <c r="F73" s="1"/>
  <c r="D72"/>
  <c r="F72" s="1"/>
  <c r="D70"/>
  <c r="F70" s="1"/>
  <c r="D69"/>
  <c r="F69" s="1"/>
  <c r="D68"/>
  <c r="F68" s="1"/>
  <c r="D67"/>
  <c r="F67" s="1"/>
  <c r="D64"/>
  <c r="F64" s="1"/>
  <c r="D62"/>
  <c r="F62" s="1"/>
  <c r="D61"/>
  <c r="F61" s="1"/>
  <c r="D60"/>
  <c r="F60" s="1"/>
  <c r="F59"/>
  <c r="D59"/>
  <c r="D56"/>
  <c r="F56" s="1"/>
  <c r="D54"/>
  <c r="F54" s="1"/>
  <c r="D53"/>
  <c r="F53" s="1"/>
  <c r="D50"/>
  <c r="F50" s="1"/>
  <c r="D66" l="1"/>
  <c r="F66" s="1"/>
  <c r="G508"/>
  <c r="D86"/>
  <c r="G374"/>
  <c r="D52"/>
  <c r="F52" s="1"/>
  <c r="F503"/>
  <c r="G503" s="1"/>
  <c r="D87"/>
  <c r="G692"/>
  <c r="G169"/>
  <c r="E210"/>
  <c r="G213"/>
  <c r="G465"/>
  <c r="G481"/>
  <c r="G646"/>
  <c r="G682"/>
  <c r="F65"/>
  <c r="G162"/>
  <c r="G447"/>
  <c r="G467"/>
  <c r="G485"/>
  <c r="G514"/>
  <c r="F51"/>
  <c r="F55"/>
  <c r="F63"/>
  <c r="F71"/>
  <c r="F80"/>
  <c r="G190"/>
  <c r="G281"/>
  <c r="G378"/>
  <c r="G457"/>
  <c r="G476"/>
  <c r="G608"/>
  <c r="G637"/>
  <c r="G655"/>
  <c r="G673"/>
  <c r="D51"/>
  <c r="D55"/>
  <c r="D63"/>
  <c r="D65"/>
  <c r="D71"/>
  <c r="D80"/>
  <c r="F87"/>
  <c r="G147"/>
  <c r="G277"/>
  <c r="E440"/>
  <c r="G443"/>
  <c r="E450"/>
  <c r="G453"/>
  <c r="F460"/>
  <c r="G472"/>
  <c r="F86" l="1"/>
  <c r="F85" s="1"/>
  <c r="D85"/>
  <c r="G210"/>
  <c r="D58"/>
  <c r="E90"/>
  <c r="G460"/>
  <c r="G450"/>
  <c r="G440"/>
  <c r="F58" l="1"/>
  <c r="F57" s="1"/>
  <c r="D57"/>
  <c r="D97" s="1"/>
  <c r="C103" s="1"/>
  <c r="F90"/>
  <c r="E89"/>
  <c r="E97" s="1"/>
  <c r="E103" l="1"/>
  <c r="E104" s="1"/>
  <c r="C104"/>
  <c r="F89"/>
  <c r="F97" l="1"/>
</calcChain>
</file>

<file path=xl/comments1.xml><?xml version="1.0" encoding="utf-8"?>
<comments xmlns="http://schemas.openxmlformats.org/spreadsheetml/2006/main">
  <authors>
    <author>Пользователь Windows</author>
  </authors>
  <commentList>
    <comment ref="F494" authorId="0">
      <text>
        <r>
          <rPr>
            <b/>
            <sz val="9"/>
            <color indexed="81"/>
            <rFont val="Tahoma"/>
            <family val="2"/>
            <charset val="204"/>
          </rPr>
          <t>кошторис на 62 477 701 грн
на м.кв 10515:
742+6965+16391+1417+1098</t>
        </r>
      </text>
    </comment>
  </commentList>
</comments>
</file>

<file path=xl/comments2.xml><?xml version="1.0" encoding="utf-8"?>
<comments xmlns="http://schemas.openxmlformats.org/spreadsheetml/2006/main">
  <authors>
    <author>Пользователь Windows</author>
  </authors>
  <commentList>
    <comment ref="F501" authorId="0">
      <text>
        <r>
          <rPr>
            <b/>
            <sz val="9"/>
            <color indexed="81"/>
            <rFont val="Tahoma"/>
            <family val="2"/>
            <charset val="204"/>
          </rPr>
          <t>кошторис на 62 477 701 грн
на м.кв 10515:
742+6965+16391+1417+1098</t>
        </r>
      </text>
    </comment>
  </commentList>
</comments>
</file>

<file path=xl/sharedStrings.xml><?xml version="1.0" encoding="utf-8"?>
<sst xmlns="http://schemas.openxmlformats.org/spreadsheetml/2006/main" count="3154" uniqueCount="779">
  <si>
    <t>ЗАТВЕРДЖЕНО</t>
  </si>
  <si>
    <t>Наказ / розпорядчий документ</t>
  </si>
  <si>
    <t>(найменування головного розпорядника коштів місцевого бюджету)</t>
  </si>
  <si>
    <t>____________ N ______</t>
  </si>
  <si>
    <t>Паспорт</t>
  </si>
  <si>
    <t>бюджетної програми місцевого бюджету на ____ рік</t>
  </si>
  <si>
    <t>1.</t>
  </si>
  <si>
    <t>(КТПКВК МБ)</t>
  </si>
  <si>
    <t>2.</t>
  </si>
  <si>
    <t>3.</t>
  </si>
  <si>
    <t>(КФКВК)</t>
  </si>
  <si>
    <t>4.</t>
  </si>
  <si>
    <t>Обсяг бюджетних призначень / бюджетних асигнувань - ___________ гривень, у тому числі загального фонду - _________ гривень та спеціального фонду - ____________ гривень.</t>
  </si>
  <si>
    <t>5.</t>
  </si>
  <si>
    <t>Підстави для виконання бюджетної програми: __________________________________</t>
  </si>
  <si>
    <t>6.</t>
  </si>
  <si>
    <t>7.</t>
  </si>
  <si>
    <t>N з/п</t>
  </si>
  <si>
    <t>Завдання</t>
  </si>
  <si>
    <t>8.</t>
  </si>
  <si>
    <t>Напрями використання бюджетних коштів:</t>
  </si>
  <si>
    <t>(грн)</t>
  </si>
  <si>
    <t>Напрями використання бюджетних коштів</t>
  </si>
  <si>
    <t>Загальний фонд</t>
  </si>
  <si>
    <t>Спеціальний фонд</t>
  </si>
  <si>
    <t>Усього</t>
  </si>
  <si>
    <t>9.</t>
  </si>
  <si>
    <t>Перелік місцевих / регіональних програм, що виконуються у складі бюджетної програми:</t>
  </si>
  <si>
    <t>Найменування місцевої / регіональної програми</t>
  </si>
  <si>
    <t>10.</t>
  </si>
  <si>
    <t>Результативні показники бюджетної програми:</t>
  </si>
  <si>
    <t>Показник</t>
  </si>
  <si>
    <t>Одиниця виміру</t>
  </si>
  <si>
    <t>Джерело інформації</t>
  </si>
  <si>
    <t>затрат</t>
  </si>
  <si>
    <t>продукту</t>
  </si>
  <si>
    <t>ефективності</t>
  </si>
  <si>
    <t>якості</t>
  </si>
  <si>
    <t>(підпис)</t>
  </si>
  <si>
    <t>(ініціали та прізвище)</t>
  </si>
  <si>
    <t>ПОГОДЖЕНО:</t>
  </si>
  <si>
    <t>(найменування відповідального виконавця)</t>
  </si>
  <si>
    <t>(найменування головного розпорядника)</t>
  </si>
  <si>
    <t>(найменування бюджетної програми)</t>
  </si>
  <si>
    <t>Звіт</t>
  </si>
  <si>
    <t>про виконання паспорта бюджетної програми місцевого бюджету за ____ рік</t>
  </si>
  <si>
    <t>Видатки (надані кредити) за бюджетною програмою:</t>
  </si>
  <si>
    <t>Затверджено у паспорті бюджетної програми</t>
  </si>
  <si>
    <t>Касові видатки (надані кредити)</t>
  </si>
  <si>
    <t>Відхилення</t>
  </si>
  <si>
    <t>загальний фонд</t>
  </si>
  <si>
    <t>спеціальний фонд</t>
  </si>
  <si>
    <t>усього</t>
  </si>
  <si>
    <t>Пояснення щодо причин відхилення між касовими видатками (наданими кредитами) та затвердженими у паспорті бюджетної програми</t>
  </si>
  <si>
    <t>Видатки (надані кредити) на реалізацію місцевих/регіональних програм, які виконуються в межах бюджетної програми:</t>
  </si>
  <si>
    <t>Результативні показники бюджетної програми та аналіз їх виконання:</t>
  </si>
  <si>
    <t>Показники</t>
  </si>
  <si>
    <t>Фактичні результативні показники, досягнуті за рахунок касових видатків (наданих кредитів)</t>
  </si>
  <si>
    <t>показник</t>
  </si>
  <si>
    <t>Пояснення щодо причин розбіжностей між затвердженими та досягнутими результативними показниками</t>
  </si>
  <si>
    <t>Аналіз стану виконання результативних показників</t>
  </si>
  <si>
    <t>Напрями використання  бюджетних коштів</t>
  </si>
  <si>
    <t>N
з/п</t>
  </si>
  <si>
    <t>N
 з/п</t>
  </si>
  <si>
    <t>Керівник установи головного розпорядника бюджетних коштів</t>
  </si>
  <si>
    <t>Головний бухгалтер установи головного розпорядника бюджетних коштів</t>
  </si>
  <si>
    <t>(код)</t>
  </si>
  <si>
    <t>Цілі державної політики, на досягнення яких спрямована реалізація бюджетної програми</t>
  </si>
  <si>
    <t>Ціль державної політики</t>
  </si>
  <si>
    <t>Мета бюджетної програми</t>
  </si>
  <si>
    <t>Завдання бюджетної програми</t>
  </si>
  <si>
    <t>гривень</t>
  </si>
  <si>
    <t>11.</t>
  </si>
  <si>
    <t>Керівник установи - головного
розпорядника бюджетних коштів /
заступник керівника установи</t>
  </si>
  <si>
    <t>Назва місцевого фінансового органу</t>
  </si>
  <si>
    <t>Керівник місцевого фінансового органу /
заступник керівника місцевого фінансового
органу</t>
  </si>
  <si>
    <t>Дата погодження</t>
  </si>
  <si>
    <t>М. П.</t>
  </si>
  <si>
    <t>(ініціали/ініціал, прізвище)</t>
  </si>
  <si>
    <t>про виконання паспорта бюджетної програми місцевого бюджету на _____ рік</t>
  </si>
  <si>
    <t>4. Цілі державної політики, на досягнення яких спрямовано реалізацію бюджетної програми</t>
  </si>
  <si>
    <t>5. Мета бюджетної програми</t>
  </si>
  <si>
    <t>6. Завдання бюджетної програми</t>
  </si>
  <si>
    <t>7. Видатки (надані кредити з бюджету) та напрями використання бюджетних коштів за бюджетною програмою</t>
  </si>
  <si>
    <t>Напрями використання бюджетних коштів*</t>
  </si>
  <si>
    <t>Касові видатки (надані кредити з бюджету)</t>
  </si>
  <si>
    <t>Пояснення щодо причин відхилення обсягів касових видатків (наданих кредитів з бюджету) за напрямом використання бюджетних коштів від обсягів, затверджених у паспорті бюджетної програми</t>
  </si>
  <si>
    <t>8. Видатки (надані кредити з бюджету) на реалізацію місцевих/регіональних програм, які виконуються в межах бюджетної програми</t>
  </si>
  <si>
    <t>Найменування місцевої/ регіональної програми</t>
  </si>
  <si>
    <t>9. Результативні показники бюджетної програми та аналіз їх виконання</t>
  </si>
  <si>
    <t>Фактичні результативні показники, досягнуті за рахунок касових видатків (наданих кредитів з бюджету)</t>
  </si>
  <si>
    <t>Пояснення щодо причин розбіжностей між фактичними та затвердженими результативними показниками</t>
  </si>
  <si>
    <t>10. Узагальнений висновок про виконання бюджетної програми.</t>
  </si>
  <si>
    <t>____________</t>
  </si>
  <si>
    <t>* Зазначаються всі напрями використання бюджетних коштів, затверджені у паспорті бюджетної програми.</t>
  </si>
  <si>
    <t>Керівник самостійного структурного підрозділу з фінансово-економічних питань - головного розпорядника бюджетних коштів</t>
  </si>
  <si>
    <t>Керівник установи - головного розпорядника бюджетних коштів</t>
  </si>
  <si>
    <t>ЗАТВЕРДЖЕНО
Наказ Міністерства фінансів України 26 серпня 2014 року № 836
(у редакції наказу Міністерства фінансів Українивід 29 грудня 2018 року № 1209)</t>
  </si>
  <si>
    <t>ЗАТВЕРДЖЕНО
Наказ Міністерства фінансів України 
26 серпня 2014 року № 836
(у редакції наказу Міністерства фінансів України від  29 грудня 2018 року № 1209)</t>
  </si>
  <si>
    <t>ЗАТВЕРДЖЕНО
Наказ Міністерства фінансів України
26 серпня 2014 року N 836
(у редакції наказу Міністерства фінансів України
від 15 листопада 2018 року N 908)</t>
  </si>
  <si>
    <t xml:space="preserve">1. </t>
  </si>
  <si>
    <t>(код за ЄДРПОУ)</t>
  </si>
  <si>
    <t xml:space="preserve">2. </t>
  </si>
  <si>
    <t xml:space="preserve">3. 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</si>
  <si>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</si>
  <si>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</si>
  <si>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</si>
  <si>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>(код бюджету)</t>
  </si>
  <si>
    <t xml:space="preserve">(код Програмної класифікації видатків та кредитування місцевого бюджету)
</t>
  </si>
  <si>
    <t xml:space="preserve">(найменування бюджетної програми згідно з Типовою програмною класифікацією видатків та кредитування місцевого бюджету)
</t>
  </si>
  <si>
    <t>Управління комунального господарства Коломийської міської ради</t>
  </si>
  <si>
    <t>Організація благоустрою населених пунктів</t>
  </si>
  <si>
    <t>Мета бюджетної програми :</t>
  </si>
  <si>
    <t xml:space="preserve"> Підвищення рівня благоустрою міста</t>
  </si>
  <si>
    <t>– забезпечення санітарної очистки території (тротуарів, площ, скверів)</t>
  </si>
  <si>
    <t>– створення безпечних умов для учасників дорожнього руху</t>
  </si>
  <si>
    <t>– забезпечити утримання безпритульних тварин</t>
  </si>
  <si>
    <t>– утримання кладовищ та меморіальних комплексів</t>
  </si>
  <si>
    <t>– утримання об`єктів зеленого господарства</t>
  </si>
  <si>
    <t>– утримання у належному стані об`єктів благоустрою</t>
  </si>
  <si>
    <t>– забезпечити проводження святкових заходів</t>
  </si>
  <si>
    <t>– сплата інших платежів, передбачених законодавством</t>
  </si>
  <si>
    <t xml:space="preserve">– забезпечити проведення робіт з капітального ремонту </t>
  </si>
  <si>
    <t>обсяг видатків</t>
  </si>
  <si>
    <t>кількість двірників</t>
  </si>
  <si>
    <t>грн.</t>
  </si>
  <si>
    <t>план робіт</t>
  </si>
  <si>
    <t>од.</t>
  </si>
  <si>
    <t xml:space="preserve">штатний розпис </t>
  </si>
  <si>
    <t>грн</t>
  </si>
  <si>
    <t>план видатків</t>
  </si>
  <si>
    <t>обсяг видатків на захоронення сміття</t>
  </si>
  <si>
    <t xml:space="preserve"> </t>
  </si>
  <si>
    <t>площа прибирання</t>
  </si>
  <si>
    <t>шт.</t>
  </si>
  <si>
    <t>середньорічна кількість сміття, яку необхідно захоронити</t>
  </si>
  <si>
    <t>м3</t>
  </si>
  <si>
    <t>розрахунок</t>
  </si>
  <si>
    <t>План робіт</t>
  </si>
  <si>
    <t>середня вартість захоронення (1 м3 ТПВ)</t>
  </si>
  <si>
    <t>Розрахунок</t>
  </si>
  <si>
    <t>%</t>
  </si>
  <si>
    <t>загальна протяжність доріг місцевого значення, км</t>
  </si>
  <si>
    <t>км</t>
  </si>
  <si>
    <t>Інвентаризація об’єктів благоустрою</t>
  </si>
  <si>
    <t>загальна площа доріг  громади</t>
  </si>
  <si>
    <t>м2</t>
  </si>
  <si>
    <t>м</t>
  </si>
  <si>
    <t>загальна кількість світлофорних об'єктів в місті</t>
  </si>
  <si>
    <t>обсяг видатків на організацію та безпеку дорожнього руху в тому числі:</t>
  </si>
  <si>
    <t>-        нанесення дорожньої розмітки</t>
  </si>
  <si>
    <t>-        встановлення дорожніх знаків</t>
  </si>
  <si>
    <t>-        технічне обслуговування світлофорів</t>
  </si>
  <si>
    <t>кількість світлофорних об'єктів, на яких планується здійснювати  технічне обслуговування і поточний ремонт</t>
  </si>
  <si>
    <t>площа дорожньої розмітки, яку планується відновити</t>
  </si>
  <si>
    <t>кількість дорожніх знаків, які планується встановити</t>
  </si>
  <si>
    <t>середня вартість технічного обслуговування і поточного ремонту одного світлофорного об'єкта в місяць</t>
  </si>
  <si>
    <t>середня вартість одного дорожнього знаку із встановленням</t>
  </si>
  <si>
    <t>кількість діючих світлофорних об'єктів до загальної кількості</t>
  </si>
  <si>
    <t>кількість безпритульних тварин, які планується утримувати</t>
  </si>
  <si>
    <t>площа вулиць, що планується утримувати в належному стані в осінньо-зимовий період, кв.м.</t>
  </si>
  <si>
    <t>інвентаризація обєктів благоустрою</t>
  </si>
  <si>
    <t>кількість пішохідних переходів, що планується утримувати, од</t>
  </si>
  <si>
    <t>Кількість приладів обліку електроенергії, які планується обслуговувати</t>
  </si>
  <si>
    <t>Середня вартість обслуговування 1 приладу обліку електричної енергії</t>
  </si>
  <si>
    <t>відсоток виконання завдання</t>
  </si>
  <si>
    <t xml:space="preserve">розрахунок </t>
  </si>
  <si>
    <t>кількість ялинок, які планується встановити (демонтувати)</t>
  </si>
  <si>
    <t>середня вартість встановлення (демонтажу) Новорічної ялинки</t>
  </si>
  <si>
    <t>план святкування новорічних свят</t>
  </si>
  <si>
    <t>кошторис видатків</t>
  </si>
  <si>
    <t>Кількість місяців, протягом яких проводитиметься обслуговування міського фонтану</t>
  </si>
  <si>
    <t>міс.</t>
  </si>
  <si>
    <t>відсоток обслуговування міського фонтану</t>
  </si>
  <si>
    <t xml:space="preserve">Забезпечити проведення робіт з капітального ремонту </t>
  </si>
  <si>
    <t xml:space="preserve">Управління комунального господарства Коломийської міської ради </t>
  </si>
  <si>
    <t>Створення безпечних умов для учасників дорожнього руху</t>
  </si>
  <si>
    <t>Забезпечити утримання безпритульних тварин</t>
  </si>
  <si>
    <t>Утримання в належному стані об`єктів благоустрою</t>
  </si>
  <si>
    <t>Забезпечити проводження святкових заходів</t>
  </si>
  <si>
    <t>Сплата інших платежів, передбачених законодавством</t>
  </si>
  <si>
    <t>3.1. Забезпечити ловіння бродячих тварин та їх утримання</t>
  </si>
  <si>
    <t>3.1.Забезпечити ловіння бродячих тварин та їх утримання</t>
  </si>
  <si>
    <t>0620</t>
  </si>
  <si>
    <t xml:space="preserve">  </t>
  </si>
  <si>
    <t xml:space="preserve"> - встановлення засобів обмеження руху автотранспорту</t>
  </si>
  <si>
    <t>09530000000</t>
  </si>
  <si>
    <t>обсяг видатків на електроенергію вуличного освітлення</t>
  </si>
  <si>
    <t>Обсяг електричної енергії, який планується спожити</t>
  </si>
  <si>
    <t>кВт</t>
  </si>
  <si>
    <t>прогнозна ціна</t>
  </si>
  <si>
    <t>Середня вартість придбання  1 кВт електричної енергії</t>
  </si>
  <si>
    <t>відсоток виконання завдання по оплаті за електроенергію</t>
  </si>
  <si>
    <t>М.П.</t>
  </si>
  <si>
    <t xml:space="preserve">Наказ </t>
  </si>
  <si>
    <t>кількість святкових ілюмінацій, які планується встановити</t>
  </si>
  <si>
    <t>середня вартість встановлення святкової ілюмінації</t>
  </si>
  <si>
    <t>Кількість фонтанів, обслуговування (ремонт) яких проводитиметься</t>
  </si>
  <si>
    <t>обсяг видатків на обслуговування (ремонт) фонтану</t>
  </si>
  <si>
    <t>середня вартість обслуговування (ремонт) 1 фонтану в місяць</t>
  </si>
  <si>
    <t>відсоток виконання впорядкування водовідвідних канав</t>
  </si>
  <si>
    <t>обсяг видатків на  утримання  грат і огорож - одержувач коштів КП "Зеленосвіт"</t>
  </si>
  <si>
    <t>Кількість місяців, протягом яких проводитиметься обслуговування мереж вуличного освітлення</t>
  </si>
  <si>
    <t>середня вартість обслуговування об`єктів зеленого господарства в місяць</t>
  </si>
  <si>
    <t>Кількість місяців, протягом яких проводитиметься утримання грат і огорож</t>
  </si>
  <si>
    <t>середня вартість утримання грат та огорож в місяць</t>
  </si>
  <si>
    <t>обсяг видатків на утримання зеленого господартсва - одержувач коштів КП "Зеленосвіт"</t>
  </si>
  <si>
    <t>обсяг видатків на утримання мереж вуличного освітлення - одержувач коштів КП "Зеленосвіт"</t>
  </si>
  <si>
    <t>середня вартість обслуговування мереж вуличного освітлення в місяць</t>
  </si>
  <si>
    <t>Кількість місяців, протягом яких проводитиметься утримання об`єктів зеленого господарства</t>
  </si>
  <si>
    <t>відсоток виконання завдання по встановленні грат та монтажі огорож КП "Зеленосвіт"</t>
  </si>
  <si>
    <t>відсоток виконання завдання по утриманні об`єктів зеленого господартсва КП "Зеленосвіт"</t>
  </si>
  <si>
    <t>відсоток утримання мереж вуличного освітлення КП "Зеленосвіт"</t>
  </si>
  <si>
    <t>Кількість місяців, протягом яких проводитиметься поточний ремонт (утримання) вулично-дорожньої мережі</t>
  </si>
  <si>
    <t>відсоток виконання завдання по поточному ремонті дорожньої мережі</t>
  </si>
  <si>
    <t>середня вартість проведення поточного ремонту дорожньої мережі в місяць</t>
  </si>
  <si>
    <t>обсяг видатків на проведення поточного ремонту мережі дощової каналізації - одержувач коштів КП "Полігон Екологія"</t>
  </si>
  <si>
    <t>середня вартість проведення поточного ремонту мережі дощової каналізаціїі в місяць</t>
  </si>
  <si>
    <t>Кількість місяців, протягом яких проводитиметься поточний ремонт мережі дощової каналізації</t>
  </si>
  <si>
    <t>обсяг витрат на утримання дорожної мережі в зимовий період  - одержувач коштів КП "Полігон Екологія"</t>
  </si>
  <si>
    <t>Кількість місяців, протягом яких проводитиметься утримання дорожньої мережі в зимовий період</t>
  </si>
  <si>
    <t>середня вартість утримання дорожньої мережі в зимовий період  в місяць</t>
  </si>
  <si>
    <t>відсоток утримання дорожньої мережі в зимовий період КП "Полігон Екологія"</t>
  </si>
  <si>
    <t>Програма  «Благоустрій Коломийської міської територіальної громади на 2021 - 2025 роки»</t>
  </si>
  <si>
    <t>1.1.Забезпечити знешкодження побутових відходів</t>
  </si>
  <si>
    <t>1.1. Забезпечити знешкодження побутових відходів</t>
  </si>
  <si>
    <t>відсоток виконання завдання із знешкодження побутових відходів</t>
  </si>
  <si>
    <t>2.1. Забезпечити організацію та безпеку дорожнього руху</t>
  </si>
  <si>
    <t xml:space="preserve">2.1.Забезпечити організацію та безпеку дорожнього руху </t>
  </si>
  <si>
    <t>кількість засобів обмеження руху автотранспорту, які планується встановити</t>
  </si>
  <si>
    <t>кількість безпритульних тварин, яким планується надати ветеринарні послуги ,в тому числі відлов</t>
  </si>
  <si>
    <t>середня вартість проведення ветеринарної послуги  1 тварині, в тому числі відлов</t>
  </si>
  <si>
    <t>обясг видатків на обслуговування приладів обліку електричної енергії</t>
  </si>
  <si>
    <t>обсяг видатків на поточний ремонт обєктів благоустрою</t>
  </si>
  <si>
    <t>кількість урн, які необхідно встановити</t>
  </si>
  <si>
    <t>кількість автобусних зупинок, на яких потрібно провести поточний ремонт</t>
  </si>
  <si>
    <t>середня вартість встановлення 1 урни</t>
  </si>
  <si>
    <t>середня вартість проведення ремонту 1 майданчика</t>
  </si>
  <si>
    <t>кількість позовів, поданих до суду установою</t>
  </si>
  <si>
    <t>середня вартість оплати судового збору за подання 1 позову</t>
  </si>
  <si>
    <t xml:space="preserve">відсоток виконання завдання по сплаті судового збору </t>
  </si>
  <si>
    <t>кількість каналізаційних мереж, які плануються ввести в експлуатацію (видача сертифікатів готовності)</t>
  </si>
  <si>
    <t>середня вартість виготовлення 1 сертифіката готовності об'єкта до експлуатації</t>
  </si>
  <si>
    <t xml:space="preserve">відсоток введених каналізаційних мереж в експлуатацію, по яких виготовлені сертифікати готовності </t>
  </si>
  <si>
    <t>Одержувач бюджетних коштів КП "Полігон Екологія"</t>
  </si>
  <si>
    <t>Одержувач бюджетних коштів КП "Зеленосвіт"</t>
  </si>
  <si>
    <t xml:space="preserve">обсяг видатків на  утримання міських кладовищ (одержувач коштів КП "Коломийська міська ритуальна служба") </t>
  </si>
  <si>
    <t xml:space="preserve">Кількість місяців, протягом яких проводитиметься  утримання міських кладовищ (одержувач коштів КП "Коломийська міська ритуальна служба") </t>
  </si>
  <si>
    <t>середня вартість утримання міських кладовищ   в місяць</t>
  </si>
  <si>
    <t xml:space="preserve">відсоток  утримання міських кладовищ (одержувач коштів КП "Коломийська міська ритуальна служба") </t>
  </si>
  <si>
    <t>Одержувач бюджетних коштів КП "Коломийська міська ритуальна служба"</t>
  </si>
  <si>
    <t>4.1. Забезпечити оплату за електричну енергію</t>
  </si>
  <si>
    <t>4.2. Забезпечити поточний ремонт об'єктів благоустрою</t>
  </si>
  <si>
    <t xml:space="preserve"> 5.1. Встановлення, демонтаж Новорічної ялинки та влаштування святкової ілюмінації</t>
  </si>
  <si>
    <t>7.1. Забезпечити санітарну очистку вулиць,скверів та парків</t>
  </si>
  <si>
    <t>7.2. Забезпечити поточний ремонт дорожнього покриття, в тому числі міжквартальні проїзди</t>
  </si>
  <si>
    <t xml:space="preserve">7.3. Забезпечити поточний ремонт мережі дощової каналізації </t>
  </si>
  <si>
    <t xml:space="preserve"> 7.4. Забезпечити  утримання дорожньої мережі в зимовий період</t>
  </si>
  <si>
    <t>8.1. Забезпечити утримання об`єктів зеленого господартсва (одержувач коштів КП "Зеленосвіт")</t>
  </si>
  <si>
    <t>8.2. Забезпечити утримання мереж вуличного освітлення (одержувач коштів КП "Зеленосвіт")</t>
  </si>
  <si>
    <t>8.3. Забезпечити організацію та безпеку дорожнього руху (одержувач коштів КП "Зеленосвіт")</t>
  </si>
  <si>
    <t xml:space="preserve">9.1. Забезпечити утримання міських кладовищ (одержувач коштів КП "Коломийська міська ритуальна служба") </t>
  </si>
  <si>
    <t>4.2.Забезпечити ремонт об'єктів благоустрою</t>
  </si>
  <si>
    <t>5.1.Встановлення, демонтаж Новорічної ялинки та влаштування святкової ілюмінації</t>
  </si>
  <si>
    <t>середня вартість одного засобу обмеження руху автотранспорту, із встановленням</t>
  </si>
  <si>
    <t>N</t>
  </si>
  <si>
    <t>кількість лавок, які необхідно встановити (відремонтувати) в місцях масового відпочинку</t>
  </si>
  <si>
    <t>кількість вуличних (адресних) вказівних табличок (знаків), рекламних (інформаційних ) стендів та щитів, які планується встановити</t>
  </si>
  <si>
    <t>середня вартість влаштування (ремонту) 1 лавки у місцях масового відпочинку</t>
  </si>
  <si>
    <t>середня вартість встановлення 1 вуличної (адресної) таблички (вказівника), рекламного (інформаційного) стенду та щита</t>
  </si>
  <si>
    <t>кількість виготовленої технічної документації</t>
  </si>
  <si>
    <t>середня вартість виготовлення 1 технічної документації</t>
  </si>
  <si>
    <t>відсоток виконання завдання по виготовленні технічної документації</t>
  </si>
  <si>
    <t>Одержувач бюджетних коштів Коломийський центр туризму і дозвілля</t>
  </si>
  <si>
    <t xml:space="preserve">10.1. Забезпечити догляд за озерами, парками і скверами (одержувач коштів Коломийський центр туризму і дозвілля) </t>
  </si>
  <si>
    <t>11.1.Провести капітальний ремонт вулиць міста</t>
  </si>
  <si>
    <t xml:space="preserve">обсяг видатків на догляд за озерами, парками і скверами (одержувач коштів Коломийський центр туризму і дозвілля) </t>
  </si>
  <si>
    <t>Кількість місяців, протягом яких проводитиметься  догляд за озерами, парками і скверами (одержувач коштів Коломийський центр туризму і дозвілля)</t>
  </si>
  <si>
    <t>відсоток  догляд за озерами, парками і скверами (одержувач коштів Коломийський центр туризму і дозвілля)</t>
  </si>
  <si>
    <t xml:space="preserve">11.1.Провести капітальний ремонт вулиць </t>
  </si>
  <si>
    <t>Начальник управління фінансів і внутрішнього аудиту Коломийської міської ради</t>
  </si>
  <si>
    <t>Ольга ГАВДУНИК</t>
  </si>
  <si>
    <t>Управління фінансів і внутрішнього аудиту Коломийської міської ради</t>
  </si>
  <si>
    <t>Обсяг видатків на проведення капітального ремонту вул. Кобилянської в м.Коломиї. Коригування</t>
  </si>
  <si>
    <t>відсоток виконання завдання по капітальному ремонту вул.Кобилянської. Коригування</t>
  </si>
  <si>
    <t>обсяг видатків на телекомунікаційні послуги</t>
  </si>
  <si>
    <t>Кількість місяців протягом яких отримуватимуться телекомунікаційні послуги</t>
  </si>
  <si>
    <t>середня вартість отримання телекомунікаційних послуги в місяць</t>
  </si>
  <si>
    <t>відсоток виконання послуг з ремонту міжквартальних проїздів в житловх мікрорайонах</t>
  </si>
  <si>
    <t>4.3 Забезпечити послуги з благоустрою парку- влаштування зеленої клумби( за рахунок субвенції з обласного бюджету)</t>
  </si>
  <si>
    <t>4.3.Забезпечити послуги з благоустрою парку- влаштування зеленої клумби (за рахунок  субвенції з обласного бюджету)</t>
  </si>
  <si>
    <t>обсяг видатків на послуги з благоустрою парку- влаштування зеленої клумби (за рахунок субвенції з обласного бюджету)</t>
  </si>
  <si>
    <t>відсоток виконання завдання з послуги з благоустрою парку- влаштування зеленої клумби</t>
  </si>
  <si>
    <t>середня вартість 1 послуги з благоустрою парку- влаштування зеленої клумби</t>
  </si>
  <si>
    <t>послуги з благоустрою парку- влаштування зеленої клумби, які планується влаштувати</t>
  </si>
  <si>
    <t>середня вартість догляду за озерами, парками і скверами  в місяць</t>
  </si>
  <si>
    <t>2.4.Ремонт тротуарів</t>
  </si>
  <si>
    <t xml:space="preserve">обсяг видатків на Ремонт тротуарів в тому числі: </t>
  </si>
  <si>
    <t>відсоток виконання послуг з ремонту тротуарів</t>
  </si>
  <si>
    <t>відсоток виконання по ловіння бродячих тварин та їх утримання</t>
  </si>
  <si>
    <t>м/п</t>
  </si>
  <si>
    <t xml:space="preserve">– Забезпечення благоустрою, належного санітарного стану, забезпечення нормативного рівня умов проживання населення в урбанізованому середовищі </t>
  </si>
  <si>
    <t>середня вартість впорядкування 1 м водовідвідних канав</t>
  </si>
  <si>
    <t>4.3.Забезпечити обслуговування міського фонтану</t>
  </si>
  <si>
    <t xml:space="preserve">кількість місяців протягом яких ланується утримувати безпритульних тварин </t>
  </si>
  <si>
    <t>середня вартість утримання однієї безпритульної тварини в притулку в місяць</t>
  </si>
  <si>
    <t>4.3. Забезпечити обслуговування міського фонтану</t>
  </si>
  <si>
    <t>обсяг видатків на Ремонт міжквартальних проїздів в житловх мікрорайонах в тому числі:</t>
  </si>
  <si>
    <r>
      <t xml:space="preserve">бюджетної програми місцевого бюджету на   </t>
    </r>
    <r>
      <rPr>
        <b/>
        <u/>
        <sz val="12"/>
        <rFont val="Times New Roman"/>
        <family val="1"/>
        <charset val="204"/>
      </rPr>
      <t>2024</t>
    </r>
    <r>
      <rPr>
        <b/>
        <sz val="12"/>
        <rFont val="Times New Roman"/>
        <family val="1"/>
        <charset val="204"/>
      </rPr>
      <t xml:space="preserve"> рік</t>
    </r>
  </si>
  <si>
    <t>4.4.Телекомунікаційні послуги</t>
  </si>
  <si>
    <t>2.2.Ремонт міжквартальних проїздів в житловх мікрорайонах</t>
  </si>
  <si>
    <t>Послуги з благоустрою території (ремонт міжквартальних проїздів між буд.№18 та буд.№20 по вулиці Богуна в м.Коломиї)</t>
  </si>
  <si>
    <t>Послуги з благоустрою території (ремонт міжквартальних проїздів біля буд.№26,28,30 по вулиці Богуна в м.Коломиї)</t>
  </si>
  <si>
    <t>Послуги з благоустрою території (ремонт міжквартальних проїздів по вулиці Мазепи,236 в м.Коломиї)</t>
  </si>
  <si>
    <t>Послуги з благоустрою території (ремонт міжквартальних проїздів по вулиці Заньковецької,12  в м.Коломиї)</t>
  </si>
  <si>
    <t>Послуги з благоустрою території (ремонт міжквартальних проїздів біля буд.№10,12,14,16 по вулиці Богуна в м.Коломиї)</t>
  </si>
  <si>
    <t>Послуги з благоустрою території (ремонт міжквартальних проїздів біля буд.№248,250,262 по вулиці Мазепи в м.Коломиї)</t>
  </si>
  <si>
    <t>Послуги з благоустрою території (ремонт міжквартальних проїздів біля буд.№9,11,13 по вулиці Бандери в м.Коломиї)</t>
  </si>
  <si>
    <t>Послуги з благоустрою території (ремонт міжквартальних проїздів біля буд.№27,29 по вулиці Січових Стрільців та біля буд.№2 по вулиці Лисенка в м.Коломиї )</t>
  </si>
  <si>
    <t>площа міжквартальних проїздів, яку планується відремонтувати</t>
  </si>
  <si>
    <r>
      <t>м</t>
    </r>
    <r>
      <rPr>
        <sz val="8"/>
        <rFont val="Calibri"/>
        <family val="2"/>
        <charset val="204"/>
      </rPr>
      <t>²</t>
    </r>
  </si>
  <si>
    <r>
      <t>середня вартість ремонту 1 м</t>
    </r>
    <r>
      <rPr>
        <sz val="8"/>
        <rFont val="Calibri"/>
        <family val="2"/>
        <charset val="204"/>
      </rPr>
      <t>²</t>
    </r>
  </si>
  <si>
    <t>кількість новорічних локацій</t>
  </si>
  <si>
    <r>
      <t>тис.м</t>
    </r>
    <r>
      <rPr>
        <sz val="8"/>
        <rFont val="Calibri"/>
        <family val="2"/>
        <charset val="204"/>
      </rPr>
      <t>²</t>
    </r>
  </si>
  <si>
    <r>
      <t>тис. м</t>
    </r>
    <r>
      <rPr>
        <sz val="8"/>
        <rFont val="Calibri"/>
        <family val="2"/>
        <charset val="204"/>
      </rPr>
      <t>²</t>
    </r>
  </si>
  <si>
    <t>в тому числі обсяг видатків на проведенню поточного ремонту (утримання) вулично-дорожньої мережі, в тому числі міжквартальних проїздів - одержувач коштів КП "Полігон Екологія"</t>
  </si>
  <si>
    <t>7.5. Забезпечити впорядкування відкритих водовідвідних канав</t>
  </si>
  <si>
    <t>обсяг витрат на впорядкування відкритих водовідвідних канав - одержувач коштів КП "Полігон Екологія"</t>
  </si>
  <si>
    <t xml:space="preserve">Протяжність відкритих водовідвідних канав, які планується впорядкувати                               </t>
  </si>
  <si>
    <t>обсяг витрат на утримання павільйонів  автобусних зупинок - одержувач коштів КП "Полігон Екологія"</t>
  </si>
  <si>
    <t>кількість павільйонів автобусних зупинок, на які потрібно утримувати</t>
  </si>
  <si>
    <t>середня вартість утримання 1 павільйону автобусної зупинки</t>
  </si>
  <si>
    <t>відсоток виконання завдання по утриманню павільйонів автобусних зупинок</t>
  </si>
  <si>
    <t>7.6.Забезпечити утримання павільйонів автобусних зупинок</t>
  </si>
  <si>
    <t>8.4. Забезпечити поточний ремонт дитячих і спортивних майданчиків (одержувач коштів КП "Зеленосвіт")</t>
  </si>
  <si>
    <t>обсяг видатків на  проведення поточного ремонту дитячих та спортивних майданчиків - одержувач коштів КП "Зеленосвіт" в тому числі:</t>
  </si>
  <si>
    <t>Кількість дитячих та спортивних майданчиків, які планується ремонтувати в тому числі:</t>
  </si>
  <si>
    <t>відсоток виконання завдання по проведенні поточного ремонту дитячих та спортивних майданчиків КП "Зеленосвіт"</t>
  </si>
  <si>
    <t>7.5.Забезпечити порядкування відкритих водовідвідних канав</t>
  </si>
  <si>
    <t xml:space="preserve"> 7.6. Забезпечити утримання павільйонів автобусних зупинок</t>
  </si>
  <si>
    <t xml:space="preserve"> Забезпечити придбання багаторічних насаджень декоративних дерев (одержувач  коштів КП "Зеленосвіт")</t>
  </si>
  <si>
    <t>площа дорожнього і тротуарного покриття вул. Кобилянської в м. Коломиї, де планується провести капітальний ремонт. Коригування</t>
  </si>
  <si>
    <r>
      <t>середня вартість капітального ремонту 1 м</t>
    </r>
    <r>
      <rPr>
        <vertAlign val="superscript"/>
        <sz val="8"/>
        <rFont val="Times New Roman"/>
        <family val="1"/>
        <charset val="204"/>
      </rPr>
      <t>2</t>
    </r>
    <r>
      <rPr>
        <sz val="8"/>
        <rFont val="Times New Roman"/>
        <family val="1"/>
        <charset val="204"/>
      </rPr>
      <t xml:space="preserve"> дорожнього і тротуарного покриття вул.Кобилянської в м. Коломиї  Коригування</t>
    </r>
  </si>
  <si>
    <t>11.1.1.Провести капітальний ремонт вул. Кобилянської в м.Коломиї. Коригування</t>
  </si>
  <si>
    <t>рішення міської ради від 18.01.2024 №3360-52/2024</t>
  </si>
  <si>
    <t>11.1.2. Провести капітальний ремонт дорожнього покриття вул.Едельвейсів  в місті Коломиї</t>
  </si>
  <si>
    <t>11.1.3. Провести капітальний ремонт дорожнього покриття від будинку № 391 по вул.Довбуша в м. Коломиї до автомобільної дороги загального користування Н-10 Стрий - Івано-Франківськ - Чернівці - Мамалига</t>
  </si>
  <si>
    <t>Обсяг видатків на проведення капітального ремонту вул.Едельвейсів  в місті Коломиї</t>
  </si>
  <si>
    <r>
      <t>середня вартість капітального ремонту 1 м</t>
    </r>
    <r>
      <rPr>
        <vertAlign val="superscript"/>
        <sz val="8"/>
        <rFont val="Times New Roman"/>
        <family val="1"/>
        <charset val="204"/>
      </rPr>
      <t>2</t>
    </r>
    <r>
      <rPr>
        <sz val="8"/>
        <rFont val="Times New Roman"/>
        <family val="1"/>
        <charset val="204"/>
      </rPr>
      <t xml:space="preserve"> дорожнього і тротуарного покриття вул.Едельвейсів  в місті Коломиї</t>
    </r>
  </si>
  <si>
    <t>відсоток виконання завдання по капітальному ремонту вул.Едельвейсів  в місті Коломиї</t>
  </si>
  <si>
    <t>Обсяг видатків на проведення капітального ремонту дорожнього покриття від будинку № 391 по вул.Довбуша в м. Коломиї до автомобільної дороги загального користування Н-10 Стрий - Івано-Франківськ - Чернівці - Мамалига</t>
  </si>
  <si>
    <r>
      <t>середня вартість капітального ремонту 1 м</t>
    </r>
    <r>
      <rPr>
        <vertAlign val="superscript"/>
        <sz val="8"/>
        <rFont val="Times New Roman"/>
        <family val="1"/>
        <charset val="204"/>
      </rPr>
      <t>2</t>
    </r>
    <r>
      <rPr>
        <sz val="8"/>
        <rFont val="Times New Roman"/>
        <family val="1"/>
        <charset val="204"/>
      </rPr>
      <t xml:space="preserve"> дорожнього покриття від будинку № 391 по вул.Довбуша в м. Коломиї до автомобільної дороги загального користування Н-10 Стрий - Івано-Франківськ - Чернівці - Мамалига</t>
    </r>
  </si>
  <si>
    <t>відсоток виконання завдання по капітальному ремонту дорожнього покриття від будинку № 391 по вул.Довбуша в м. Коломиї до автомобільної дороги загального користування Н-10 Стрий - Івано-Франківськ - Чернівці - Мамалига</t>
  </si>
  <si>
    <t xml:space="preserve">площа дорожнього і тротуарного покриття дорожнього покриття від будинку № 391 по вул.Довбуша в м. Коломиї до автомобільної дороги загального користування Н-10 Стрий - Івано-Франківськ - Чернівці - Мамалига, де планується провести капітальний ремонт. </t>
  </si>
  <si>
    <t>Обсяг видатків на проведення капітального ремонту  вул. І.Шарлая в м. Коломиї</t>
  </si>
  <si>
    <t xml:space="preserve">площа дорожнього і тротуарного покриття вул. І.Шарлая в м. Коломиї, де планується провести капітальний ремонт. </t>
  </si>
  <si>
    <r>
      <t>середня вартість капітального ремонту 1 м</t>
    </r>
    <r>
      <rPr>
        <vertAlign val="superscript"/>
        <sz val="8"/>
        <rFont val="Times New Roman"/>
        <family val="1"/>
        <charset val="204"/>
      </rPr>
      <t>2</t>
    </r>
    <r>
      <rPr>
        <sz val="8"/>
        <rFont val="Times New Roman"/>
        <family val="1"/>
        <charset val="204"/>
      </rPr>
      <t xml:space="preserve"> дорожнього і тротуарного покриття  вул. І.Шарлая в м. Коломиї</t>
    </r>
  </si>
  <si>
    <t>відсоток виконання завдання по капітальному ремонту  вул. І.Шарлая в м. Коломиї</t>
  </si>
  <si>
    <t>11.1.6. Провести капітальний ремонт дорожнього покриття від моста через р. Прут на автомобільній дорозі загального користування 0090701 сполученням Корнич-Завалля до с.Грушів</t>
  </si>
  <si>
    <t>Обсяг видатків на проведення капітального ремонту  дорожнього покриття від моста через р. Прут на автомобільній дорозі загального користування 0090701 сполученням Корнич-Завалля до с.Грушів</t>
  </si>
  <si>
    <t>Кількість робочих проектів, необхідних для виконання капітального ремонту дорожнього покриття від моста через р. Прут на автомобільній дорозі загального користування 0090701 сполученням Корнич-Завалля до с.Грушів</t>
  </si>
  <si>
    <t xml:space="preserve">площа дорожнього покриття від моста через р. Прут на автомобільній дорозі загального користування 0090701 сполученням Корнич-Завалля до с.Грушів, де планується провести капітальний ремонт. </t>
  </si>
  <si>
    <t>середня вартість виготовлення 1 проекту на капітальний ремонт дорожнього покриття від моста через р. Прут на автомобільній дорозі загального користування 0090701 сполученням Корнич-Завалля до с.Грушів</t>
  </si>
  <si>
    <r>
      <t>середня вартість капітального ремонту 1 м</t>
    </r>
    <r>
      <rPr>
        <vertAlign val="superscript"/>
        <sz val="8"/>
        <rFont val="Times New Roman"/>
        <family val="1"/>
        <charset val="204"/>
      </rPr>
      <t>2</t>
    </r>
    <r>
      <rPr>
        <sz val="8"/>
        <rFont val="Times New Roman"/>
        <family val="1"/>
        <charset val="204"/>
      </rPr>
      <t xml:space="preserve"> дорожнього покриття від моста через р. Прут на автомобільній дорозі загального користування 0090701 сполученням Корнич-Завалля до с.Грушів</t>
    </r>
  </si>
  <si>
    <t>відсоток виконання завдання по капітальному ремонту  дорожнього покриття від моста через р. Прут на автомобільній дорозі загального користування 0090701 сполученням Корнич-Завалля до с.Грушів</t>
  </si>
  <si>
    <t xml:space="preserve">середня вартість проведення капітального ремонту 1 дитячого майданчика по вул.Достоєвського в м.Коломиї </t>
  </si>
  <si>
    <t xml:space="preserve">відсоток виконання завдання по капітальному ремонту  дитячого майданчика по вул.Достоєвського в м.Коломиї </t>
  </si>
  <si>
    <t xml:space="preserve">Обсяг видатків на проведення капітального ремонту   вуличного освітлення біля озера в парку ім. Т.Шевченка в м.Коломиї </t>
  </si>
  <si>
    <t>Кількість мереж вуличного освітлення біля озера в парку ім. Т.Шевченка  в м.Коломиї, які заплановано відремонтувати</t>
  </si>
  <si>
    <t>середня вартість проведення капітального ремонту 1 мережі вуличного освітлення біля озера в парку ім. Т.Шевченка  в м.Коломиї, які заплановано відремонтувати</t>
  </si>
  <si>
    <t xml:space="preserve">відсоток виконання завдання по капітальному ремонту  вуличного освітлення біля озера в парку ім. Т.Шевченка в м.Коломиї </t>
  </si>
  <si>
    <t xml:space="preserve">Обсяг видатків на проведення капітального ремонту проїзду до озера в парку ім.Т.Шевченка  в м. Коломиї </t>
  </si>
  <si>
    <t xml:space="preserve">Площа проїзду до озера в парку ім.Т.Шевченка  в м. Коломиї, яку планується відремонтувати </t>
  </si>
  <si>
    <t>м²</t>
  </si>
  <si>
    <t>кошторис</t>
  </si>
  <si>
    <t xml:space="preserve">середня вартість капітального ремонту 1 м²  проїзду до озера в парку ім.Т.Шевченка  в м. Коломиї </t>
  </si>
  <si>
    <t xml:space="preserve">відсоток виконання завдання по капітальному ремонту проїзду до озера в парку ім.Т.Шевченка  в м. Коломиї </t>
  </si>
  <si>
    <t xml:space="preserve">Обсяг видатків на проведення капітального ремонту пішохідних доріжок біля озера в парку ім.Т.Шевченка  в м. Коломиї </t>
  </si>
  <si>
    <t>Площа пішохідних доріжок біля озера в парку ім.Т.Шевченка  в м.Коломиї, які заплановано відремонтувати</t>
  </si>
  <si>
    <r>
      <t>середня вартість капітальний ремонт 1 м</t>
    </r>
    <r>
      <rPr>
        <sz val="8"/>
        <rFont val="Calibri"/>
        <family val="2"/>
        <charset val="204"/>
      </rPr>
      <t>²</t>
    </r>
    <r>
      <rPr>
        <sz val="8"/>
        <rFont val="Times New Roman"/>
        <family val="1"/>
        <charset val="204"/>
      </rPr>
      <t xml:space="preserve">  пішохідних доріжок біля озера в парку ім.Т.Шевченка  в м. Коломиї </t>
    </r>
  </si>
  <si>
    <t xml:space="preserve">відсоток виконання завдання по капітальному ремонту пішохідних  доріжок біля озера в парку ім.Т.Шевченка  в м.Коломиї </t>
  </si>
  <si>
    <t>Обсяг видатків на забезпечення придбання багаторічних насаджень декоративних дерев (одержувач  коштів КП "Зеленосвіт")</t>
  </si>
  <si>
    <t>Кількість багаторічних насаджень декоративних дерев, які заплановано придбати</t>
  </si>
  <si>
    <t>середня вартість придбання 1 багаторічного насадження декоративного дерева</t>
  </si>
  <si>
    <t>відсоток багаторічних насаджень декоративних дерев, що будуть закуплені до загальних потреб</t>
  </si>
  <si>
    <t>12.  Забезпечити придбання багаторічних насаджень декоративних дерев (одержувач  коштів КП "Зеленосвіт")</t>
  </si>
  <si>
    <t xml:space="preserve">Обсяг видатків на проведення капітального ремонту  портивного майданчика по вул.Достоєвського в м.Коломиї </t>
  </si>
  <si>
    <t>Кількість спортивних майданчиків по вул.Достоєвського в м.Коломиї, які заплановано відремонтувати</t>
  </si>
  <si>
    <t>11.3.Провести капітальний ремонт  майданчиків</t>
  </si>
  <si>
    <t>Обсяг видатків на проведення капітального ремонту  автобусної зупинки по вул.Косачівській, 6 в м.Коломиї</t>
  </si>
  <si>
    <t>Кількість автобусних зупинки по вул.Косачівській, 6 в м.Коломиї, які заплановано відремонтувати</t>
  </si>
  <si>
    <t>середня вартість проведення капітального ремонту 1 автобусної зупинки по вул.Косачівській, 6 в м.Коломиї</t>
  </si>
  <si>
    <t>відсоток виконання завдання по капітальному ремонту  автобусної зупинки по вул.Косачівській, 6 в м.Коломиї</t>
  </si>
  <si>
    <t>Обсяг видатків на проведення капітального ремонту  автобусної зупинки по вул. Мазепи, 296 в м.Коломиї</t>
  </si>
  <si>
    <t>Кількість автобусних зупинки по вул. Мазепи, 296 в м.Коломиї, які заплановано відремонтувати</t>
  </si>
  <si>
    <t>середня вартість проведення капітального ремонту 1 автобусної зупинки по вул. Мазепи, 296 в м.Коломиї</t>
  </si>
  <si>
    <t>відсоток виконання завдання по капітальному ремонту  автобусної зупинки по вул. Мазепи, 296 в м.Коломиї</t>
  </si>
  <si>
    <t>Кількість автобусних зупинки в  с. Товмачик, які заплановано відремонтувати</t>
  </si>
  <si>
    <t>Обсяг видатків на проведення капітального ремонту  автобусної зупинки в  с. Товмачик</t>
  </si>
  <si>
    <t>середня вартість проведення капітального ремонту 1 автобусної зупинки в  с. Товмачик</t>
  </si>
  <si>
    <t>відсоток виконання завдання по капітальному ремонту  автобусної зупинки в  с. Товмачик</t>
  </si>
  <si>
    <t>Обсяг видатків на проведення капітального ремонту  автобусної зупинки по вул. Мазепи, 305 в м.Коломиї</t>
  </si>
  <si>
    <t>Кількість автобусних зупинки  по вул. Мазепи, 305 в м.Коломиї, які заплановано відремонтувати</t>
  </si>
  <si>
    <t>середня вартість проведення капітального ремонту 1 автобусної зупинки по вул. Мазепи, 305 в м.Коломиї</t>
  </si>
  <si>
    <t>відсоток виконання завдання по капітальному ремонту  автобусної зупинки  по вул. Мазепи, 305 в м.Коломиї</t>
  </si>
  <si>
    <t>обсяги бюджетних призначень на забезпечення ловіння бродячих тварин та їх утримання</t>
  </si>
  <si>
    <t xml:space="preserve">відсоток виконання завдання по встановленню  дорожніх знаків </t>
  </si>
  <si>
    <t>відсоток виконання завдання по встановленню   засобів обмеження руху автотранспорту</t>
  </si>
  <si>
    <t>площа дорожнього і тротуарного покриття вул.Едельвейсів  в місті Коломиї, де планується провести капітальний ремонт</t>
  </si>
  <si>
    <t xml:space="preserve">7.1. Забезпечити санітарну очистку вулиць, площ та скверів </t>
  </si>
  <si>
    <t>обсяг видатків на забезпечення санітарної очистки вулиць, площ та скверів - одержувач коштів КП "Полігон Екологія"</t>
  </si>
  <si>
    <t xml:space="preserve">Кількість місяців, протягом яких проводитиметься санітарна очистка вулиць, площ та скверів </t>
  </si>
  <si>
    <t>середня вартість санітарної  очистки вулиць,площ та скверів в місяць</t>
  </si>
  <si>
    <t xml:space="preserve">відсоток виконання завдання по забезпеченню санітарної очистки вулиць, площ та скверів </t>
  </si>
  <si>
    <t xml:space="preserve">11.5.2. Капітальний ремонт пішохідних доріжок біля озера в парку ім.Т.Шевченка  в м. Коломиї </t>
  </si>
  <si>
    <t xml:space="preserve">11.5.1. Капітальний ремонт проїзду до озера в парку ім.Т.Шевченка  в м. Коломиї </t>
  </si>
  <si>
    <t>11.5.Провести капітальний ремонт інших об'єктів</t>
  </si>
  <si>
    <t xml:space="preserve">11.4.1. Провести капітальний  ремонт вуличного освітлення біля озера в парку ім. Т.Шевченка в м.Коломиї </t>
  </si>
  <si>
    <t>11.4.Провести капітальний ремонт мереж вуличного освітлення</t>
  </si>
  <si>
    <t>11.3.Провести капітальний ремонт майданчиків</t>
  </si>
  <si>
    <t>11.2.4. Провести капітальний ремонт автобусної зупинки в с. Товмачик</t>
  </si>
  <si>
    <t>11.2.3. Провести капітальний ремонт автобусної зупинки по по вул. Мазепи, 305 в м.Коломиї</t>
  </si>
  <si>
    <t>11.2.2. Провести капітальний ремонт аавтобусної зупинки по вул. Мазепи, 296 в м.Коломиї</t>
  </si>
  <si>
    <t>11.2.1. Провести капітальний ремонт автобусної зупинки по вул.Косачівській, 6 в м.Коломиї</t>
  </si>
  <si>
    <t>11.2.Провести капітальний ремонт автобусних зупинок</t>
  </si>
  <si>
    <t>11.4.Провести капітальний ремонт  мереж вуличного освітлення</t>
  </si>
  <si>
    <t xml:space="preserve"> 7.7. Забезпечити ремонт павільйонів автобусних зупинок з встановленням лавок</t>
  </si>
  <si>
    <t>7.7.Забезпечити ремонт павільйонів автобусних зупинок з встановленням лавок</t>
  </si>
  <si>
    <t>обсяг витрат на проведення поточного ремонту павільйонів автобусних зупинок павільйонів автобусних зупинок з встановленням лавок - одержувач коштів КП "Полігон Екологія"</t>
  </si>
  <si>
    <t>середня вартість проведення поточного ремонту 1 павільйону автобусної зупинки з встановленням лавок</t>
  </si>
  <si>
    <t>відсоток виконання завдання по поточному ремонту павільйонів автобусних зупинок з встановленням лавок</t>
  </si>
  <si>
    <t>2.3.Ремонт тротуарів</t>
  </si>
  <si>
    <t>Послуги з благоустрою території  (ремонт тротуарів по вул. Франка від вул. Моцарта до вул. Достоєвського в м.Коломиї)</t>
  </si>
  <si>
    <t>Послуги з благоустрою території  (ремонт тротуарів по вул. Крип'якевича від будинку №6 до будинку №8 в м.Коломиї)</t>
  </si>
  <si>
    <t>середня вартість ремонту 1 м²</t>
  </si>
  <si>
    <t>площа тротуарів, яку планується відремонтувати</t>
  </si>
  <si>
    <t>.-        ремонт світлофорів</t>
  </si>
  <si>
    <t>кількість світлофорних об`єктів, на яких планується провести ремонт</t>
  </si>
  <si>
    <t>середня вартість ремонту одного світлофорного об`єкта</t>
  </si>
  <si>
    <r>
      <t>середня вартість нанесення 1 м</t>
    </r>
    <r>
      <rPr>
        <sz val="8"/>
        <rFont val="Calibri"/>
        <family val="2"/>
        <charset val="204"/>
      </rPr>
      <t>²</t>
    </r>
    <r>
      <rPr>
        <sz val="8"/>
        <rFont val="Times New Roman"/>
        <family val="1"/>
        <charset val="204"/>
      </rPr>
      <t xml:space="preserve"> дорожньої розмітки </t>
    </r>
  </si>
  <si>
    <t xml:space="preserve"> 7.8. Забезпечити ремонт і утримання автодорожніх і пішохідних мостів </t>
  </si>
  <si>
    <t>Послуги з благоустрою території  (ремонт тротуарів по вул.Бандери,1,3,5,7 в м.Коломиї)</t>
  </si>
  <si>
    <t>Послуги з благоустрою території  (ремонт тротуарів до буд. №21 по вул. Коновальця в м.Коломиї)</t>
  </si>
  <si>
    <t>Послуги з благоустрою території  (ремонт тротуарів біля меморіального комплексу жертвам аварії на ЧАЕС на розі вулиць Гетьмана І.Мазепи та Родини Крушельницьких в м.Коломиї)</t>
  </si>
  <si>
    <t>Послуги з благоустрою території  (ремонт тротуарів по вул.Криничній в м.Коломиї)</t>
  </si>
  <si>
    <t>Послуги з благоустрою території  (ремонт тротуарів по вул.Височана в м.Коломиї)</t>
  </si>
  <si>
    <t>Послуги з благоустрою території (ремонт тротуарів біля "Могили борцям за волю України" в с. Саджавка)</t>
  </si>
  <si>
    <t xml:space="preserve">відсоток виконання завдання і утримання автодорожніх і пішохідних мостів </t>
  </si>
  <si>
    <t>обсяг витрат на проведення і утримання автодорожніх і пішохідних мостів  - одержувач коштів КП "Полігон Екологія"</t>
  </si>
  <si>
    <t xml:space="preserve">7.8.Забезпечити ремонт і утримання автодорожніх і пішохідних мостів </t>
  </si>
  <si>
    <t xml:space="preserve">Кількість місяців, протягом яких проводитиметься ремонт і утримання автодорожніх і пішохідних мостів </t>
  </si>
  <si>
    <t>рішення міської ради від 28.03.2024 №3476-54/2024</t>
  </si>
  <si>
    <t>11.1.7. Провести капітальний ремонт  дорожнього та тротуарного покриття  з влаштуванням транспортної розв’язки в одному рівні на перехресті вулиць С.Петлюри-С. Стрільців-Л.Українки-В.Чорновола- І.Франка у м. Коломиї  Івано-Франківської обл.</t>
  </si>
  <si>
    <t>Обсяг видатків на проведення капітального ремонту  дорожнього та тротуарного покриття  з влаштуванням транспортної розв’язки в одному рівні на перехресті вулиць С.Петлюри-С. Стрільців-Л.Українки-В.Чорновола- І.Франка у м. Коломиї  Івано-Франківської обл.</t>
  </si>
  <si>
    <t>Кількість робочих проектів, необхідних для виконання капітального ремонту дорожнього та тротуарного покриття  з влаштуванням транспортної розв’язки в одному рівні на перехресті вулиць С.Петлюри-С. Стрільців-Л.Українки-В.Чорновола- І.Франка у м. Коломиї  Івано-Франківської обл.</t>
  </si>
  <si>
    <t>відсоток виконання завдання по капітальному ремонту  дорожнього та тротуарного покриття  з влаштуванням транспортної розв’язки в одному рівні на перехресті вулиць С.Петлюри-С. Стрільців-Л.Українки-В.Чорновола- І.Франка у м. Коломиї  Івано-Франківської обл.</t>
  </si>
  <si>
    <t>11.1.8. Провести капітальний ремонт дорожнього та тротуарного покриття вул.С.Петлюри в м. Коломиї  Івано-Франківської обл.</t>
  </si>
  <si>
    <t>Обсяг видатків на проведення капітального ремонту   дорожнього та тротуарного покриття вул.С.Петлюри в м. Коломиї  Івано-Франківської обл.</t>
  </si>
  <si>
    <t>Кількість робочих проектів, необхідних для виконання капітального ремонту  дорожнього та тротуарного покриття вул.С.Петлюри в м. Коломиї  Івано-Франківської обл.</t>
  </si>
  <si>
    <t>відсоток виконання завдання по капітальному ремонту   дорожнього та тротуарного покриття вул.С.Петлюри в м. Коломиї  Івано-Франківської обл.</t>
  </si>
  <si>
    <t>середня вартість виготовлення 1 проекту на капітальний ремонт  дорожнього та тротуарного покриття вул.С.Петлюри в м. Коломиї  Івано-Франківської обл.</t>
  </si>
  <si>
    <t>середня вартість виготовлення 1 проекту на капітальний ремонт дорожнього та тротуарного покриття  з влаштуванням транспортної розв’язки в одному рівні на перехресті вулиць С.Петлюри-С. Стрільців-Л.Українки-В.Чорновола- І.Франка у м. Коломиї  Івано-Франківської обл.</t>
  </si>
  <si>
    <t>11.1.9. Провести капітальний ремонт дорожнього та тротуарного покриття вул.С.Стрільців в м. Коломиї  Івано-Франківської обл.</t>
  </si>
  <si>
    <t>Кількість робочих проектів, необхідних для виконання капітального ремонту дорожнього та тротуарного покриття вул.С.Стрільців в м. Коломиї  Івано-Франківської обл.</t>
  </si>
  <si>
    <t>середня вартість виготовлення 1 проекту на капітальний ремонт дорожнього та тротуарного покриття вул.С.Стрільців в м. Коломиї  Івано-Франківської обл.</t>
  </si>
  <si>
    <t>відсоток виконання завдання по капітальному ремонту   дорожнього та тротуарного покриття вул.С.Стрільців в м. Коломиї  Івано-Франківської обл.</t>
  </si>
  <si>
    <t xml:space="preserve">11.1.10. Провести капітальний ремонт дорожнього покриття (під'їзних шляхів) з села Грушів до гори Юрів села Воскресинці  </t>
  </si>
  <si>
    <t xml:space="preserve">Обсяг видатків на проведення капітального ремонту  дорожнього покриття (під'їзних шляхів) з села Грушів до гори Юрів села Воскресинці  </t>
  </si>
  <si>
    <t xml:space="preserve">Кількість робочих проектів, необхідних для виконання капітального ремонту дорожнього покриття (під'їзних шляхів) з села Грушів до гори Юрів села Воскресинці  </t>
  </si>
  <si>
    <t xml:space="preserve">площа дорожнього покриття (під'їзних шляхів) з села Грушів до гори Юрів села Воскресинці  , де планується провести капітальний ремонт. </t>
  </si>
  <si>
    <t xml:space="preserve">середня вартість виготовлення 1 проекту на капітальний ремонтдорожнього покриття (під'їзних шляхів) з села Грушів до гори Юрів села Воскресинці  </t>
  </si>
  <si>
    <r>
      <t>середня вартість капітального ремонту 1 м</t>
    </r>
    <r>
      <rPr>
        <vertAlign val="superscript"/>
        <sz val="8"/>
        <rFont val="Times New Roman"/>
        <family val="1"/>
        <charset val="204"/>
      </rPr>
      <t>2</t>
    </r>
    <r>
      <rPr>
        <sz val="8"/>
        <rFont val="Times New Roman"/>
        <family val="1"/>
        <charset val="204"/>
      </rPr>
      <t xml:space="preserve"> дорожнього покриття (під'їзних шляхів) з села Грушів до гори Юрів села Воскресинці  </t>
    </r>
  </si>
  <si>
    <t xml:space="preserve">відсоток виконання завдання по капітальному ремонту  дорожнього покриття (під'їзних шляхів) з села Грушів до гори Юрів села Воскресинці  </t>
  </si>
  <si>
    <t xml:space="preserve">Обсяг видатків на проведення капітального ремонту пішохідних доріжок  в парку ім.Т.Шевченка  в м. Коломиї </t>
  </si>
  <si>
    <t>Площа пішохідних доріжок   в парку ім.Т.Шевченка  в м.Коломиї, які заплановано відремонтувати</t>
  </si>
  <si>
    <r>
      <t>середня вартість капітальний ремонт 1 м</t>
    </r>
    <r>
      <rPr>
        <sz val="8"/>
        <rFont val="Calibri"/>
        <family val="2"/>
        <charset val="204"/>
      </rPr>
      <t>²</t>
    </r>
    <r>
      <rPr>
        <sz val="8"/>
        <rFont val="Times New Roman"/>
        <family val="1"/>
        <charset val="204"/>
      </rPr>
      <t xml:space="preserve">  пішохідних доріжок  в парку ім.Т.Шевченка  в м. Коломиї </t>
    </r>
  </si>
  <si>
    <t xml:space="preserve">відсоток виконання завдання по капітальному ремонту пішохідних  доріжок  в парку ім.Т.Шевченка  в м.Коломиї </t>
  </si>
  <si>
    <t xml:space="preserve">11.5.3. Капітальний ремонт пішохідних доріжок  в парку ім.Т.Шевченка  в м. Коломиї </t>
  </si>
  <si>
    <t xml:space="preserve">Обсяг видатків на проведення капітального ремонту території скверу по вул.Атаманюка до берегоукріплення р.Прут  в місті Коломиї </t>
  </si>
  <si>
    <t>Площа території скверу по вул.Атаманюка до берегоукріплення р.Прут  в місті Коломиїї, яку заплановано відремонтувати</t>
  </si>
  <si>
    <r>
      <t>середня вартість капітальний ремонт 1 м</t>
    </r>
    <r>
      <rPr>
        <sz val="8"/>
        <rFont val="Calibri"/>
        <family val="2"/>
        <charset val="204"/>
      </rPr>
      <t>²</t>
    </r>
    <r>
      <rPr>
        <sz val="8"/>
        <rFont val="Times New Roman"/>
        <family val="1"/>
        <charset val="204"/>
      </rPr>
      <t xml:space="preserve">  території скверу по вул.Атаманюка до берегоукріплення р.Прут  в місті Коломиї</t>
    </r>
  </si>
  <si>
    <t xml:space="preserve">відсоток виконання завдання по капітальному ремонту території скверу по вул.Атаманюка до берегоукріплення р.Прут  в місті Коломиї </t>
  </si>
  <si>
    <t xml:space="preserve">11.5.4. Капітальний ремонт території скверу по вул.Атаманюка до берегоукріплення р.Прут  в місті Коломиї </t>
  </si>
  <si>
    <t>Обсяг видатків на проведення капітального ремонту  території прилеглої до вул Аркаса в місті Коломиї</t>
  </si>
  <si>
    <t>Площа території прилеглої до вул Аркаса в місті Коломиї, яку заплановано відремонтувати</t>
  </si>
  <si>
    <r>
      <t>середня вартість капітальний ремонт 1 м</t>
    </r>
    <r>
      <rPr>
        <sz val="8"/>
        <rFont val="Calibri"/>
        <family val="2"/>
        <charset val="204"/>
      </rPr>
      <t>²</t>
    </r>
    <r>
      <rPr>
        <sz val="8"/>
        <rFont val="Times New Roman"/>
        <family val="1"/>
        <charset val="204"/>
      </rPr>
      <t xml:space="preserve">   території прилеглої до вул Аркаса в місті Коломиї</t>
    </r>
  </si>
  <si>
    <t>відсоток виконання завдання по капітальному ремонту  території прилеглої до вул Аркаса в місті Коломиї</t>
  </si>
  <si>
    <t>11.5.5. Капітальний ремонт території  території прилеглої до вул Аркаса в місті Коломиї</t>
  </si>
  <si>
    <t xml:space="preserve">11.5.Провести капітальний ремонт  інших об'єктів </t>
  </si>
  <si>
    <t>кількість автомобільих мостів</t>
  </si>
  <si>
    <t>кількість пішохідних мостів</t>
  </si>
  <si>
    <t xml:space="preserve">площа автомобільних та пішохідних мостів </t>
  </si>
  <si>
    <t>середня вартість проведення поточного ремонту  і утримання автодорожніх і пішохідних мостів в місяць</t>
  </si>
  <si>
    <t>середня вартість проведення поточного ремонту і утримання 1 м.кв  автодорожного і пішохідного моста</t>
  </si>
  <si>
    <t>кількість отриманих інших витрат (збитків), які необхідно оплатити</t>
  </si>
  <si>
    <t>середня вартість оплати 1 інших витрат (збитків)</t>
  </si>
  <si>
    <t>відсоток виконання завдання по оплаті інших витрат (збитків)</t>
  </si>
  <si>
    <t>обсяг видатків на забезпечення оплати інших витрат (збитків)</t>
  </si>
  <si>
    <t>11.1.4. Провести капітальний ремонт  вул. І.Шарлая в м. Коломиї</t>
  </si>
  <si>
    <t>рішення міської ради від 25.04.2024 №3515-54/2024</t>
  </si>
  <si>
    <t>наказ УКГ від 30.04.2024 №20-О</t>
  </si>
  <si>
    <t>Послуги з благоустрою території  (ремонт тротуарів по вул.Мазепи від вул. Бандери до межі міста Коломия)</t>
  </si>
  <si>
    <t xml:space="preserve"> 5.1. Забезпечити оплату судового збору</t>
  </si>
  <si>
    <t>5.2. Забезпечити оплату за видачу сертифікатів готовності об`єктів до експлуатації по будівництву каналізаційних мереж</t>
  </si>
  <si>
    <t>5.3. Забезпечення розроблення технічної документації (схема організації дорожнього руху в м. Коломиї)</t>
  </si>
  <si>
    <t>5.5. Забезпечити оплату інших витрат (збитків)</t>
  </si>
  <si>
    <t>кількість виготовленої проектно- кошторисної та проектно-технічної документації</t>
  </si>
  <si>
    <t>середня вартість виготовлення 1проектно- кошторисної та проектно-технічної документації</t>
  </si>
  <si>
    <t>відсоток виконання завдання по проектно- кошторисної та проектно-технічної документації</t>
  </si>
  <si>
    <t>5.4. Розроблення проектно- кошторисної та проектно-технічної документації з благоустрою</t>
  </si>
  <si>
    <t>5.5.  Забезпечити оплату інших витрат (збитків)</t>
  </si>
  <si>
    <t>5.1. Забезпечити оплату судового збору</t>
  </si>
  <si>
    <t>Послуги з благоустрою території  (ремонт тротуарів по вул. Крип'якевича біля будинку №2а в м.Коломиї)</t>
  </si>
  <si>
    <t>Послуги з благоустрою території  (ремонт тротуарів по вул. Яворницького в м.Коломиї)</t>
  </si>
  <si>
    <t>Послуги з благоустрою території  (ремонт тротуарів по вул. Тарабалки в м.Коломиї)</t>
  </si>
  <si>
    <t>Послуги з благоустрою території (ремонт тротуарів по вул.Мазепи від будинку №131 до будинку №133 в м.Коломиї)</t>
  </si>
  <si>
    <r>
      <t xml:space="preserve">Обсяг бюджетних призначень / бюджетних асигнувань - </t>
    </r>
    <r>
      <rPr>
        <b/>
        <sz val="12"/>
        <rFont val="Times New Roman"/>
        <family val="1"/>
        <charset val="204"/>
      </rPr>
      <t>216 584 769,00</t>
    </r>
    <r>
      <rPr>
        <sz val="12"/>
        <rFont val="Times New Roman"/>
        <family val="1"/>
        <charset val="204"/>
      </rPr>
      <t xml:space="preserve"> гривень, у тому числі загального фонду –
</t>
    </r>
    <r>
      <rPr>
        <b/>
        <sz val="12"/>
        <rFont val="Times New Roman"/>
        <family val="1"/>
        <charset val="204"/>
      </rPr>
      <t xml:space="preserve">168 037 500,00 </t>
    </r>
    <r>
      <rPr>
        <sz val="12"/>
        <rFont val="Times New Roman"/>
        <family val="1"/>
        <charset val="204"/>
      </rPr>
      <t xml:space="preserve">гривень та спеціального фонду – </t>
    </r>
    <r>
      <rPr>
        <b/>
        <sz val="12"/>
        <rFont val="Times New Roman"/>
        <family val="1"/>
        <charset val="204"/>
      </rPr>
      <t>48 547 269,00</t>
    </r>
    <r>
      <rPr>
        <sz val="12"/>
        <rFont val="Times New Roman"/>
        <family val="1"/>
        <charset val="204"/>
      </rPr>
      <t xml:space="preserve"> гривень
</t>
    </r>
    <r>
      <rPr>
        <b/>
        <u/>
        <sz val="12"/>
        <rFont val="Times New Roman"/>
        <family val="1"/>
        <charset val="204"/>
      </rPr>
      <t xml:space="preserve">
</t>
    </r>
  </si>
  <si>
    <t>11.6.Провести капітальний ремонт  каналізаційних мереж</t>
  </si>
  <si>
    <t>11.1.9. Провести капітальний ремонт вул. Маковея в м. Коломиї</t>
  </si>
  <si>
    <t>Обсяг видатків на проведення капітального ремонту   вул. Маковея в м.Коломиї</t>
  </si>
  <si>
    <t>Кількість робочих проектів, необхідних для виконання капітального ремонту вул. маковея в м. Коломиї</t>
  </si>
  <si>
    <t>середня вартість виготовлення 1 проекту на капітальний ремонт вул. Маковея в м.Коломиї</t>
  </si>
  <si>
    <t>відсоток виконання завдання по капітальному ремонту    вул. Маковея вм. Коломиї</t>
  </si>
  <si>
    <t xml:space="preserve">11.3.1. Провести капітальний ремонт спортивного майданчика по вул.Достоєвського в м.Коломиї </t>
  </si>
  <si>
    <t>11.6.Провести капітальний ремонт каналізаційних мереж</t>
  </si>
  <si>
    <t>11.6.1. Капітальний ремонт дощової каналізації біля будинку №44 по вулиці Січових Стрільців в місті Коломиї</t>
  </si>
  <si>
    <t>Обсяг видатків на проведення капітального дощової каналізації біля будинку №44 по вулиці Січових Стрільців в місті Коломиї</t>
  </si>
  <si>
    <t>відсоток виконання завдання по капітальному ремонту дощової каналізації біля будинку №44 по вулиці Січових Стрільців в місті Коломиї</t>
  </si>
  <si>
    <t>середня вартість капітального ремонту 1 м дощової каналізації біля будинку №44 по вулиці Січових Стрільців в місті Коломиї</t>
  </si>
  <si>
    <t xml:space="preserve">Протяжність дощової каналізації біля будинку №44 по вулиці Січових Стрільців в місті Коломиї, яку планується відремонтувати </t>
  </si>
  <si>
    <t>11.5.7. Капітальний ремонт території біля біля будинку №83 на вулиці Франка в місті Коломиї</t>
  </si>
  <si>
    <t>Обсяг видатків на проведення капітального ремонту  території біля біля будинку №83 на вулиці Франка в місті Коломиї</t>
  </si>
  <si>
    <t>Площа території біля біля будинку №83 на вулиці Франка в місті Коломиї</t>
  </si>
  <si>
    <r>
      <t>середня вартість капітальний ремонт 1 м</t>
    </r>
    <r>
      <rPr>
        <sz val="8"/>
        <rFont val="Calibri"/>
        <family val="2"/>
        <charset val="204"/>
      </rPr>
      <t>²</t>
    </r>
    <r>
      <rPr>
        <sz val="8"/>
        <rFont val="Times New Roman"/>
        <family val="1"/>
        <charset val="204"/>
      </rPr>
      <t xml:space="preserve">   території біля біля будинку №83 на вулиці Франка в місті Коломиї</t>
    </r>
  </si>
  <si>
    <t>відсоток виконання завдання по капітальному ремонту  території біля біля будинку №83 на вулиці Франка в місті Коломиї</t>
  </si>
  <si>
    <t>11.5.6. Капітальний ремонт території біля озера в парку ім.Т.Шевченка</t>
  </si>
  <si>
    <t>Площа території біля озера в парку ім.Т.Шевченка</t>
  </si>
  <si>
    <t>Обсяг видатків на проведення капітального ремонту  території  біля озера в парку ім.Т.Шевченка</t>
  </si>
  <si>
    <r>
      <t>середня вартість капітальний ремонт 1 м</t>
    </r>
    <r>
      <rPr>
        <sz val="8"/>
        <rFont val="Calibri"/>
        <family val="2"/>
        <charset val="204"/>
      </rPr>
      <t>²</t>
    </r>
    <r>
      <rPr>
        <sz val="8"/>
        <rFont val="Times New Roman"/>
        <family val="1"/>
        <charset val="204"/>
      </rPr>
      <t xml:space="preserve">   території біля озера в парку ім.Т.Шевченка</t>
    </r>
  </si>
  <si>
    <t>відсоток виконання завдання по капітальному ремонту  території біля озера в парку ім.Т.Шевченка</t>
  </si>
  <si>
    <t>рішення міської ради від 27.06.2024 №3587-54/2024</t>
  </si>
  <si>
    <t>Послуги з благоустрою території (ремонт міжквартальних проїздів по вулиці Чайковського,52 в м.Коломиї)</t>
  </si>
  <si>
    <t>Послуги з благоустрою території (ремонт міжквартальних проїздів  між буд.№44,54-56 по вулиці Чайковського в м.Коломиї)</t>
  </si>
  <si>
    <t>Послуги з благоустрою території (ремонт міжквартальних проїздів по вулиці Бандери, 38  в м.Коломиї)</t>
  </si>
  <si>
    <t>Послуги з благоустрою території (ремонт міжквартальних проїздів по вулиці Заньковецької,12  в м.Коломиї. Коригування)</t>
  </si>
  <si>
    <t>Послуги з благоустрою території (ремонт тротуарів по вул.Богуна в м.Коломиї)</t>
  </si>
  <si>
    <t>Послуги з благоустрою території (ремонт тротуарів біля буд.№83  по вулиці Франка в місті Коломиї)</t>
  </si>
  <si>
    <t>Послуги з благоустрою території (ремонт тротуаррних доріжок від вул.Лисенка до вул. Січових Стрільців в м.Коломиї)</t>
  </si>
  <si>
    <t>Послуги з благоустрою території (ремонт міжквартальних проїздів між буд.№16,20,22,26 по вул.Лисенка в м.Коломиї)(коригування)</t>
  </si>
  <si>
    <r>
      <t xml:space="preserve">Підстави для виконання бюджетної програми: </t>
    </r>
    <r>
      <rPr>
        <u/>
        <sz val="10.5"/>
        <rFont val="Times New Roman"/>
        <family val="1"/>
        <charset val="204"/>
      </rPr>
      <t>Конституція України, Бюджетний кодекс України, Закон України «Про Національну програму інформатизації», Наказ Міністерства фінансів України від 26.08.2014 № 836 «Про деякі питання запровадження програмно-цільового методу складання та виконання місцевих бюджетів» (зі змінами), Наказ Міністерства фінансів України від 26.08.2014 № 836 «Правила складання паспортів бюджетних програм місцевих бюджетів та звітів про їх виконання» (зі змінами, внесеними наказом Міністерством фінансів України 15.11.2019 року №908), Наказ Міністерства фінансів України від 20.09.2017 №793 «Про затверджених складових програмної класифікації видатків та кредитування місцевих бюджетів», рішення міської ради від 22.12.2023 р.  № 3295-50/2023 "Про бюджет Коломийської міської територіальної громади на 20234 рік (0953000000) код бюджету", наказ управління комунального господарства від 03.01.2024  №1-О "Про затвердження планів видатків управління комунального господарства на 2024 рік",  рішення міської ради від 18.01.2024 р.  № 33620-52/2024 "Про уточнення бюджету Коломийської міської територіальної громади на 2024 рік (0953000000) код бюджету", рішення міської ради від 27.02.2024р. № 3402-53/2024 "Про уточнення бюджету Коломийської міської територіальної громади на 2024 рік  (0953000000) код бюджету",рішення міської ради від 27.02.2024р.  № 3372-53/2024 "Про внесення змін до програми «Благоустрій Коломийської міської територіальної громади на 2021-2025 роки в новій редакції», наказ управління комунального господарства від  07.03.2024  №11-О "Про затвердження планів видатків управління комунального господарства на 2024 рік", наказ управління комунального господарства від  19.03.2024  №14-О "Про затвердження планів видатків управління комунального господарства на 2024 рік (у новій редакції)", рішення міської ради від 28.03.2024р.  № 3476-54/2024 "Про уточнення бюджету Коломийської міської територіальної громади на 2024 рік (0953000000) код бюджету»,рішення міської ради від 28.03.2024р.  № 3458-54/2024 "Про внесення змін до рішення міської ради від 08.11.2022р   № 2223-37/2022 «Про визначення одержувачів бюджетних коштів на 2023-2025 роки по програмі «Благоустрій Коломийської міської територіальної громади  на 2021-2025 роки»», наказ управління комунального господарства від 01.04.2024  №17-О "Про затвердження планів видатків управління комунального господарства на 2024 рік (у новій редакції)", рішення міської ради від 25.04.2024р.  № 3515-54/2024 "Про уточнення бюджету Коломийської міської територіальної громади на 2024 рік (0953000000) код бюджету», рішення міської ради від 25.04.2024р.  № 3506-54/2024 " Про внесення змін до програми   «Благоустрій Коломийської міської територіальної громади на 2021-2025 роки в новій редакції»», наказ управління комунального господарства від  30.04.2024  №20-О "Про затвердження планів видатків управління комунального господарства на 2024 рік (у новій редакції)", наказ управління комунального господарства від  14.05.2024  №23-О "Про затвердження плану видатків управління комунального господарства на 2024 рік (у новій редакції)", рішення міської ради від 27.06.2024р.  № 3587-54/2024 "Про уточнення бюджету Коломийської міської територіальної громади на 2024 рік (0953000000) код бюджету»,  наказ управління комунального господарства від  01.07.2024  № 28-О "Про затвердження плану видатків управління комунального господарства на 2024 рік (у новій редакції)", наказ управління комунального господарства від  05.08.2024  №32-О "Про затвердження плану видатків управління комунального господарства на 2024 рік (у новій редакції)"</t>
    </r>
  </si>
  <si>
    <t>наказ УКГ від 05.08.2024 №32-О</t>
  </si>
  <si>
    <t>Послуги з благоустрою території (ремонт тротуарів біля буд.№20,22,24 по вул.Богуна в м.Коломиї)</t>
  </si>
  <si>
    <t>Послуги з благоустрою території (ремонт пішохідних доріжок від будинку №16 по вул. Стефаника  до будинку №34 по вул Бандери в м. Коломиї)</t>
  </si>
  <si>
    <t>Заступник начальника управління комунального господарства</t>
  </si>
  <si>
    <t>Уляна ДОЛАВРУК</t>
  </si>
  <si>
    <t>Послуги з благоустрою території  (ремонт тротуарів по вул.Довбуша від будинку № 27 до вул.Котляревського в м.Коломиї. Коригування</t>
  </si>
  <si>
    <t>від 05 серпня 2024 року №33-О</t>
  </si>
  <si>
    <t>Обсяг видатків на проведення капітального ремонту  вул.Іваничука в м. Коломиї</t>
  </si>
  <si>
    <t>Кількість робочих проектів, необхідних для виконання капітального ремонту вул.Іваничука в м. Коломиї</t>
  </si>
  <si>
    <t xml:space="preserve">площа вул.Іваничука в м. Коломиї, де планується провести капітальний ремонт. </t>
  </si>
  <si>
    <t>середня вартість виготовлення 1 проекту на капітальний ремонт вул.Іваничука в м. Коломиї</t>
  </si>
  <si>
    <r>
      <t>середня вартість капітального ремонту 1 м</t>
    </r>
    <r>
      <rPr>
        <vertAlign val="superscript"/>
        <sz val="8"/>
        <rFont val="Times New Roman"/>
        <family val="1"/>
        <charset val="204"/>
      </rPr>
      <t>2</t>
    </r>
    <r>
      <rPr>
        <sz val="8"/>
        <rFont val="Times New Roman"/>
        <family val="1"/>
        <charset val="204"/>
      </rPr>
      <t xml:space="preserve"> вул.Іваничука в м. Коломиї</t>
    </r>
  </si>
  <si>
    <t>відсоток виконання завдання по капітальному ремонту  вул.Іваничука в м. Коломиї</t>
  </si>
  <si>
    <t>рішення міської ради від 22.08.2024 №3748-55/2024</t>
  </si>
  <si>
    <t>Кількість робочих проектів, необхідних для виконання капітального ремонту вул. Маковея в м. Коломиї</t>
  </si>
  <si>
    <t xml:space="preserve">Обсяг видатків на проведення капітального ремонту  вул. вул. Кривоноса в м.Коломиї  </t>
  </si>
  <si>
    <t xml:space="preserve">Кількість робочих проектів, необхідних для виконання капітального ремонту  вул. Кривоноса в м.Коломиї  </t>
  </si>
  <si>
    <t xml:space="preserve">середня вартість виготовлення 1 проекту на капітальний ремонт вул. Кривоноса в м.Коломиї  </t>
  </si>
  <si>
    <r>
      <t>середня вартість капітального ремонту 1 м</t>
    </r>
    <r>
      <rPr>
        <vertAlign val="superscript"/>
        <sz val="8"/>
        <rFont val="Times New Roman"/>
        <family val="1"/>
        <charset val="204"/>
      </rPr>
      <t>2</t>
    </r>
    <r>
      <rPr>
        <sz val="8"/>
        <rFont val="Times New Roman"/>
        <family val="1"/>
        <charset val="204"/>
      </rPr>
      <t xml:space="preserve">  вул. Кривоноса в м.Коломиї  </t>
    </r>
  </si>
  <si>
    <t xml:space="preserve">відсоток виконання завдання по капітальному ремонту вул. Кривоноса в м.Коломиї  </t>
  </si>
  <si>
    <t>Обсяг видатків на проведення капітального ремонту  вул. Чорновола в м. Коломиї</t>
  </si>
  <si>
    <t>Кількість робочих проектів, необхідних для виконання капітального ремонту  вул. Чорновола в м. Коломиї</t>
  </si>
  <si>
    <t xml:space="preserve">площа вул. Чорновола в м. Коломиї, де планується провести капітальний ремонт. </t>
  </si>
  <si>
    <t>середня вартість виготовлення 1 проекту на капітальний ремонт вул. Чорновола в м. Коломиї</t>
  </si>
  <si>
    <t xml:space="preserve">площа вул. Кривоноса в м.Коломиї , де планується провести капітальний ремонт. </t>
  </si>
  <si>
    <t>Обсяг видатків на проведення капітального ремонту  автобусної зупинки біля буд. № 83 по вул.Франка в м.Коломиї</t>
  </si>
  <si>
    <t>Кількість автобусних зупинок біля буд. № 83 по вул.Франка в м.Коломиї, які заплановано відремонтувати</t>
  </si>
  <si>
    <t>середня вартість проведення капітального ремонту 1 автобусної зупинки біля буд. № 83 по вул.Франка в м.Коломиї</t>
  </si>
  <si>
    <t>відсоток виконання завдання по капітальному ремонту  автобусної зупинки біля буд. № 83 по вул.Франка в м.Коломиї</t>
  </si>
  <si>
    <t>Кількість робочих проектів, необхідних для виконання капітального ремонту території скверу по вул.Атаманюка до берегоукріплення р.Прут  в місті Коломиїї</t>
  </si>
  <si>
    <r>
      <t>середня вартість виготовлення 1 проекту на капітальний ремонт</t>
    </r>
    <r>
      <rPr>
        <sz val="8"/>
        <rFont val="Times New Roman"/>
        <family val="1"/>
        <charset val="204"/>
      </rPr>
      <t xml:space="preserve"> території скверу по вул.Атаманюка до берегоукріплення р.Прут  в місті Коломиї</t>
    </r>
  </si>
  <si>
    <t>середня вартість виготовлення 1 проекту на капітальний ремонт   території прилеглої до вул Аркаса в місті Коломиї</t>
  </si>
  <si>
    <t>Кількість робочих проектів, необхідних для виконання капітального ремонту території прилеглої до вул Аркаса в місті Коломиї, яку заплановано відремонтувати</t>
  </si>
  <si>
    <t xml:space="preserve">Обсяг видатків на проведення капітального ремонту  проїзду від вул.Хмельницького до вул. Циганкова в м.Коломиї  </t>
  </si>
  <si>
    <t xml:space="preserve">Кількість робочих проектів, необхідних для виконання капітального ремонту  проїзду від вул.Хмельницького до вул. Циганкова в м.Коломиї  </t>
  </si>
  <si>
    <t xml:space="preserve">середня вартість виготовлення 1 проекту на капітальний ремонт проїзду від вул.Хмельницького до вул. Циганкова в м.Коломиї  </t>
  </si>
  <si>
    <r>
      <t>середня вартість капітального ремонту 1 м</t>
    </r>
    <r>
      <rPr>
        <vertAlign val="superscript"/>
        <sz val="8"/>
        <rFont val="Times New Roman"/>
        <family val="1"/>
        <charset val="204"/>
      </rPr>
      <t>2</t>
    </r>
    <r>
      <rPr>
        <sz val="8"/>
        <rFont val="Times New Roman"/>
        <family val="1"/>
        <charset val="204"/>
      </rPr>
      <t xml:space="preserve">  проїзду від вул.Хмельницького до вул. Циганкова в м.Коломиї  </t>
    </r>
  </si>
  <si>
    <t xml:space="preserve">відсоток виконання завдання по капітальному ремонтупроїзду від вул.Хмельницького до вул. Циганкова в м.Коломиї  </t>
  </si>
  <si>
    <t>Обсяг видатків на проведення капітального ремонту  міжквартальних проїздів біля будинку №36 по вул.Крип'якевича в м. Коломиї</t>
  </si>
  <si>
    <t>Кількість робочих проектів, необхідних для виконання капітального ремонту міжквартальних проїздів біля будинку №36 по вул.Крип'якевича в м. Коломиї</t>
  </si>
  <si>
    <t>середня вартість виготовлення 1 проекту на капітальний ремонт міжквартальних проїздів біля будинку №36 по вул.Крип'якевича в м. Коломиї</t>
  </si>
  <si>
    <r>
      <t>середня вартість капітального ремонту 1 м</t>
    </r>
    <r>
      <rPr>
        <vertAlign val="superscript"/>
        <sz val="8"/>
        <rFont val="Times New Roman"/>
        <family val="1"/>
        <charset val="204"/>
      </rPr>
      <t>2</t>
    </r>
    <r>
      <rPr>
        <sz val="8"/>
        <rFont val="Times New Roman"/>
        <family val="1"/>
        <charset val="204"/>
      </rPr>
      <t xml:space="preserve"> міжквартальних проїздів біля будинку №36 по вул.Крип'якевича в м. Коломиї</t>
    </r>
  </si>
  <si>
    <t>відсоток виконання завдання по капітальному ремонту  міжквартальних проїздів біля будинку №36 по вул.Крип'якевича в м. Коломиї</t>
  </si>
  <si>
    <t xml:space="preserve">площа міжквартальних проїздів біля будинку №36 по вул.Крип'якевича в м. Коломиї, де планується провести капітальний ремонт. </t>
  </si>
  <si>
    <t xml:space="preserve">Обсяг видатків на проведення капітального ремонту  міжквартальних проїздів іля будинку №274 по вул.Мазепи в м. Коломиї    </t>
  </si>
  <si>
    <t xml:space="preserve">Обсяг видатків на проведення капітального ремонту  міжквартальних проїздів іля будинку біля будинку №288А по вул.Мазепи в м. Коломиї    </t>
  </si>
  <si>
    <t xml:space="preserve">площа міжквартальних проїздів біля будинку №288А по вул.Мазепи в м. Коломиї, де планується провести капітальний ремонт. </t>
  </si>
  <si>
    <r>
      <t>середня вартість капітального ремонту 1 м</t>
    </r>
    <r>
      <rPr>
        <vertAlign val="superscript"/>
        <sz val="8"/>
        <rFont val="Times New Roman"/>
        <family val="1"/>
        <charset val="204"/>
      </rPr>
      <t>2</t>
    </r>
    <r>
      <rPr>
        <sz val="8"/>
        <rFont val="Times New Roman"/>
        <family val="1"/>
        <charset val="204"/>
      </rPr>
      <t xml:space="preserve"> міжквартальних проїздів біля будинку №288А по вул.Мазепи в м. Коломиї      </t>
    </r>
  </si>
  <si>
    <t xml:space="preserve">відсоток виконання завдання по капітальному ремонту  міжквартальних проїздів біля будинку №288А по вул.Мазепи в м. Коломиї    </t>
  </si>
  <si>
    <r>
      <t>середня вартість капітального ремонту 1 м</t>
    </r>
    <r>
      <rPr>
        <vertAlign val="superscript"/>
        <sz val="8"/>
        <rFont val="Times New Roman"/>
        <family val="1"/>
        <charset val="204"/>
      </rPr>
      <t>2</t>
    </r>
    <r>
      <rPr>
        <sz val="8"/>
        <rFont val="Times New Roman"/>
        <family val="1"/>
        <charset val="204"/>
      </rPr>
      <t xml:space="preserve"> міжквартальних проїздів біля будинку №274 по вул.Мазепи в м. Коломиї    </t>
    </r>
  </si>
  <si>
    <t xml:space="preserve">відсоток виконання завдання по капітальному ремонту  міжквартальних проїздів біля будинку №274 по вул.Мазепи в м. Коломиї    </t>
  </si>
  <si>
    <t>середня вартість виготовлення 1 проекту на капітальний ремонт міжквартальних проїздів біля будинку №274 по вул.Мазепи в м. Коломиї</t>
  </si>
  <si>
    <t xml:space="preserve">Обсяг видатків на проведення капітального ремонту  міжквартальних проїздів іля будинку біля будинку №270 по вул.Мазепи в м. Коломиї    </t>
  </si>
  <si>
    <t xml:space="preserve">площа міжквартальних проїздів біля будинку №270 по вул.Мазепи в м. Коломиї, де планується провести капітальний ремонт. </t>
  </si>
  <si>
    <t>середня вартість виготовлення 1 проекту на капітальний ремонт міжквартальних проїздів біля будинку №288А по вул.Мазепи в м. Коломиї</t>
  </si>
  <si>
    <t>площа міжквартальних проїздів біля будинку №274 по вул.Мазепи в м. Коломиї, де планується провести капітальний ремонт</t>
  </si>
  <si>
    <t>середня вартість виготовлення 1 проекту на капітальний ремонт міжквартальних проїздів біля будинку №270 по вул.Мазепи в м. Коломиї</t>
  </si>
  <si>
    <r>
      <t>середня вартість капітального ремонту 1 м</t>
    </r>
    <r>
      <rPr>
        <vertAlign val="superscript"/>
        <sz val="8"/>
        <rFont val="Times New Roman"/>
        <family val="1"/>
        <charset val="204"/>
      </rPr>
      <t>2</t>
    </r>
    <r>
      <rPr>
        <sz val="8"/>
        <rFont val="Times New Roman"/>
        <family val="1"/>
        <charset val="204"/>
      </rPr>
      <t xml:space="preserve"> міжквартальних проїздів біля будинку №270 по вул.Мазепи в м. Коломиї      </t>
    </r>
  </si>
  <si>
    <t xml:space="preserve">відсоток виконання завдання по капітальному ремонту  міжквартальних проїздів біля будинку №270 по вул.Мазепи в м. Коломиї    </t>
  </si>
  <si>
    <t xml:space="preserve">11.7.5.Провести капітальний ремонт міжквартальних проїздів біля будинку №272 по вул.Мазепи в м. Коломиї    </t>
  </si>
  <si>
    <t xml:space="preserve">Обсяг видатків на проведення капітального ремонту  міжквартальних проїздів іля будинку біля будинку №272 по вул.Мазепи в м. Коломиї    </t>
  </si>
  <si>
    <t xml:space="preserve">Кількість робочих проектів, необхідних для виконання капітального ремонту міжквартальних проїздів біля будинку біля будинку №270 по вул.Мазепи в м. Коломиї       </t>
  </si>
  <si>
    <t xml:space="preserve">Кількість робочих проектів, необхідних для виконання капітального ремонту міжквартальних проїздів біля будинку біля будинку №272 по вул.Мазепи в м. Коломиї       </t>
  </si>
  <si>
    <t xml:space="preserve">Кількість робочих проектів, необхідних для виконання капітального ремонту міжквартальних проїздів біля будинку біля будинку №288А по вул.Мазепи в м. Коломиї       </t>
  </si>
  <si>
    <t xml:space="preserve">Кількість робочих проектів, необхідних для виконання капітального ремонту міжквартальних проїздів біля будинку №274 по вул.Мазепи в м. Коломиї    </t>
  </si>
  <si>
    <t>середня вартість виготовлення 1 проекту на капітальний ремонт міжквартальних проїздів біля будинку №272 по вул.Мазепи в м. Коломиї</t>
  </si>
  <si>
    <t xml:space="preserve">площа міжквартальних проїздів біля будинку №272 по вул.Мазепи в м. Коломиї, де планується провести капітальний ремонт. </t>
  </si>
  <si>
    <t xml:space="preserve">відсоток виконання завдання по капітальному ремонту  міжквартальних проїздів біля будинку №272 по вул.Мазепи в м. Коломиї    </t>
  </si>
  <si>
    <r>
      <t>середня вартість капітального ремонту 1 м</t>
    </r>
    <r>
      <rPr>
        <vertAlign val="superscript"/>
        <sz val="8"/>
        <rFont val="Times New Roman"/>
        <family val="1"/>
        <charset val="204"/>
      </rPr>
      <t>2</t>
    </r>
    <r>
      <rPr>
        <sz val="8"/>
        <rFont val="Times New Roman"/>
        <family val="1"/>
        <charset val="204"/>
      </rPr>
      <t xml:space="preserve"> міжквартальних проїздів біля будинку №272 по вул.Мазепи в м. Коломиї      </t>
    </r>
  </si>
  <si>
    <t xml:space="preserve">Обсяг видатків на проведення капітального ремонту  міжквартальних проїздів іля будинку біля будинку №268 по вул.Мазепи в м. Коломиї    </t>
  </si>
  <si>
    <t xml:space="preserve">Кількість робочих проектів, необхідних для виконання капітального ремонту міжквартальних проїздів біля будинку біля будинку №268 по вул.Мазепи в м. Коломиї       </t>
  </si>
  <si>
    <t xml:space="preserve">площа міжквартальних проїздів біля будинку №268 по вул.Мазепи в м. Коломиї, де планується провести капітальний ремонт. </t>
  </si>
  <si>
    <t>середня вартість виготовлення 1 проекту на капітальний ремонт міжквартальних проїздів біля будинку №268 по вул.Мазепи в м. Коломиї</t>
  </si>
  <si>
    <r>
      <t>середня вартість капітального ремонту 1 м</t>
    </r>
    <r>
      <rPr>
        <vertAlign val="superscript"/>
        <sz val="8"/>
        <rFont val="Times New Roman"/>
        <family val="1"/>
        <charset val="204"/>
      </rPr>
      <t>2</t>
    </r>
    <r>
      <rPr>
        <sz val="8"/>
        <rFont val="Times New Roman"/>
        <family val="1"/>
        <charset val="204"/>
      </rPr>
      <t xml:space="preserve"> міжквартальних проїздів біля будинку №268 по вул.Мазепи в м. Коломиї      </t>
    </r>
  </si>
  <si>
    <t xml:space="preserve">відсоток виконання завдання по капітальному ремонту  міжквартальних проїздів біля будинку №268 по вул.Мазепи в м. Коломиї    </t>
  </si>
  <si>
    <t xml:space="preserve">Обсяг видатків на проведення капітального ремонту  міжквартальних проїздів іля будинку біля будинку №268А по вул.Мазепи в м. Коломиї    </t>
  </si>
  <si>
    <t xml:space="preserve">Кількість робочих проектів, необхідних для виконання капітального ремонту міжквартальних проїздів біля будинку біля будинку №268А по вул.Мазепи в м. Коломиї       </t>
  </si>
  <si>
    <t xml:space="preserve">площа міжквартальних проїздів біля будинку №268А по вул.Мазепи в м. Коломиї, де планується провести капітальний ремонт. </t>
  </si>
  <si>
    <t>середня вартість виготовлення 1 проекту на капітальний ремонт міжквартальних проїздів біля будинку №268А по вул.Мазепи в м. Коломиї</t>
  </si>
  <si>
    <r>
      <t>середня вартість капітального ремонту 1 м</t>
    </r>
    <r>
      <rPr>
        <vertAlign val="superscript"/>
        <sz val="8"/>
        <rFont val="Times New Roman"/>
        <family val="1"/>
        <charset val="204"/>
      </rPr>
      <t>2</t>
    </r>
    <r>
      <rPr>
        <sz val="8"/>
        <rFont val="Times New Roman"/>
        <family val="1"/>
        <charset val="204"/>
      </rPr>
      <t xml:space="preserve"> міжквартальних проїздів біля будинку №268А по вул.Мазепи в м. Коломиї      </t>
    </r>
  </si>
  <si>
    <t xml:space="preserve">відсоток виконання завдання по капітальному ремонту  міжквартальних проїздів біля будинку №268А по вул.Мазепи в м. Коломиї    </t>
  </si>
  <si>
    <t xml:space="preserve">Кількість робочих проектів, необхідних для виконання капітального ремонту міжквартальних проїздів біля буд. №141,141А по вул. Хмельницького в м.Коломиї         </t>
  </si>
  <si>
    <t xml:space="preserve">середня вартість виготовлення 1 проекту на капітальний ремонт міжквартальних проїздів біля буд. №141,141А по вул. Хмельницького в м.Коломиї  </t>
  </si>
  <si>
    <r>
      <t>середня вартість капітального ремонту 1 м</t>
    </r>
    <r>
      <rPr>
        <vertAlign val="superscript"/>
        <sz val="8"/>
        <rFont val="Times New Roman"/>
        <family val="1"/>
        <charset val="204"/>
      </rPr>
      <t>2</t>
    </r>
    <r>
      <rPr>
        <sz val="8"/>
        <rFont val="Times New Roman"/>
        <family val="1"/>
        <charset val="204"/>
      </rPr>
      <t xml:space="preserve"> міжквартальних проїздів біля буд. №141,141А по вул. Хмельницького в м.Коломиї  </t>
    </r>
  </si>
  <si>
    <t xml:space="preserve">відсоток виконання завдання по капітальному ремонту  міжквартальних проїздів біля буд.№141,141А по вул. Хмельницького в м.Коломиї  </t>
  </si>
  <si>
    <t xml:space="preserve">площа проїзду від вул.Хмельницького до вул. Циганкова в м.Коломиї , де планується провести капітальний ремонт. </t>
  </si>
  <si>
    <t xml:space="preserve">відсоток виконання завдання по капітальному ремонту вул. Чорновола  в м.Коломиї  </t>
  </si>
  <si>
    <t xml:space="preserve">площа міжквартальних проїздів біля буд. №141,141А по вул. Хмельницького в м. Коломиї, де планується провести капітальний ремонт. </t>
  </si>
  <si>
    <t>1.1. Забезпечити організацію та безпеку дорожнього руху</t>
  </si>
  <si>
    <t xml:space="preserve">1.1.Забезпечити організацію та безпеку дорожнього руху </t>
  </si>
  <si>
    <t>1.2.Ремонт міжквартальних проїздів в житловх мікрорайонах</t>
  </si>
  <si>
    <t>1.3.Ремонт тротуарів</t>
  </si>
  <si>
    <t>2.1.Забезпечити ловіння бродячих тварин та їх утримання</t>
  </si>
  <si>
    <t>3.1. Забезпечити оплату за електричну енергію</t>
  </si>
  <si>
    <t>3.2.Забезпечити ремонт об'єктів благоустрою</t>
  </si>
  <si>
    <t>3.3.Забезпечити обслуговування міського фонтану</t>
  </si>
  <si>
    <t>3.4.Телекомунікаційні послуги</t>
  </si>
  <si>
    <t>4.1. Забезпечити оплату судового збору</t>
  </si>
  <si>
    <t>4.2. Забезпечити оплату за видачу сертифікатів готовності об`єктів до експлуатації по будівництву каналізаційних мереж</t>
  </si>
  <si>
    <t>4.4. Розроблення проектно- кошторисної та проектно-технічної документації з благоустрою</t>
  </si>
  <si>
    <t>4.3. Забезпечення розроблення технічної документації (схема організації дорожнього руху в м. Коломиї)</t>
  </si>
  <si>
    <t>4.5.  Забезпечити оплату інших витрат (збитків)</t>
  </si>
  <si>
    <t>3.3.Телекомунікаційні послуги</t>
  </si>
  <si>
    <t>5.1. Забезпечити санітарну очистку вулиць,скверів та парків</t>
  </si>
  <si>
    <t>5.2. Забезпечити поточний ремонт дорожнього покриття, в тому числі міжквартальні проїзди</t>
  </si>
  <si>
    <t xml:space="preserve">5.3. Забезпечити поточний ремонт мережі дощової каналізації </t>
  </si>
  <si>
    <t>5.4. Забезпечити  утримання дорожньої мережі в зимовий період</t>
  </si>
  <si>
    <t>5.5.Забезпечити порядкування відкритих водовідвідних канав</t>
  </si>
  <si>
    <t>5.6. Забезпечити утримання павільйонів автобусних зупинок</t>
  </si>
  <si>
    <t>5.7. Забезпечити ремонт павільйонів автобусних зупинок з встановленням лавок</t>
  </si>
  <si>
    <t xml:space="preserve">5.8. Забезпечити ремонт і утримання автодорожніх і пішохідних мостів </t>
  </si>
  <si>
    <t>6.1. Забезпечити утримання об`єктів зеленого господартсва (одержувач коштів КП "Зеленосвіт")</t>
  </si>
  <si>
    <t>6.2. Забезпечити утримання мереж вуличного освітлення (одержувач коштів КП "Зеленосвіт")</t>
  </si>
  <si>
    <t>6.3. Забезпечити організацію та безпеку дорожнього руху (одержувач коштів КП "Зеленосвіт")</t>
  </si>
  <si>
    <t>6.4. Забезпечити поточний ремонт дитячих і спортивних майданчиків (одержувач коштів КП "Зеленосвіт")</t>
  </si>
  <si>
    <t xml:space="preserve">7.1. Забезпечити утримання міських кладовищ (одержувач коштів КП "Коломийська міська ритуальна служба") </t>
  </si>
  <si>
    <t xml:space="preserve">8.1. Забезпечити догляд за озерами, парками і скверами (одержувач коштів Коломийський центр туризму і дозвілля) </t>
  </si>
  <si>
    <t>9.1.Провести капітальний ремонт вулиць міста</t>
  </si>
  <si>
    <t>9.2.Провести капітальний ремонт автобусних зупинок</t>
  </si>
  <si>
    <t>9.3.Провести капітальний ремонт  майданчиків</t>
  </si>
  <si>
    <t>9.4.Провести капітальний ремонт  мереж вуличного освітлення</t>
  </si>
  <si>
    <t xml:space="preserve">9.5.Провести капітальний ремонт  інших об'єктів </t>
  </si>
  <si>
    <t>9.6.Провести капітальний ремонт  каналізаційних мереж</t>
  </si>
  <si>
    <t>9.7.Провести капітальний ремонт міжквартальних проїздів</t>
  </si>
  <si>
    <t>2.1. Забезпечити ловіння бродячих тварин та їх утримання</t>
  </si>
  <si>
    <t>Послуги з благоустрою території (ремонт міжквартальних проїздів по вул. Січових Стрільців,29В в м.Коломиї)</t>
  </si>
  <si>
    <t>Послуги з благоустрою території (ремонт пішохідних доріжок від будинку №16 по вул. Стефаника  до будинку №34 по вул Богуна в м. Коломиї)</t>
  </si>
  <si>
    <t>Послуги з благоустрою території (ремонт пішохідних доріжок по бул. Лесі Українки (біля статуї Матері Божої) в м. Коломиї)</t>
  </si>
  <si>
    <t>Послуги з благоустрою території (ремонт тротуарів біля буд.№3 по вул.Хмельницького в м.Коломиї)</t>
  </si>
  <si>
    <t>3.2. Забезпечити поточний ремонт об'єктів благоустрою</t>
  </si>
  <si>
    <t xml:space="preserve"> 4.1. Забезпечити оплату судового збору</t>
  </si>
  <si>
    <t>4.5. Забезпечити оплату інших витрат (збитків)</t>
  </si>
  <si>
    <t xml:space="preserve">5.1. Забезпечити санітарну очистку вулиць, площ та скверів </t>
  </si>
  <si>
    <t>5.7.Забезпечити ремонт павільйонів автобусних зупинок з встановленням лавок</t>
  </si>
  <si>
    <t xml:space="preserve">5.8.Забезпечити ремонт і утримання автодорожніх і пішохідних мостів </t>
  </si>
  <si>
    <t>5.6.Забезпечити утримання павільйонів автобусних зупинок</t>
  </si>
  <si>
    <t>5.5. Забезпечити впорядкування відкритих водовідвідних канав</t>
  </si>
  <si>
    <t xml:space="preserve"> 5.4. Забезпечити  утримання дорожньої мережі в зимовий період</t>
  </si>
  <si>
    <t xml:space="preserve">9.1.Провести капітальний ремонт вулиць </t>
  </si>
  <si>
    <t>9.1.1.Провести капітальний ремонт вул. Кобилянської в м.Коломиї. Коригування</t>
  </si>
  <si>
    <t>9.1.2. Провести капітальний ремонт дорожнього покриття вул.Едельвейсів  в місті Коломиї</t>
  </si>
  <si>
    <t>9.1.3. Провести капітальний ремонт дорожнього покриття від будинку № 391 по вул.Довбуша в м. Коломиї до автомобільної дороги загального користування Н-10 Стрий - Івано-Франківськ - Чернівці - Мамалига</t>
  </si>
  <si>
    <t>9.1.4. Провести капітальний ремонт  вул. І.Шарлая в м. Коломиї</t>
  </si>
  <si>
    <t>9.1.6. Провести капітальний ремонт вул.Іваничука в м. Коломиї</t>
  </si>
  <si>
    <t>9.1.7. Провести капітальний ремонт  дорожнього та тротуарного покриття  з влаштуванням транспортної розв’язки в одному рівні на перехресті вулиць С.Петлюри-С. Стрільців-Л.Українки-В.Чорновола- І.Франка у м. Коломиї  Івано-Франківської обл.</t>
  </si>
  <si>
    <t>9.1.9. Провести капітальний ремонт дорожнього та тротуарного покриття вул.С.Стрільців в м. Коломиї  Івано-Франківської обл.</t>
  </si>
  <si>
    <t>9.1.11. Провести капітальний ремонт вул. Маковея в м. Коломиї</t>
  </si>
  <si>
    <t>9.1.13. Капітальний ремонт вул. Чорновола в м. Коломиї</t>
  </si>
  <si>
    <t>9.2.1. Провести капітальний ремонт автобусної зупинки біля буд. № 83 по вул.Франка в м.Коломиї</t>
  </si>
  <si>
    <t>9.3.Провести капітальний ремонт майданчиків</t>
  </si>
  <si>
    <t xml:space="preserve">9.3.1. Провести капітальний ремонт спортивного майданчика по вул.Достоєвського в м.Коломиї </t>
  </si>
  <si>
    <t>9.4.Провести капітальний ремонт мереж вуличного освітлення</t>
  </si>
  <si>
    <t xml:space="preserve">9.4.1. Провести капітальний  ремонт вуличного освітлення біля озера в парку ім. Т.Шевченка в м.Коломиї </t>
  </si>
  <si>
    <t>9.5.Провести капітальний ремонт інших об'єктів</t>
  </si>
  <si>
    <t xml:space="preserve">9.5.2. Капітальний ремонт пішохідних доріжок біля озера в парку ім.Т.Шевченка  в м. Коломиї </t>
  </si>
  <si>
    <t xml:space="preserve">9.5.3. Капітальний ремонт пішохідних доріжок  в парку ім.Т.Шевченка  в м. Коломиї </t>
  </si>
  <si>
    <t xml:space="preserve">9.5.4. Капітальний ремонт території скверу по вул.Атаманюка до берегоукріплення р.Прут  в місті Коломиї </t>
  </si>
  <si>
    <t>9.5.5. Капітальний ремонт території біля озера в парку ім.Т.Шевченка</t>
  </si>
  <si>
    <t>9.5.6. Капітальний ремонт території біля біля будинку №83 на вулиці Франка в місті Коломиї</t>
  </si>
  <si>
    <t>9.6.Провести капітальний ремонт каналізаційних мереж</t>
  </si>
  <si>
    <t>9.6.1. Капітальний ремонт дощової каналізації біля будинку №44 по вулиці Січових Стрільців в місті Коломиї</t>
  </si>
  <si>
    <t>9.7.1.Провести капітальний ремонт міжквартальних проїздів біля будинку №36 по вул.Крип'якевича в м. Коломиї</t>
  </si>
  <si>
    <t xml:space="preserve">9.7.2.Провести капітальний ремонт міжквартальних проїздів біля будинку №274 по вул.Мазепи в м. Коломиї    </t>
  </si>
  <si>
    <t xml:space="preserve">9.7.3.Провести капітальний ремонт міжквартальних проїздів біля будинку №288А по вул.Мазепи в м. Коломиї    </t>
  </si>
  <si>
    <t xml:space="preserve">9.7.4.Провести капітальний ремонт міжквартальних проїздів біля будинку №270 по вул.Мазепи в м. Коломиї    </t>
  </si>
  <si>
    <t xml:space="preserve">9.7.6.Провести капітальний ремонт міжквартальних проїздів біля будинку №268 по вул.Мазепи в м. Коломиї    </t>
  </si>
  <si>
    <t xml:space="preserve">9.7.7.Провести капітальний ремонт міжквартальних проїздів біля будинку №268А по вул.Мазепи в м. Коломиї    </t>
  </si>
  <si>
    <t xml:space="preserve">9.7.8.Провести капітальний ремонт міжквартальних проїздів біля буд. №141,141А по вул. Хмельницького в м.Коломиї  </t>
  </si>
  <si>
    <t xml:space="preserve">9.1.12. Капітальний ремонт вул. Кривоноса в м.Коломиї  </t>
  </si>
  <si>
    <r>
      <t xml:space="preserve">Підстави для виконання бюджетної програми: </t>
    </r>
    <r>
      <rPr>
        <u/>
        <sz val="10.5"/>
        <rFont val="Times New Roman"/>
        <family val="1"/>
        <charset val="204"/>
      </rPr>
      <t xml:space="preserve">Конституція України, Бюджетний кодекс України, Закон України «Про Національну програму інформатизації», Наказ Міністерства фінансів України від 26.08.2014 № 836 «Про деякі питання запровадження програмно-цільового методу складання та виконання місцевих бюджетів» (зі змінами), Наказ Міністерства фінансів України від 26.08.2014 № 836 «Правила складання паспортів бюджетних програм місцевих бюджетів та звітів про їх виконання» (зі змінами, внесеними наказом Міністерством фінансів України 15.11.2019 року №908), Наказ Міністерства фінансів України від 20.09.2017 №793 «Про затверджених складових програмної класифікації видатків та кредитування місцевих бюджетів», рішення міської ради від 22.12.2023 р.  № 3295-50/2023 "Про бюджет Коломийської міської територіальної громади на 20234 рік (0953000000) код бюджету", наказ управління комунального господарства від 03.01.2024  №1-О "Про затвердження планів видатків управління комунального господарства на 2024 рік",  рішення міської ради від 18.01.2024 р.  № 33620-52/2024 "Про уточнення бюджету Коломийської міської територіальної громади на 2024 рік (0953000000) код бюджету", рішення міської ради від 27.02.2024р. № 3402-53/2024 "Про уточнення бюджету Коломийської міської територіальної громади на 2024 рік  (0953000000) код бюджету",рішення міської ради від 27.02.2024р.  № 3372-53/2024 "Про внесення змін до програми «Благоустрій Коломийської міської територіальної громади на 2021-2025 роки в новій редакції», наказ управління комунального господарства від  07.03.2024  №11-О "Про затвердження планів видатків управління комунального господарства на 2024 рік", наказ управління комунального господарства від  19.03.2024  №14-О "Про затвердження планів видатків управління комунального господарства на 2024 рік (у новій редакції)", рішення міської ради від 28.03.2024р.  № 3476-54/2024 "Про уточнення бюджету Коломийської міської територіальної громади на 2024 рік (0953000000) код бюджету»,рішення міської ради від 28.03.2024р.  № 3458-54/2024 "Про внесення змін до рішення міської ради від 08.11.2022р   № 2223-37/2022 «Про визначення одержувачів бюджетних коштів на 2023-2025 роки по програмі «Благоустрій Коломийської міської територіальної громади  на 2021-2025 роки»», наказ управління комунального господарства від 01.04.2024  №17-О "Про затвердження планів видатків управління комунального господарства на 2024 рік (у новій редакції)", рішення міської ради від 25.04.2024р.  № 3515-54/2024 "Про уточнення бюджету Коломийської міської територіальної громади на 2024 рік (0953000000) код бюджету», рішення міської ради від 25.04.2024р.  № 3506-54/2024 " Про внесення змін до програми   «Благоустрій Коломийської міської територіальної громади на 2021-2025 роки в новій редакції»», наказ управління комунального господарства від  30.04.2024  №20-О "Про затвердження планів видатків управління комунального господарства на 2024 рік (у новій редакції)", наказ управління комунального господарства від  14.05.2024  №23-О "Про затвердження плану видатків управління комунального господарства на 2024 рік (у новій редакції)", рішення міської ради від 27.06.2024р.  № 3587-54/2024 "Про уточнення бюджету Коломийської міської територіальної громади на 2024 рік (0953000000) код бюджету»,  наказ управління комунального господарства від  01.07.2024  № 28-О "Про затвердження плану видатків управління комунального господарства на 2024 рік (у новій редакції)", наказ управління комунального господарства від  05.08.2024  №32-О "Про затвердження плану видатків управління комунального господарства на 2024 рік (у новій редакції)",  наказ управління комунального господарства від  08.08.2024  №36-О "Про затвердження плану видатків управління комунального господарства на 2024 рік (у новій редакції)", рішення міської ради від 22.08.2024р.  № 3748-55/2024 "Про уточнення бюджету Коломийської міської територіальної громади на 2024 рік (0953000000) код бюджету», наказ управління комунального господарства від  26.08.2024  №38-О "Про затвердження плану видатків управління комунального господарства на 2024 рік (у новій редакції)", наказ управління комунального господарства від  05.09.2024  №42-О "Про затвердження плану видатків управління комунального господарства на 2024 рік (у новій редакції)", наказ управління комунального господарства від  20.09.2024  №45-О "Про затвердження плану видатків управління комунального господарства на 2024 рік (у новій редакції)", наказ управління комунального господарства від  01.10.2024  №52-О "Про затвердження плану видатків управління комунального господарства на 2024 рік (у новій редакції)", </t>
    </r>
  </si>
  <si>
    <t>кількість дорожніх знаків, які планується відремонтувати</t>
  </si>
  <si>
    <t>середня вартість ремонту одного дорожнього знаку</t>
  </si>
  <si>
    <t>відсоток виконання завдання по нанесенню дорожньої розмітки</t>
  </si>
  <si>
    <t>рішення міської ради від 28.10.2024 №3893-56/2024</t>
  </si>
  <si>
    <t>9.1.5. Провести капітальний ремонт вул. Нижанківського в м. Коломиї</t>
  </si>
  <si>
    <t>Обсяг видатків на проведення капітального ремонту вул. Нижанківського в м. Коломиї</t>
  </si>
  <si>
    <t>Кількість робочих проектів, необхідних для виконання капітального ремонту вул. вул. Нижанківського в м. Коломиї</t>
  </si>
  <si>
    <t>площа ввул. Нижанківського в м. Коломиї, де планується провести капітальний ремонт</t>
  </si>
  <si>
    <t>середня вартість виготовлення 1 проекту на капітальний ремонт вул. Нижанківського в м. Коломиї</t>
  </si>
  <si>
    <r>
      <t>середня вартість капітального ремонту 1 м</t>
    </r>
    <r>
      <rPr>
        <vertAlign val="superscript"/>
        <sz val="8"/>
        <rFont val="Times New Roman"/>
        <family val="1"/>
        <charset val="204"/>
      </rPr>
      <t>2</t>
    </r>
    <r>
      <rPr>
        <sz val="8"/>
        <rFont val="Times New Roman"/>
        <family val="1"/>
        <charset val="204"/>
      </rPr>
      <t>вул. Нижанківського в м. Коломиї</t>
    </r>
  </si>
  <si>
    <t>відсоток виконання завдання по капітальному ремонту  вул. Нижанківського в м. Коломиї</t>
  </si>
  <si>
    <t>рішення міської ради від 24.10.2024 №3893-56/2024</t>
  </si>
  <si>
    <t>9.1.10. Капітальний ремонт вул. Едельвейсів від вул. Моцарта до вул. Петлюри в м. Коломиї</t>
  </si>
  <si>
    <t>Обсяг видатків на проведення капітального ремонту  вул. Едельвейсів від вул. Моцарта до вул. Петлюри в м. Коломиї</t>
  </si>
  <si>
    <t>Кількість робочих проектів, необхідних для виконання капітального ремонту  вул. Едельвейсів від вул. Моцарта до  вул. Петлюри в м. Коломиї</t>
  </si>
  <si>
    <t>середня вартість виготовлення 1 проекту на капітальний ремонт вул. Едельвейсів від вул. Моцарта до  вул. Петлюри в м. Коломиї</t>
  </si>
  <si>
    <r>
      <t>середня вартість капітального ремонту 1 м</t>
    </r>
    <r>
      <rPr>
        <vertAlign val="superscript"/>
        <sz val="8"/>
        <rFont val="Times New Roman"/>
        <family val="1"/>
        <charset val="204"/>
      </rPr>
      <t>2</t>
    </r>
    <r>
      <rPr>
        <sz val="8"/>
        <rFont val="Times New Roman"/>
        <family val="1"/>
        <charset val="204"/>
      </rPr>
      <t xml:space="preserve">  вул. Едельвейсів від вул. Моцарта до  вул. Петлюри в м. Коломиї</t>
    </r>
  </si>
  <si>
    <t>відсоток виконання завдання по капітальному ремонту вул. Едельвейсів від вул. Моцарта до  вул. Петлюри в м. Коломиї</t>
  </si>
  <si>
    <t>площа вул. Едельвейсів від вул. Моцарта до  вул. Петлюри в м. Коломиї, де планується провести капітальний ремонт</t>
  </si>
  <si>
    <t xml:space="preserve">9.7.9.Провести капітальний ремонт міжквартальних проїздів біля буд. №117 по вул Довбуша в м.Коломиї  </t>
  </si>
  <si>
    <t xml:space="preserve">Обсяг видатків на проведення капітального ремонту  міжквартальних проїздів біля буд. №117 по вул Довбуша в м.Коломиї  </t>
  </si>
  <si>
    <t xml:space="preserve">Кількість робочих проектів, необхідних для виконання капітального ремонту міжквартальних проїздів біля буд. №117 по вул Довбуша в м.Коломиї  </t>
  </si>
  <si>
    <t xml:space="preserve">середня вартість виготовлення 1 проекту на капітальний ремонт міжквартальних проїздів біля буд. №117 по вул Довбуша в м.Коломиї  </t>
  </si>
  <si>
    <t xml:space="preserve">відсоток виконання завдання по капітальному ремонту  міжквартальних проїздів біля буд. №117 по вул Довбуша в м.Коломиї  </t>
  </si>
  <si>
    <t xml:space="preserve">Обсяг видатків на проведення капітального ремонту  міжквартальних проїздів біля будинку біля буд. №141,141А по вул. Хмельницького в м.Коломиї  </t>
  </si>
  <si>
    <t xml:space="preserve">9.7.10.Провести капітальний ремонт міжквартальних проїздів біля буд. №119 по вул Довбуша в м.Коломиї  </t>
  </si>
  <si>
    <t xml:space="preserve">Обсяг видатків на проведення капітального ремонту  міжквартальних проїздів біля буд. №119 по вул Довбуша в м.Коломиї  </t>
  </si>
  <si>
    <t xml:space="preserve">Кількість робочих проектів, необхідних для виконання капітального ремонту міжквартальних проїздів біля буд. №119 по вул Довбуша в м.Коломиї  </t>
  </si>
  <si>
    <t xml:space="preserve">середня вартість виготовлення 1 проекту на капітальний ремонт міжквартальних проїздів біля буд. №119 по вул Довбуша в м.Коломиї  </t>
  </si>
  <si>
    <t xml:space="preserve">відсоток виконання завдання по капітальному ремонту  міжквартальних проїздів біля буд. №119 по вул Довбуша в м.Коломиї  </t>
  </si>
  <si>
    <t xml:space="preserve">9.7.11.Провести капітальний ремонт міжквартальних проїздів біля буд. №36 по вул Крип'якевича в м.Коломиї  </t>
  </si>
  <si>
    <t xml:space="preserve">Обсяг видатків на проведення капітального ремонту  міжквартальних проїздів біля буд. №36 по вул Крип'якевича в м.Коломиї  </t>
  </si>
  <si>
    <t xml:space="preserve">Кількість робочих проектів, необхідних для виконання капітального ремонту міжквартальних проїздів біля буд. №36 по вул Крип'якевича в м.Коломиї  </t>
  </si>
  <si>
    <t xml:space="preserve">середня вартість виготовлення 1 проекту на капітальний ремонт міжквартальних проїздів біля буд. №36 по вул Крип'якевича в м.Коломиї  </t>
  </si>
  <si>
    <t xml:space="preserve">відсоток виконання завдання по капітальному ремонту  міжквартальних проїздів біля буд. №36 по вул Крип'якевича в м.Коломиї  </t>
  </si>
  <si>
    <t>наказ УКГ від 05.11.2024 №56-О</t>
  </si>
  <si>
    <t>3.4.Забезпечити проведення пошуково-ексгумаційних робіт</t>
  </si>
  <si>
    <t xml:space="preserve"> 4.3. Забезпечити проведення пошуково-ексгумаційних робіт</t>
  </si>
  <si>
    <t>обсяг видатків на проведення пошуково-ексгумаційних робіт</t>
  </si>
  <si>
    <t>пошуково-ексгумаційних робіт, які плануєтьсяпровести</t>
  </si>
  <si>
    <t>середня вартість проведення пошуково-ексгумаційних робіт</t>
  </si>
  <si>
    <t>9.1.14. Капітальний ремонт вул. Молодіжної в м. Коломиї</t>
  </si>
  <si>
    <t>Обсяг видатків на проведення капітального ремонту  вул. Молодіжної  в м. Коломиї</t>
  </si>
  <si>
    <t>Кількість робочих проектів, необхідних для виконання капітального ремонту  вул. Молодіжної в м. Коломиї</t>
  </si>
  <si>
    <t xml:space="preserve">площа вул. Молодіжної в м. Коломиї, де планується провести капітальний ремонт. </t>
  </si>
  <si>
    <t>середня вартість виготовлення 1 проекту на капітальний ремонт вул. Молодіжної в м. Коломиї</t>
  </si>
  <si>
    <t xml:space="preserve">відсоток виконання завдання по капітальному ремонту вул. Молодіжної в м.Коломиї  </t>
  </si>
  <si>
    <r>
      <t>середня вартість капітального ремонту 1 м</t>
    </r>
    <r>
      <rPr>
        <vertAlign val="superscript"/>
        <sz val="8"/>
        <rFont val="Times New Roman"/>
        <family val="1"/>
        <charset val="204"/>
      </rPr>
      <t>2</t>
    </r>
    <r>
      <rPr>
        <sz val="8"/>
        <rFont val="Times New Roman"/>
        <family val="1"/>
        <charset val="204"/>
      </rPr>
      <t xml:space="preserve">  вул. Молодіжної в м. Коломиї</t>
    </r>
  </si>
  <si>
    <r>
      <t>середня вартість капітального ремонту 1 м</t>
    </r>
    <r>
      <rPr>
        <vertAlign val="superscript"/>
        <sz val="8"/>
        <rFont val="Times New Roman"/>
        <family val="1"/>
        <charset val="204"/>
      </rPr>
      <t>2</t>
    </r>
    <r>
      <rPr>
        <sz val="8"/>
        <rFont val="Times New Roman"/>
        <family val="1"/>
        <charset val="204"/>
      </rPr>
      <t xml:space="preserve">  вул. Чорновола в м. Коломиї</t>
    </r>
  </si>
  <si>
    <t xml:space="preserve">9.5.1. Капітальний ремонт проїзду від вул.Хмельницького до вул. Циганкова в м.Коломиї  </t>
  </si>
  <si>
    <t>рішення міської ради від 05.12.2024 №4011-58/2024</t>
  </si>
  <si>
    <t>наказ УКГ від 09.12.2024 №59-О</t>
  </si>
  <si>
    <t>Послуги з благоустрою території (ремонт тротуарів біля буд.№3 по вул.Лисенка в м.Коломиї)</t>
  </si>
  <si>
    <r>
      <t xml:space="preserve">Обсяг бюджетних призначень / бюджетних асигнувань - </t>
    </r>
    <r>
      <rPr>
        <b/>
        <sz val="12"/>
        <rFont val="Times New Roman"/>
        <family val="1"/>
        <charset val="204"/>
      </rPr>
      <t xml:space="preserve">212 300 561,00 </t>
    </r>
    <r>
      <rPr>
        <sz val="12"/>
        <rFont val="Times New Roman"/>
        <family val="1"/>
        <charset val="204"/>
      </rPr>
      <t>гривень, у тому числі загального фонду –</t>
    </r>
    <r>
      <rPr>
        <b/>
        <sz val="12"/>
        <rFont val="Times New Roman"/>
        <family val="1"/>
        <charset val="204"/>
      </rPr>
      <t xml:space="preserve">
151 110 292,00,00 </t>
    </r>
    <r>
      <rPr>
        <sz val="12"/>
        <rFont val="Times New Roman"/>
        <family val="1"/>
        <charset val="204"/>
      </rPr>
      <t>гривень та спеціального фонду –</t>
    </r>
    <r>
      <rPr>
        <b/>
        <sz val="12"/>
        <rFont val="Times New Roman"/>
        <family val="1"/>
        <charset val="204"/>
      </rPr>
      <t xml:space="preserve"> 61 190 269,00</t>
    </r>
    <r>
      <rPr>
        <sz val="12"/>
        <rFont val="Times New Roman"/>
        <family val="1"/>
        <charset val="204"/>
      </rPr>
      <t xml:space="preserve"> гривень
</t>
    </r>
    <r>
      <rPr>
        <b/>
        <u/>
        <sz val="12"/>
        <rFont val="Times New Roman"/>
        <family val="1"/>
        <charset val="204"/>
      </rPr>
      <t xml:space="preserve">
</t>
    </r>
  </si>
  <si>
    <t>Уляна КАЛИНЯК</t>
  </si>
  <si>
    <t>рішення міської ради від 24.10.2024р.  № 3893-56/2024 "Про уточнення бюджету Коломийської міської територіальної громади на 2024 рік (0953000000) код бюджету», наказ управління комунального господарства від  28.10.2024  №54-О "Про затвердження плану видатків управління комунального господарства на 2024 рік (у новій редакції)", наказ управління комунального господарства від  05.11.2024  №56-О "Про затвердження плану видатків управління комунального господарства на 2024 рік (у новій редакції)", рішення міської ради від 05.12.2024 №3998-58/2024 "Про внесення змін до програми   «Благоустрій Коломийської міської територіальної громади на 2021-2025 роки в новій редакції»", рішення міської ради від 05.12.2024р. № 4011-58/2024 "Про уточнення бюджету Коломийської міської територіальної громади на 2024 рік (0953000000) код бюджету", наказ управління комунального господарства від 09.12.2024р №59-О "Про затвердження планів видатків управління комунального господарства на 2024рік (у новій редакції)", наказ управління комунального господарства від 17.12.2024р №65-О "Про затвердження планів видатків управління комунального господарства на 2024рік (у новій редакції)"</t>
  </si>
  <si>
    <t>наказ УКГ від 17.12.2024 №65-О</t>
  </si>
  <si>
    <t>Послуги з благоустрою території (ремонт тротуарів від вулиці Примака до буд. №58 на вулиці Українській в м.Коломиї)</t>
  </si>
  <si>
    <t>від 18.12.2024 №66-О</t>
  </si>
</sst>
</file>

<file path=xl/styles.xml><?xml version="1.0" encoding="utf-8"?>
<styleSheet xmlns="http://schemas.openxmlformats.org/spreadsheetml/2006/main">
  <numFmts count="3">
    <numFmt numFmtId="164" formatCode="#,##0.0"/>
    <numFmt numFmtId="165" formatCode="#,##0.000"/>
    <numFmt numFmtId="166" formatCode="#,##0.0000\ &quot;₴&quot;"/>
  </numFmts>
  <fonts count="40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7.5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8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u/>
      <sz val="10.5"/>
      <name val="Times New Roman"/>
      <family val="1"/>
      <charset val="204"/>
    </font>
    <font>
      <sz val="10.5"/>
      <name val="Times New Roman"/>
      <family val="1"/>
      <charset val="204"/>
    </font>
    <font>
      <vertAlign val="superscript"/>
      <sz val="8"/>
      <name val="Times New Roman"/>
      <family val="1"/>
      <charset val="204"/>
    </font>
    <font>
      <sz val="9"/>
      <name val="Times New Roman"/>
      <family val="1"/>
      <charset val="204"/>
    </font>
    <font>
      <b/>
      <sz val="8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sz val="13"/>
      <name val="Times New Roman"/>
      <family val="1"/>
      <charset val="204"/>
    </font>
    <font>
      <sz val="13"/>
      <name val="Times New Roman"/>
      <family val="1"/>
      <charset val="204"/>
    </font>
    <font>
      <b/>
      <sz val="7.5"/>
      <name val="Times New Roman"/>
      <family val="1"/>
      <charset val="204"/>
    </font>
    <font>
      <i/>
      <sz val="8"/>
      <name val="Times New Roman"/>
      <family val="1"/>
      <charset val="204"/>
    </font>
    <font>
      <i/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sz val="8"/>
      <name val="Calibri"/>
      <family val="2"/>
      <charset val="204"/>
    </font>
    <font>
      <b/>
      <sz val="9"/>
      <color indexed="81"/>
      <name val="Tahoma"/>
      <family val="2"/>
      <charset val="204"/>
    </font>
    <font>
      <b/>
      <sz val="9.5"/>
      <color rgb="FF000000"/>
      <name val="Times New Roman"/>
      <family val="1"/>
      <charset val="204"/>
    </font>
    <font>
      <b/>
      <sz val="9.5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52">
    <xf numFmtId="0" fontId="0" fillId="0" borderId="0" xfId="0"/>
    <xf numFmtId="0" fontId="6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 wrapText="1"/>
    </xf>
    <xf numFmtId="0" fontId="8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0" fontId="7" fillId="0" borderId="0" xfId="0" applyFont="1" applyBorder="1" applyAlignment="1"/>
    <xf numFmtId="0" fontId="6" fillId="0" borderId="1" xfId="0" applyFont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0" fontId="10" fillId="0" borderId="0" xfId="0" applyFont="1" applyAlignment="1">
      <alignment horizontal="center" vertical="top" wrapText="1"/>
    </xf>
    <xf numFmtId="0" fontId="0" fillId="0" borderId="1" xfId="0" applyBorder="1"/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11" fillId="0" borderId="0" xfId="0" applyFont="1"/>
    <xf numFmtId="0" fontId="12" fillId="0" borderId="0" xfId="0" applyFont="1"/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vertical="top"/>
    </xf>
    <xf numFmtId="0" fontId="13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top" wrapText="1"/>
    </xf>
    <xf numFmtId="0" fontId="6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14" fillId="0" borderId="0" xfId="0" applyFont="1"/>
    <xf numFmtId="0" fontId="17" fillId="2" borderId="0" xfId="0" applyFont="1" applyFill="1" applyBorder="1" applyAlignment="1">
      <alignment horizontal="center" wrapText="1"/>
    </xf>
    <xf numFmtId="0" fontId="3" fillId="2" borderId="0" xfId="0" applyFont="1" applyFill="1" applyAlignment="1"/>
    <xf numFmtId="0" fontId="2" fillId="2" borderId="0" xfId="0" applyFont="1" applyFill="1"/>
    <xf numFmtId="0" fontId="17" fillId="2" borderId="3" xfId="0" applyFont="1" applyFill="1" applyBorder="1" applyAlignment="1">
      <alignment horizontal="center" vertical="top"/>
    </xf>
    <xf numFmtId="49" fontId="18" fillId="2" borderId="1" xfId="0" applyNumberFormat="1" applyFont="1" applyFill="1" applyBorder="1" applyAlignment="1">
      <alignment horizontal="center" wrapText="1"/>
    </xf>
    <xf numFmtId="0" fontId="2" fillId="2" borderId="0" xfId="0" applyFont="1" applyFill="1" applyAlignment="1">
      <alignment vertical="center"/>
    </xf>
    <xf numFmtId="4" fontId="2" fillId="2" borderId="0" xfId="0" applyNumberFormat="1" applyFont="1" applyFill="1"/>
    <xf numFmtId="4" fontId="2" fillId="2" borderId="2" xfId="0" applyNumberFormat="1" applyFont="1" applyFill="1" applyBorder="1" applyAlignment="1">
      <alignment horizontal="center" vertical="center" shrinkToFit="1"/>
    </xf>
    <xf numFmtId="0" fontId="2" fillId="2" borderId="2" xfId="0" applyFont="1" applyFill="1" applyBorder="1" applyAlignment="1">
      <alignment horizontal="center" vertical="center" wrapText="1"/>
    </xf>
    <xf numFmtId="4" fontId="19" fillId="2" borderId="2" xfId="0" applyNumberFormat="1" applyFont="1" applyFill="1" applyBorder="1" applyAlignment="1">
      <alignment horizontal="center" vertical="center" wrapText="1"/>
    </xf>
    <xf numFmtId="3" fontId="4" fillId="2" borderId="0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left" vertical="center"/>
    </xf>
    <xf numFmtId="0" fontId="4" fillId="2" borderId="0" xfId="0" applyFont="1" applyFill="1"/>
    <xf numFmtId="0" fontId="2" fillId="2" borderId="0" xfId="0" applyFont="1" applyFill="1" applyAlignment="1">
      <alignment horizontal="right"/>
    </xf>
    <xf numFmtId="0" fontId="3" fillId="2" borderId="2" xfId="0" applyFont="1" applyFill="1" applyBorder="1" applyAlignment="1">
      <alignment horizontal="center" vertical="center" wrapText="1"/>
    </xf>
    <xf numFmtId="0" fontId="18" fillId="2" borderId="2" xfId="0" applyFont="1" applyFill="1" applyBorder="1" applyAlignment="1">
      <alignment horizontal="center" vertical="center" wrapText="1"/>
    </xf>
    <xf numFmtId="165" fontId="2" fillId="2" borderId="2" xfId="0" applyNumberFormat="1" applyFont="1" applyFill="1" applyBorder="1" applyAlignment="1">
      <alignment horizontal="center" vertical="center" shrinkToFit="1"/>
    </xf>
    <xf numFmtId="0" fontId="2" fillId="2" borderId="5" xfId="0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center" wrapText="1"/>
    </xf>
    <xf numFmtId="3" fontId="17" fillId="2" borderId="2" xfId="0" applyNumberFormat="1" applyFont="1" applyFill="1" applyBorder="1" applyAlignment="1">
      <alignment horizontal="center" vertical="center" wrapText="1"/>
    </xf>
    <xf numFmtId="4" fontId="17" fillId="2" borderId="2" xfId="0" applyNumberFormat="1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center" shrinkToFit="1"/>
    </xf>
    <xf numFmtId="4" fontId="17" fillId="2" borderId="2" xfId="0" applyNumberFormat="1" applyFont="1" applyFill="1" applyBorder="1" applyAlignment="1">
      <alignment horizontal="center" vertical="center" shrinkToFit="1"/>
    </xf>
    <xf numFmtId="4" fontId="21" fillId="2" borderId="2" xfId="0" applyNumberFormat="1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left" vertical="center" wrapText="1"/>
    </xf>
    <xf numFmtId="1" fontId="17" fillId="2" borderId="2" xfId="0" applyNumberFormat="1" applyFont="1" applyFill="1" applyBorder="1" applyAlignment="1">
      <alignment horizontal="center" vertical="center" shrinkToFit="1"/>
    </xf>
    <xf numFmtId="0" fontId="17" fillId="2" borderId="9" xfId="0" applyFont="1" applyFill="1" applyBorder="1" applyAlignment="1">
      <alignment horizontal="center" vertical="center" wrapText="1"/>
    </xf>
    <xf numFmtId="2" fontId="17" fillId="2" borderId="2" xfId="0" applyNumberFormat="1" applyFont="1" applyFill="1" applyBorder="1" applyAlignment="1">
      <alignment horizontal="center" vertical="center" wrapText="1"/>
    </xf>
    <xf numFmtId="3" fontId="21" fillId="2" borderId="2" xfId="0" applyNumberFormat="1" applyFont="1" applyFill="1" applyBorder="1" applyAlignment="1">
      <alignment horizontal="center" vertical="center" wrapText="1"/>
    </xf>
    <xf numFmtId="0" fontId="21" fillId="2" borderId="9" xfId="0" applyFont="1" applyFill="1" applyBorder="1" applyAlignment="1">
      <alignment horizontal="left" vertical="center" wrapText="1"/>
    </xf>
    <xf numFmtId="2" fontId="17" fillId="2" borderId="2" xfId="0" applyNumberFormat="1" applyFont="1" applyFill="1" applyBorder="1" applyAlignment="1">
      <alignment horizontal="center" vertical="center" shrinkToFit="1"/>
    </xf>
    <xf numFmtId="164" fontId="17" fillId="2" borderId="2" xfId="0" applyNumberFormat="1" applyFont="1" applyFill="1" applyBorder="1" applyAlignment="1">
      <alignment horizontal="center" vertical="center" shrinkToFit="1"/>
    </xf>
    <xf numFmtId="4" fontId="2" fillId="2" borderId="2" xfId="0" applyNumberFormat="1" applyFont="1" applyFill="1" applyBorder="1" applyAlignment="1">
      <alignment horizontal="center" vertical="center" wrapText="1"/>
    </xf>
    <xf numFmtId="1" fontId="17" fillId="2" borderId="2" xfId="0" applyNumberFormat="1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vertical="center" wrapText="1"/>
    </xf>
    <xf numFmtId="0" fontId="17" fillId="2" borderId="2" xfId="0" applyFont="1" applyFill="1" applyBorder="1" applyAlignment="1">
      <alignment wrapText="1"/>
    </xf>
    <xf numFmtId="3" fontId="17" fillId="2" borderId="2" xfId="0" applyNumberFormat="1" applyFont="1" applyFill="1" applyBorder="1" applyAlignment="1">
      <alignment horizontal="center" vertical="center" shrinkToFit="1"/>
    </xf>
    <xf numFmtId="0" fontId="4" fillId="2" borderId="0" xfId="0" applyFont="1" applyFill="1" applyAlignment="1">
      <alignment vertical="center" wrapText="1"/>
    </xf>
    <xf numFmtId="0" fontId="18" fillId="2" borderId="1" xfId="0" applyFont="1" applyFill="1" applyBorder="1" applyAlignment="1">
      <alignment vertical="center" wrapText="1"/>
    </xf>
    <xf numFmtId="0" fontId="17" fillId="2" borderId="3" xfId="0" applyFont="1" applyFill="1" applyBorder="1" applyAlignment="1">
      <alignment vertical="top" wrapText="1"/>
    </xf>
    <xf numFmtId="0" fontId="18" fillId="2" borderId="1" xfId="0" applyFont="1" applyFill="1" applyBorder="1" applyAlignment="1">
      <alignment vertical="top" wrapText="1"/>
    </xf>
    <xf numFmtId="0" fontId="18" fillId="2" borderId="0" xfId="0" applyFont="1" applyFill="1" applyBorder="1" applyAlignment="1">
      <alignment wrapText="1"/>
    </xf>
    <xf numFmtId="0" fontId="18" fillId="2" borderId="1" xfId="0" applyFont="1" applyFill="1" applyBorder="1" applyAlignment="1">
      <alignment wrapText="1"/>
    </xf>
    <xf numFmtId="49" fontId="18" fillId="2" borderId="1" xfId="0" applyNumberFormat="1" applyFont="1" applyFill="1" applyBorder="1" applyAlignment="1">
      <alignment horizontal="right" wrapText="1"/>
    </xf>
    <xf numFmtId="0" fontId="17" fillId="2" borderId="0" xfId="0" applyFont="1" applyFill="1" applyBorder="1" applyAlignment="1">
      <alignment horizontal="center" vertical="top" wrapText="1"/>
    </xf>
    <xf numFmtId="0" fontId="4" fillId="2" borderId="0" xfId="0" applyFont="1" applyFill="1" applyAlignment="1">
      <alignment horizontal="center" vertical="top" wrapText="1"/>
    </xf>
    <xf numFmtId="0" fontId="4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 wrapText="1"/>
    </xf>
    <xf numFmtId="0" fontId="17" fillId="2" borderId="0" xfId="0" applyFont="1" applyFill="1" applyAlignment="1">
      <alignment horizontal="right" vertical="center" wrapText="1"/>
    </xf>
    <xf numFmtId="0" fontId="3" fillId="2" borderId="2" xfId="0" applyFont="1" applyFill="1" applyBorder="1" applyAlignment="1">
      <alignment vertical="center" wrapText="1"/>
    </xf>
    <xf numFmtId="3" fontId="2" fillId="2" borderId="0" xfId="0" applyNumberFormat="1" applyFont="1" applyFill="1"/>
    <xf numFmtId="49" fontId="17" fillId="2" borderId="2" xfId="0" applyNumberFormat="1" applyFont="1" applyFill="1" applyBorder="1" applyAlignment="1">
      <alignment horizontal="left" vertical="center" wrapText="1"/>
    </xf>
    <xf numFmtId="0" fontId="22" fillId="2" borderId="6" xfId="0" applyFont="1" applyFill="1" applyBorder="1" applyAlignment="1">
      <alignment vertical="center"/>
    </xf>
    <xf numFmtId="164" fontId="2" fillId="2" borderId="0" xfId="0" applyNumberFormat="1" applyFont="1" applyFill="1"/>
    <xf numFmtId="0" fontId="28" fillId="2" borderId="2" xfId="0" applyFont="1" applyFill="1" applyBorder="1" applyAlignment="1">
      <alignment wrapText="1"/>
    </xf>
    <xf numFmtId="3" fontId="21" fillId="2" borderId="2" xfId="0" applyNumberFormat="1" applyFont="1" applyFill="1" applyBorder="1" applyAlignment="1">
      <alignment horizontal="center" vertical="center" shrinkToFit="1"/>
    </xf>
    <xf numFmtId="0" fontId="21" fillId="2" borderId="2" xfId="0" applyFont="1" applyFill="1" applyBorder="1" applyAlignment="1">
      <alignment vertical="center"/>
    </xf>
    <xf numFmtId="0" fontId="17" fillId="2" borderId="2" xfId="0" applyFont="1" applyFill="1" applyBorder="1" applyAlignment="1">
      <alignment horizontal="center" wrapText="1"/>
    </xf>
    <xf numFmtId="0" fontId="17" fillId="2" borderId="6" xfId="0" applyFont="1" applyFill="1" applyBorder="1" applyAlignment="1">
      <alignment horizontal="center" vertical="center" wrapText="1"/>
    </xf>
    <xf numFmtId="0" fontId="17" fillId="2" borderId="0" xfId="0" applyFont="1" applyFill="1" applyBorder="1" applyAlignment="1">
      <alignment horizontal="center" vertical="center" wrapText="1"/>
    </xf>
    <xf numFmtId="0" fontId="17" fillId="2" borderId="0" xfId="0" applyFont="1" applyFill="1" applyBorder="1" applyAlignment="1">
      <alignment vertical="center" wrapText="1"/>
    </xf>
    <xf numFmtId="3" fontId="17" fillId="3" borderId="0" xfId="0" applyNumberFormat="1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27" fillId="2" borderId="0" xfId="0" applyFont="1" applyFill="1" applyBorder="1" applyAlignment="1">
      <alignment vertical="center" wrapText="1"/>
    </xf>
    <xf numFmtId="0" fontId="27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wrapText="1"/>
    </xf>
    <xf numFmtId="4" fontId="2" fillId="3" borderId="0" xfId="0" applyNumberFormat="1" applyFont="1" applyFill="1" applyBorder="1" applyAlignment="1">
      <alignment horizontal="center" vertical="center" wrapText="1"/>
    </xf>
    <xf numFmtId="3" fontId="2" fillId="3" borderId="0" xfId="0" applyNumberFormat="1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2" fillId="2" borderId="0" xfId="0" applyFont="1" applyFill="1" applyBorder="1" applyAlignment="1"/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vertical="top"/>
    </xf>
    <xf numFmtId="0" fontId="32" fillId="2" borderId="0" xfId="0" applyFont="1" applyFill="1"/>
    <xf numFmtId="0" fontId="17" fillId="2" borderId="7" xfId="0" applyFont="1" applyFill="1" applyBorder="1" applyAlignment="1">
      <alignment horizontal="center" vertical="center" wrapText="1"/>
    </xf>
    <xf numFmtId="0" fontId="3" fillId="2" borderId="0" xfId="0" applyFont="1" applyFill="1"/>
    <xf numFmtId="4" fontId="18" fillId="2" borderId="2" xfId="0" applyNumberFormat="1" applyFont="1" applyFill="1" applyBorder="1" applyAlignment="1">
      <alignment horizontal="center" vertical="center" shrinkToFit="1"/>
    </xf>
    <xf numFmtId="0" fontId="21" fillId="2" borderId="2" xfId="0" applyFont="1" applyFill="1" applyBorder="1" applyAlignment="1">
      <alignment wrapText="1"/>
    </xf>
    <xf numFmtId="0" fontId="33" fillId="2" borderId="2" xfId="0" applyFont="1" applyFill="1" applyBorder="1" applyAlignment="1">
      <alignment horizontal="center" vertical="center" wrapText="1"/>
    </xf>
    <xf numFmtId="0" fontId="33" fillId="2" borderId="6" xfId="0" applyFont="1" applyFill="1" applyBorder="1" applyAlignment="1">
      <alignment horizontal="center" vertical="center" wrapText="1"/>
    </xf>
    <xf numFmtId="0" fontId="34" fillId="2" borderId="0" xfId="0" applyFont="1" applyFill="1"/>
    <xf numFmtId="0" fontId="16" fillId="2" borderId="0" xfId="0" applyFont="1" applyFill="1"/>
    <xf numFmtId="2" fontId="2" fillId="2" borderId="0" xfId="0" applyNumberFormat="1" applyFont="1" applyFill="1"/>
    <xf numFmtId="4" fontId="4" fillId="2" borderId="2" xfId="0" applyNumberFormat="1" applyFont="1" applyFill="1" applyBorder="1" applyAlignment="1">
      <alignment horizontal="center" vertical="center" wrapText="1"/>
    </xf>
    <xf numFmtId="4" fontId="18" fillId="2" borderId="2" xfId="0" applyNumberFormat="1" applyFont="1" applyFill="1" applyBorder="1" applyAlignment="1">
      <alignment horizontal="center" vertical="center" wrapText="1"/>
    </xf>
    <xf numFmtId="3" fontId="17" fillId="2" borderId="0" xfId="0" applyNumberFormat="1" applyFont="1" applyFill="1" applyBorder="1" applyAlignment="1">
      <alignment horizontal="center" vertical="center" wrapText="1"/>
    </xf>
    <xf numFmtId="0" fontId="35" fillId="2" borderId="2" xfId="0" applyFont="1" applyFill="1" applyBorder="1" applyAlignment="1">
      <alignment vertical="center" wrapText="1"/>
    </xf>
    <xf numFmtId="0" fontId="20" fillId="2" borderId="2" xfId="0" applyFont="1" applyFill="1" applyBorder="1" applyAlignment="1">
      <alignment horizontal="center" vertical="center" wrapText="1"/>
    </xf>
    <xf numFmtId="4" fontId="20" fillId="2" borderId="2" xfId="0" applyNumberFormat="1" applyFont="1" applyFill="1" applyBorder="1" applyAlignment="1">
      <alignment horizontal="center" vertical="center" wrapText="1"/>
    </xf>
    <xf numFmtId="0" fontId="17" fillId="2" borderId="2" xfId="0" applyNumberFormat="1" applyFont="1" applyFill="1" applyBorder="1" applyAlignment="1">
      <alignment horizontal="center" vertical="center" shrinkToFit="1"/>
    </xf>
    <xf numFmtId="0" fontId="17" fillId="2" borderId="2" xfId="0" applyNumberFormat="1" applyFont="1" applyFill="1" applyBorder="1" applyAlignment="1">
      <alignment horizontal="center" vertical="center" wrapText="1"/>
    </xf>
    <xf numFmtId="0" fontId="21" fillId="2" borderId="2" xfId="0" applyFont="1" applyFill="1" applyBorder="1" applyAlignment="1">
      <alignment vertical="center" wrapText="1"/>
    </xf>
    <xf numFmtId="0" fontId="21" fillId="2" borderId="7" xfId="0" applyFont="1" applyFill="1" applyBorder="1" applyAlignment="1">
      <alignment horizontal="left" vertical="center"/>
    </xf>
    <xf numFmtId="166" fontId="2" fillId="2" borderId="0" xfId="0" applyNumberFormat="1" applyFont="1" applyFill="1"/>
    <xf numFmtId="0" fontId="35" fillId="2" borderId="2" xfId="1" applyFont="1" applyFill="1" applyBorder="1" applyAlignment="1">
      <alignment vertical="center" wrapText="1"/>
    </xf>
    <xf numFmtId="2" fontId="21" fillId="2" borderId="2" xfId="0" applyNumberFormat="1" applyFont="1" applyFill="1" applyBorder="1" applyAlignment="1">
      <alignment horizontal="center" vertical="center" shrinkToFit="1"/>
    </xf>
    <xf numFmtId="4" fontId="21" fillId="2" borderId="2" xfId="0" applyNumberFormat="1" applyFont="1" applyFill="1" applyBorder="1" applyAlignment="1">
      <alignment horizontal="center" vertical="center" shrinkToFit="1"/>
    </xf>
    <xf numFmtId="0" fontId="21" fillId="2" borderId="2" xfId="0" applyFont="1" applyFill="1" applyBorder="1" applyAlignment="1">
      <alignment horizontal="center" vertical="center" shrinkToFit="1"/>
    </xf>
    <xf numFmtId="164" fontId="21" fillId="2" borderId="2" xfId="0" applyNumberFormat="1" applyFont="1" applyFill="1" applyBorder="1" applyAlignment="1">
      <alignment horizontal="center" vertical="center" shrinkToFit="1"/>
    </xf>
    <xf numFmtId="4" fontId="33" fillId="2" borderId="2" xfId="0" applyNumberFormat="1" applyFont="1" applyFill="1" applyBorder="1" applyAlignment="1">
      <alignment horizontal="center" vertical="center" shrinkToFit="1"/>
    </xf>
    <xf numFmtId="4" fontId="33" fillId="2" borderId="2" xfId="0" applyNumberFormat="1" applyFont="1" applyFill="1" applyBorder="1" applyAlignment="1">
      <alignment horizontal="center" vertical="center" wrapText="1"/>
    </xf>
    <xf numFmtId="2" fontId="33" fillId="2" borderId="2" xfId="0" applyNumberFormat="1" applyFont="1" applyFill="1" applyBorder="1" applyAlignment="1">
      <alignment horizontal="center" vertical="center" shrinkToFit="1"/>
    </xf>
    <xf numFmtId="0" fontId="17" fillId="2" borderId="3" xfId="0" applyFont="1" applyFill="1" applyBorder="1" applyAlignment="1">
      <alignment horizontal="center" vertical="top" wrapText="1"/>
    </xf>
    <xf numFmtId="0" fontId="21" fillId="2" borderId="2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horizontal="left" vertical="center" wrapText="1"/>
    </xf>
    <xf numFmtId="0" fontId="21" fillId="2" borderId="7" xfId="0" applyFont="1" applyFill="1" applyBorder="1" applyAlignment="1">
      <alignment vertical="center" wrapText="1"/>
    </xf>
    <xf numFmtId="0" fontId="21" fillId="2" borderId="6" xfId="0" applyFont="1" applyFill="1" applyBorder="1" applyAlignment="1">
      <alignment vertical="center" wrapText="1"/>
    </xf>
    <xf numFmtId="0" fontId="21" fillId="2" borderId="2" xfId="0" applyFont="1" applyFill="1" applyBorder="1" applyAlignment="1">
      <alignment horizontal="center" vertical="center" wrapText="1"/>
    </xf>
    <xf numFmtId="0" fontId="16" fillId="2" borderId="6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17" fillId="2" borderId="0" xfId="0" applyFont="1" applyFill="1" applyAlignment="1">
      <alignment horizontal="center" vertical="top" wrapText="1"/>
    </xf>
    <xf numFmtId="0" fontId="18" fillId="2" borderId="1" xfId="0" applyFont="1" applyFill="1" applyBorder="1" applyAlignment="1">
      <alignment horizontal="center" wrapText="1"/>
    </xf>
    <xf numFmtId="0" fontId="18" fillId="2" borderId="1" xfId="0" applyFont="1" applyFill="1" applyBorder="1" applyAlignment="1">
      <alignment horizontal="center" vertical="center" wrapText="1"/>
    </xf>
    <xf numFmtId="4" fontId="17" fillId="2" borderId="9" xfId="0" applyNumberFormat="1" applyFont="1" applyFill="1" applyBorder="1" applyAlignment="1">
      <alignment horizontal="center" vertical="center" wrapText="1"/>
    </xf>
    <xf numFmtId="4" fontId="15" fillId="2" borderId="10" xfId="0" applyNumberFormat="1" applyFont="1" applyFill="1" applyBorder="1" applyAlignment="1">
      <alignment horizontal="center" wrapText="1"/>
    </xf>
    <xf numFmtId="0" fontId="38" fillId="2" borderId="0" xfId="0" applyFont="1" applyFill="1" applyAlignment="1">
      <alignment vertical="center"/>
    </xf>
    <xf numFmtId="0" fontId="39" fillId="2" borderId="0" xfId="0" applyFont="1" applyFill="1"/>
    <xf numFmtId="0" fontId="17" fillId="2" borderId="3" xfId="0" applyFont="1" applyFill="1" applyBorder="1" applyAlignment="1">
      <alignment horizontal="center" vertical="top" wrapText="1"/>
    </xf>
    <xf numFmtId="0" fontId="4" fillId="2" borderId="0" xfId="0" applyFont="1" applyFill="1" applyAlignment="1">
      <alignment horizontal="left" vertical="center" wrapText="1"/>
    </xf>
    <xf numFmtId="0" fontId="21" fillId="2" borderId="2" xfId="0" applyFont="1" applyFill="1" applyBorder="1" applyAlignment="1">
      <alignment horizontal="left" vertical="center" wrapText="1"/>
    </xf>
    <xf numFmtId="0" fontId="21" fillId="2" borderId="7" xfId="0" applyFont="1" applyFill="1" applyBorder="1" applyAlignment="1">
      <alignment vertical="center" wrapText="1"/>
    </xf>
    <xf numFmtId="0" fontId="21" fillId="2" borderId="6" xfId="0" applyFont="1" applyFill="1" applyBorder="1" applyAlignment="1">
      <alignment vertical="center" wrapText="1"/>
    </xf>
    <xf numFmtId="0" fontId="16" fillId="2" borderId="6" xfId="0" applyFont="1" applyFill="1" applyBorder="1" applyAlignment="1">
      <alignment vertical="center" wrapText="1"/>
    </xf>
    <xf numFmtId="0" fontId="21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wrapText="1"/>
    </xf>
    <xf numFmtId="0" fontId="18" fillId="2" borderId="1" xfId="0" applyFont="1" applyFill="1" applyBorder="1" applyAlignment="1">
      <alignment horizontal="center" vertical="center" wrapText="1"/>
    </xf>
    <xf numFmtId="0" fontId="17" fillId="2" borderId="0" xfId="0" applyFont="1" applyFill="1" applyAlignment="1">
      <alignment horizontal="center" vertical="top" wrapText="1"/>
    </xf>
    <xf numFmtId="0" fontId="6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13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7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top" wrapText="1"/>
    </xf>
    <xf numFmtId="0" fontId="6" fillId="0" borderId="1" xfId="0" applyFont="1" applyBorder="1" applyAlignment="1">
      <alignment vertical="center" wrapText="1"/>
    </xf>
    <xf numFmtId="0" fontId="8" fillId="0" borderId="0" xfId="0" applyFont="1" applyAlignment="1">
      <alignment horizontal="center" vertical="top" wrapText="1"/>
    </xf>
    <xf numFmtId="0" fontId="6" fillId="0" borderId="1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top" wrapText="1"/>
    </xf>
    <xf numFmtId="0" fontId="15" fillId="0" borderId="0" xfId="0" applyFont="1" applyAlignment="1">
      <alignment horizontal="left" vertical="top"/>
    </xf>
    <xf numFmtId="0" fontId="6" fillId="0" borderId="0" xfId="0" applyFont="1" applyAlignment="1">
      <alignment horizontal="left" wrapText="1"/>
    </xf>
    <xf numFmtId="0" fontId="7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5" fillId="0" borderId="0" xfId="0" applyFont="1" applyAlignment="1">
      <alignment horizontal="left" wrapText="1"/>
    </xf>
    <xf numFmtId="0" fontId="15" fillId="0" borderId="0" xfId="0" applyFont="1" applyAlignment="1">
      <alignment horizontal="left"/>
    </xf>
    <xf numFmtId="0" fontId="6" fillId="0" borderId="0" xfId="0" applyFont="1" applyAlignment="1">
      <alignment vertical="center" wrapText="1"/>
    </xf>
    <xf numFmtId="0" fontId="0" fillId="0" borderId="1" xfId="0" applyBorder="1"/>
    <xf numFmtId="0" fontId="8" fillId="0" borderId="0" xfId="0" applyFont="1" applyBorder="1" applyAlignment="1">
      <alignment horizontal="center" vertical="top" wrapText="1"/>
    </xf>
    <xf numFmtId="0" fontId="12" fillId="0" borderId="1" xfId="0" applyFont="1" applyBorder="1" applyAlignment="1">
      <alignment horizontal="center"/>
    </xf>
    <xf numFmtId="0" fontId="15" fillId="0" borderId="3" xfId="0" applyFont="1" applyBorder="1" applyAlignment="1">
      <alignment horizontal="center" vertical="top"/>
    </xf>
    <xf numFmtId="0" fontId="6" fillId="0" borderId="8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center" vertical="center" wrapText="1"/>
    </xf>
    <xf numFmtId="0" fontId="12" fillId="0" borderId="1" xfId="0" applyFont="1" applyBorder="1"/>
    <xf numFmtId="0" fontId="17" fillId="2" borderId="0" xfId="0" applyFont="1" applyFill="1" applyAlignment="1">
      <alignment horizontal="left" vertical="top" wrapText="1"/>
    </xf>
    <xf numFmtId="0" fontId="17" fillId="2" borderId="0" xfId="0" applyFont="1" applyFill="1" applyAlignment="1">
      <alignment horizontal="left" vertical="top"/>
    </xf>
    <xf numFmtId="0" fontId="4" fillId="2" borderId="0" xfId="0" applyFont="1" applyFill="1" applyAlignment="1">
      <alignment horizontal="left" wrapText="1"/>
    </xf>
    <xf numFmtId="0" fontId="25" fillId="2" borderId="1" xfId="0" applyFont="1" applyFill="1" applyBorder="1" applyAlignment="1">
      <alignment horizontal="right"/>
    </xf>
    <xf numFmtId="0" fontId="17" fillId="2" borderId="3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/>
    </xf>
    <xf numFmtId="0" fontId="34" fillId="2" borderId="1" xfId="0" applyFont="1" applyFill="1" applyBorder="1" applyAlignment="1">
      <alignment horizontal="center"/>
    </xf>
    <xf numFmtId="0" fontId="18" fillId="2" borderId="1" xfId="0" applyFont="1" applyFill="1" applyBorder="1" applyAlignment="1">
      <alignment horizontal="center" vertical="top" wrapText="1"/>
    </xf>
    <xf numFmtId="0" fontId="17" fillId="2" borderId="0" xfId="0" applyFont="1" applyFill="1" applyAlignment="1">
      <alignment horizontal="center" vertical="top" wrapText="1"/>
    </xf>
    <xf numFmtId="0" fontId="18" fillId="2" borderId="1" xfId="0" applyFont="1" applyFill="1" applyBorder="1" applyAlignment="1">
      <alignment horizontal="center" wrapText="1"/>
    </xf>
    <xf numFmtId="0" fontId="4" fillId="2" borderId="0" xfId="0" applyFont="1" applyFill="1" applyAlignment="1">
      <alignment horizontal="left" vertical="center" wrapText="1"/>
    </xf>
    <xf numFmtId="0" fontId="19" fillId="2" borderId="0" xfId="0" applyFont="1" applyFill="1" applyAlignment="1">
      <alignment horizontal="center" vertical="center"/>
    </xf>
    <xf numFmtId="0" fontId="18" fillId="2" borderId="1" xfId="0" applyFont="1" applyFill="1" applyBorder="1" applyAlignment="1">
      <alignment horizontal="center" vertical="center" wrapText="1"/>
    </xf>
    <xf numFmtId="0" fontId="27" fillId="2" borderId="0" xfId="0" applyFont="1" applyFill="1" applyAlignment="1">
      <alignment horizontal="center" vertical="top" wrapText="1"/>
    </xf>
    <xf numFmtId="0" fontId="4" fillId="2" borderId="2" xfId="0" applyFont="1" applyFill="1" applyBorder="1" applyAlignment="1">
      <alignment horizontal="center" vertical="center" wrapText="1"/>
    </xf>
    <xf numFmtId="0" fontId="25" fillId="2" borderId="7" xfId="0" applyFont="1" applyFill="1" applyBorder="1" applyAlignment="1">
      <alignment horizontal="left" vertical="center" wrapText="1"/>
    </xf>
    <xf numFmtId="0" fontId="25" fillId="2" borderId="4" xfId="0" applyFont="1" applyFill="1" applyBorder="1" applyAlignment="1">
      <alignment horizontal="left" vertical="center" wrapText="1"/>
    </xf>
    <xf numFmtId="0" fontId="25" fillId="2" borderId="6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/>
    </xf>
    <xf numFmtId="2" fontId="24" fillId="2" borderId="0" xfId="0" applyNumberFormat="1" applyFont="1" applyFill="1" applyAlignment="1">
      <alignment horizontal="left" vertical="top" wrapText="1"/>
    </xf>
    <xf numFmtId="2" fontId="25" fillId="2" borderId="0" xfId="0" applyNumberFormat="1" applyFont="1" applyFill="1" applyAlignment="1">
      <alignment horizontal="left" vertical="top" wrapText="1"/>
    </xf>
    <xf numFmtId="0" fontId="2" fillId="2" borderId="7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16" fillId="2" borderId="6" xfId="0" applyFont="1" applyFill="1" applyBorder="1" applyAlignment="1">
      <alignment wrapText="1"/>
    </xf>
    <xf numFmtId="0" fontId="3" fillId="2" borderId="2" xfId="0" applyFont="1" applyFill="1" applyBorder="1" applyAlignment="1">
      <alignment horizontal="left" vertical="center" wrapText="1"/>
    </xf>
    <xf numFmtId="0" fontId="23" fillId="2" borderId="2" xfId="0" applyFont="1" applyFill="1" applyBorder="1" applyAlignment="1"/>
    <xf numFmtId="0" fontId="20" fillId="2" borderId="7" xfId="0" applyFont="1" applyFill="1" applyBorder="1" applyAlignment="1">
      <alignment vertical="center" wrapText="1"/>
    </xf>
    <xf numFmtId="0" fontId="23" fillId="2" borderId="4" xfId="0" applyFont="1" applyFill="1" applyBorder="1" applyAlignment="1">
      <alignment vertical="center" wrapText="1"/>
    </xf>
    <xf numFmtId="0" fontId="3" fillId="2" borderId="7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left" vertical="center" wrapText="1"/>
    </xf>
    <xf numFmtId="0" fontId="16" fillId="2" borderId="2" xfId="0" applyFont="1" applyFill="1" applyBorder="1" applyAlignment="1"/>
    <xf numFmtId="0" fontId="23" fillId="2" borderId="2" xfId="0" applyFont="1" applyFill="1" applyBorder="1" applyAlignment="1">
      <alignment wrapText="1"/>
    </xf>
    <xf numFmtId="0" fontId="20" fillId="2" borderId="2" xfId="0" applyFont="1" applyFill="1" applyBorder="1" applyAlignment="1">
      <alignment horizontal="left" vertical="center" wrapText="1"/>
    </xf>
    <xf numFmtId="0" fontId="23" fillId="2" borderId="2" xfId="0" applyFont="1" applyFill="1" applyBorder="1" applyAlignment="1">
      <alignment vertical="center"/>
    </xf>
    <xf numFmtId="0" fontId="23" fillId="2" borderId="6" xfId="0" applyFont="1" applyFill="1" applyBorder="1" applyAlignment="1">
      <alignment wrapText="1"/>
    </xf>
    <xf numFmtId="0" fontId="23" fillId="2" borderId="2" xfId="0" applyFont="1" applyFill="1" applyBorder="1" applyAlignment="1">
      <alignment vertical="center" wrapText="1"/>
    </xf>
    <xf numFmtId="0" fontId="20" fillId="2" borderId="7" xfId="0" applyFont="1" applyFill="1" applyBorder="1" applyAlignment="1">
      <alignment horizontal="left" vertical="center" wrapText="1"/>
    </xf>
    <xf numFmtId="0" fontId="20" fillId="2" borderId="6" xfId="0" applyFont="1" applyFill="1" applyBorder="1" applyAlignment="1">
      <alignment horizontal="left" vertical="center" wrapText="1"/>
    </xf>
    <xf numFmtId="0" fontId="19" fillId="2" borderId="2" xfId="0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wrapText="1"/>
    </xf>
    <xf numFmtId="0" fontId="21" fillId="2" borderId="2" xfId="0" applyFont="1" applyFill="1" applyBorder="1" applyAlignment="1">
      <alignment horizontal="center" vertical="center" wrapText="1"/>
    </xf>
    <xf numFmtId="0" fontId="21" fillId="2" borderId="7" xfId="0" applyFont="1" applyFill="1" applyBorder="1" applyAlignment="1">
      <alignment horizontal="left" vertical="center" wrapText="1"/>
    </xf>
    <xf numFmtId="0" fontId="21" fillId="2" borderId="6" xfId="0" applyFont="1" applyFill="1" applyBorder="1" applyAlignment="1">
      <alignment horizontal="left" vertical="center" wrapText="1"/>
    </xf>
    <xf numFmtId="0" fontId="16" fillId="2" borderId="6" xfId="0" applyFont="1" applyFill="1" applyBorder="1" applyAlignment="1">
      <alignment vertical="center" wrapText="1"/>
    </xf>
    <xf numFmtId="0" fontId="21" fillId="2" borderId="2" xfId="0" applyFont="1" applyFill="1" applyBorder="1" applyAlignment="1">
      <alignment horizontal="left" vertical="center" wrapText="1"/>
    </xf>
    <xf numFmtId="0" fontId="22" fillId="2" borderId="2" xfId="0" applyFont="1" applyFill="1" applyBorder="1" applyAlignment="1">
      <alignment vertical="center"/>
    </xf>
    <xf numFmtId="0" fontId="21" fillId="2" borderId="4" xfId="0" applyFont="1" applyFill="1" applyBorder="1" applyAlignment="1">
      <alignment horizontal="left" vertical="center" wrapText="1"/>
    </xf>
    <xf numFmtId="0" fontId="22" fillId="2" borderId="6" xfId="0" applyFont="1" applyFill="1" applyBorder="1" applyAlignment="1">
      <alignment vertical="center" wrapText="1"/>
    </xf>
    <xf numFmtId="0" fontId="22" fillId="2" borderId="2" xfId="0" applyFont="1" applyFill="1" applyBorder="1" applyAlignment="1">
      <alignment vertical="center" wrapText="1"/>
    </xf>
    <xf numFmtId="0" fontId="21" fillId="2" borderId="7" xfId="0" applyFont="1" applyFill="1" applyBorder="1" applyAlignment="1">
      <alignment vertical="center" wrapText="1"/>
    </xf>
    <xf numFmtId="0" fontId="21" fillId="2" borderId="6" xfId="0" applyFont="1" applyFill="1" applyBorder="1" applyAlignment="1">
      <alignment vertical="center" wrapText="1"/>
    </xf>
    <xf numFmtId="0" fontId="29" fillId="2" borderId="0" xfId="0" applyFont="1" applyFill="1" applyAlignment="1">
      <alignment horizontal="left" wrapText="1"/>
    </xf>
    <xf numFmtId="0" fontId="29" fillId="2" borderId="1" xfId="0" applyFont="1" applyFill="1" applyBorder="1" applyAlignment="1">
      <alignment horizontal="center"/>
    </xf>
    <xf numFmtId="0" fontId="29" fillId="2" borderId="0" xfId="0" applyFont="1" applyFill="1" applyAlignment="1">
      <alignment horizontal="justify" vertical="center"/>
    </xf>
    <xf numFmtId="0" fontId="30" fillId="2" borderId="0" xfId="0" applyFont="1" applyFill="1" applyAlignment="1">
      <alignment horizontal="left" vertical="center" wrapText="1"/>
    </xf>
    <xf numFmtId="0" fontId="31" fillId="2" borderId="0" xfId="0" applyFont="1" applyFill="1" applyAlignment="1">
      <alignment horizontal="left" vertical="center" wrapText="1"/>
    </xf>
    <xf numFmtId="0" fontId="19" fillId="2" borderId="1" xfId="0" applyFont="1" applyFill="1" applyBorder="1" applyAlignment="1">
      <alignment horizontal="center"/>
    </xf>
    <xf numFmtId="0" fontId="22" fillId="2" borderId="6" xfId="0" applyFont="1" applyFill="1" applyBorder="1" applyAlignment="1">
      <alignment horizontal="left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G84"/>
  <sheetViews>
    <sheetView workbookViewId="0">
      <selection activeCell="I11" sqref="I11"/>
    </sheetView>
  </sheetViews>
  <sheetFormatPr defaultColWidth="21.625" defaultRowHeight="15"/>
  <cols>
    <col min="1" max="1" width="6.625" style="5" customWidth="1"/>
    <col min="2" max="16384" width="21.625" style="5"/>
  </cols>
  <sheetData>
    <row r="1" spans="1:7">
      <c r="F1" s="176" t="s">
        <v>98</v>
      </c>
      <c r="G1" s="177"/>
    </row>
    <row r="2" spans="1:7">
      <c r="F2" s="177"/>
      <c r="G2" s="177"/>
    </row>
    <row r="3" spans="1:7" ht="32.25" customHeight="1">
      <c r="F3" s="177"/>
      <c r="G3" s="177"/>
    </row>
    <row r="4" spans="1:7" ht="15.75">
      <c r="A4" s="1"/>
      <c r="E4" s="1" t="s">
        <v>0</v>
      </c>
    </row>
    <row r="5" spans="1:7" ht="15.75">
      <c r="A5" s="1"/>
      <c r="E5" s="178" t="s">
        <v>1</v>
      </c>
      <c r="F5" s="178"/>
      <c r="G5" s="178"/>
    </row>
    <row r="6" spans="1:7" ht="15.75">
      <c r="A6" s="1"/>
      <c r="B6" s="1"/>
      <c r="E6" s="179"/>
      <c r="F6" s="179"/>
      <c r="G6" s="179"/>
    </row>
    <row r="7" spans="1:7" ht="15" customHeight="1">
      <c r="A7" s="1"/>
      <c r="E7" s="171" t="s">
        <v>2</v>
      </c>
      <c r="F7" s="171"/>
      <c r="G7" s="171"/>
    </row>
    <row r="8" spans="1:7" ht="15.75">
      <c r="A8" s="1"/>
      <c r="B8" s="1"/>
      <c r="E8" s="179"/>
      <c r="F8" s="179"/>
      <c r="G8" s="179"/>
    </row>
    <row r="9" spans="1:7" ht="15" customHeight="1">
      <c r="A9" s="1"/>
      <c r="E9" s="171"/>
      <c r="F9" s="171"/>
      <c r="G9" s="171"/>
    </row>
    <row r="10" spans="1:7" ht="15.75">
      <c r="A10" s="1"/>
      <c r="E10" s="169" t="s">
        <v>3</v>
      </c>
      <c r="F10" s="169"/>
      <c r="G10" s="169"/>
    </row>
    <row r="13" spans="1:7" ht="15.75">
      <c r="A13" s="175" t="s">
        <v>4</v>
      </c>
      <c r="B13" s="175"/>
      <c r="C13" s="175"/>
      <c r="D13" s="175"/>
      <c r="E13" s="175"/>
      <c r="F13" s="175"/>
      <c r="G13" s="175"/>
    </row>
    <row r="14" spans="1:7" ht="15.75">
      <c r="A14" s="175" t="s">
        <v>5</v>
      </c>
      <c r="B14" s="175"/>
      <c r="C14" s="175"/>
      <c r="D14" s="175"/>
      <c r="E14" s="175"/>
      <c r="F14" s="175"/>
      <c r="G14" s="175"/>
    </row>
    <row r="17" spans="1:7" ht="15.75">
      <c r="A17" s="166" t="s">
        <v>6</v>
      </c>
      <c r="B17" s="7"/>
      <c r="C17" s="166"/>
      <c r="D17" s="174"/>
      <c r="E17" s="174"/>
      <c r="F17" s="174"/>
      <c r="G17" s="174"/>
    </row>
    <row r="18" spans="1:7">
      <c r="A18" s="166"/>
      <c r="B18" s="8" t="s">
        <v>66</v>
      </c>
      <c r="C18" s="166"/>
      <c r="D18" s="173" t="s">
        <v>42</v>
      </c>
      <c r="E18" s="173"/>
      <c r="F18" s="173"/>
      <c r="G18" s="173"/>
    </row>
    <row r="19" spans="1:7" ht="15.75">
      <c r="A19" s="166" t="s">
        <v>8</v>
      </c>
      <c r="B19" s="7"/>
      <c r="C19" s="166"/>
      <c r="D19" s="172"/>
      <c r="E19" s="172"/>
      <c r="F19" s="172"/>
      <c r="G19" s="172"/>
    </row>
    <row r="20" spans="1:7">
      <c r="A20" s="166"/>
      <c r="B20" s="8" t="s">
        <v>66</v>
      </c>
      <c r="C20" s="166"/>
      <c r="D20" s="171" t="s">
        <v>41</v>
      </c>
      <c r="E20" s="171"/>
      <c r="F20" s="171"/>
      <c r="G20" s="171"/>
    </row>
    <row r="21" spans="1:7" ht="15.75">
      <c r="A21" s="166" t="s">
        <v>9</v>
      </c>
      <c r="B21" s="7"/>
      <c r="C21" s="7"/>
      <c r="D21" s="174"/>
      <c r="E21" s="174"/>
      <c r="F21" s="174"/>
      <c r="G21" s="174"/>
    </row>
    <row r="22" spans="1:7">
      <c r="A22" s="166"/>
      <c r="B22" s="9" t="s">
        <v>66</v>
      </c>
      <c r="C22" s="9" t="s">
        <v>10</v>
      </c>
      <c r="D22" s="173" t="s">
        <v>43</v>
      </c>
      <c r="E22" s="173"/>
      <c r="F22" s="173"/>
      <c r="G22" s="173"/>
    </row>
    <row r="23" spans="1:7" ht="42" customHeight="1">
      <c r="A23" s="3" t="s">
        <v>11</v>
      </c>
      <c r="B23" s="169" t="s">
        <v>12</v>
      </c>
      <c r="C23" s="169"/>
      <c r="D23" s="169"/>
      <c r="E23" s="169"/>
      <c r="F23" s="169"/>
      <c r="G23" s="169"/>
    </row>
    <row r="24" spans="1:7" ht="15.75">
      <c r="A24" s="3" t="s">
        <v>13</v>
      </c>
      <c r="B24" s="169" t="s">
        <v>14</v>
      </c>
      <c r="C24" s="169"/>
      <c r="D24" s="169"/>
      <c r="E24" s="169"/>
      <c r="F24" s="169"/>
      <c r="G24" s="169"/>
    </row>
    <row r="25" spans="1:7" ht="15.75">
      <c r="A25" s="3" t="s">
        <v>15</v>
      </c>
      <c r="B25" s="169" t="s">
        <v>67</v>
      </c>
      <c r="C25" s="169"/>
      <c r="D25" s="169"/>
      <c r="E25" s="169"/>
      <c r="F25" s="169"/>
      <c r="G25" s="169"/>
    </row>
    <row r="26" spans="1:7" ht="15.75">
      <c r="A26" s="4"/>
    </row>
    <row r="27" spans="1:7" ht="15.75">
      <c r="A27" s="10" t="s">
        <v>17</v>
      </c>
      <c r="B27" s="167" t="s">
        <v>68</v>
      </c>
      <c r="C27" s="167"/>
      <c r="D27" s="167"/>
      <c r="E27" s="167"/>
      <c r="F27" s="167"/>
      <c r="G27" s="167"/>
    </row>
    <row r="28" spans="1:7" ht="15.75">
      <c r="A28" s="10"/>
      <c r="B28" s="167"/>
      <c r="C28" s="167"/>
      <c r="D28" s="167"/>
      <c r="E28" s="167"/>
      <c r="F28" s="167"/>
      <c r="G28" s="167"/>
    </row>
    <row r="29" spans="1:7" ht="15.75">
      <c r="A29" s="10"/>
      <c r="B29" s="167"/>
      <c r="C29" s="167"/>
      <c r="D29" s="167"/>
      <c r="E29" s="167"/>
      <c r="F29" s="167"/>
      <c r="G29" s="167"/>
    </row>
    <row r="30" spans="1:7" ht="15.75">
      <c r="A30" s="10"/>
      <c r="B30" s="167"/>
      <c r="C30" s="167"/>
      <c r="D30" s="167"/>
      <c r="E30" s="167"/>
      <c r="F30" s="167"/>
      <c r="G30" s="167"/>
    </row>
    <row r="31" spans="1:7" ht="15.75">
      <c r="A31" s="4"/>
    </row>
    <row r="32" spans="1:7" ht="15.75">
      <c r="A32" s="22" t="s">
        <v>16</v>
      </c>
      <c r="B32" s="5" t="s">
        <v>69</v>
      </c>
    </row>
    <row r="33" spans="1:7" ht="15.75">
      <c r="A33" s="21" t="s">
        <v>19</v>
      </c>
      <c r="B33" s="169" t="s">
        <v>70</v>
      </c>
      <c r="C33" s="169"/>
      <c r="D33" s="169"/>
      <c r="E33" s="169"/>
      <c r="F33" s="169"/>
      <c r="G33" s="169"/>
    </row>
    <row r="34" spans="1:7" ht="15.75">
      <c r="A34" s="21"/>
      <c r="B34" s="18"/>
      <c r="C34" s="18"/>
      <c r="D34" s="18"/>
      <c r="E34" s="18"/>
      <c r="F34" s="18"/>
      <c r="G34" s="18"/>
    </row>
    <row r="35" spans="1:7" ht="15.75">
      <c r="A35" s="19" t="s">
        <v>17</v>
      </c>
      <c r="B35" s="167" t="s">
        <v>18</v>
      </c>
      <c r="C35" s="167"/>
      <c r="D35" s="167"/>
      <c r="E35" s="167"/>
      <c r="F35" s="167"/>
      <c r="G35" s="167"/>
    </row>
    <row r="36" spans="1:7" ht="15.75">
      <c r="A36" s="19"/>
      <c r="B36" s="167"/>
      <c r="C36" s="167"/>
      <c r="D36" s="167"/>
      <c r="E36" s="167"/>
      <c r="F36" s="167"/>
      <c r="G36" s="167"/>
    </row>
    <row r="37" spans="1:7" ht="15.75">
      <c r="A37" s="19"/>
      <c r="B37" s="167"/>
      <c r="C37" s="167"/>
      <c r="D37" s="167"/>
      <c r="E37" s="167"/>
      <c r="F37" s="167"/>
      <c r="G37" s="167"/>
    </row>
    <row r="38" spans="1:7" ht="15.75">
      <c r="A38" s="19"/>
      <c r="B38" s="167"/>
      <c r="C38" s="167"/>
      <c r="D38" s="167"/>
      <c r="E38" s="167"/>
      <c r="F38" s="167"/>
      <c r="G38" s="167"/>
    </row>
    <row r="39" spans="1:7" ht="15.75">
      <c r="A39" s="21"/>
      <c r="B39" s="18"/>
      <c r="C39" s="18"/>
      <c r="D39" s="18"/>
      <c r="E39" s="18"/>
      <c r="F39" s="18"/>
      <c r="G39" s="18"/>
    </row>
    <row r="40" spans="1:7" ht="15.75">
      <c r="A40" s="21" t="s">
        <v>26</v>
      </c>
      <c r="B40" s="23" t="s">
        <v>22</v>
      </c>
      <c r="C40" s="18"/>
      <c r="D40" s="18"/>
      <c r="E40" s="18"/>
      <c r="F40" s="18"/>
      <c r="G40" s="18"/>
    </row>
    <row r="41" spans="1:7" ht="15.75">
      <c r="A41" s="4"/>
      <c r="B41" s="5" t="s">
        <v>71</v>
      </c>
    </row>
    <row r="42" spans="1:7" ht="15.75">
      <c r="A42" s="4"/>
    </row>
    <row r="43" spans="1:7" ht="31.5">
      <c r="A43" s="10" t="s">
        <v>17</v>
      </c>
      <c r="B43" s="10" t="s">
        <v>22</v>
      </c>
      <c r="C43" s="10" t="s">
        <v>23</v>
      </c>
      <c r="D43" s="10" t="s">
        <v>24</v>
      </c>
      <c r="E43" s="10" t="s">
        <v>25</v>
      </c>
    </row>
    <row r="44" spans="1:7" ht="15.75">
      <c r="A44" s="10">
        <v>1</v>
      </c>
      <c r="B44" s="10">
        <v>2</v>
      </c>
      <c r="C44" s="10">
        <v>3</v>
      </c>
      <c r="D44" s="10">
        <v>4</v>
      </c>
      <c r="E44" s="10">
        <v>5</v>
      </c>
    </row>
    <row r="45" spans="1:7" ht="15.75">
      <c r="A45" s="10"/>
      <c r="B45" s="10"/>
      <c r="C45" s="10"/>
      <c r="D45" s="10"/>
      <c r="E45" s="10"/>
    </row>
    <row r="46" spans="1:7" ht="15.75">
      <c r="A46" s="10"/>
      <c r="B46" s="10"/>
      <c r="C46" s="10"/>
      <c r="D46" s="10"/>
      <c r="E46" s="10"/>
    </row>
    <row r="47" spans="1:7" ht="15.75">
      <c r="A47" s="167" t="s">
        <v>25</v>
      </c>
      <c r="B47" s="167"/>
      <c r="C47" s="10"/>
      <c r="D47" s="10"/>
      <c r="E47" s="10"/>
    </row>
    <row r="48" spans="1:7" ht="15.75">
      <c r="A48" s="4"/>
    </row>
    <row r="49" spans="1:7" ht="15.75">
      <c r="A49" s="4"/>
    </row>
    <row r="50" spans="1:7" ht="15.75">
      <c r="A50" s="166" t="s">
        <v>29</v>
      </c>
      <c r="B50" s="169" t="s">
        <v>27</v>
      </c>
      <c r="C50" s="169"/>
      <c r="D50" s="169"/>
      <c r="E50" s="169"/>
      <c r="F50" s="169"/>
      <c r="G50" s="169"/>
    </row>
    <row r="51" spans="1:7" ht="15.75">
      <c r="A51" s="166"/>
      <c r="B51" s="1" t="s">
        <v>21</v>
      </c>
    </row>
    <row r="52" spans="1:7" ht="15.75">
      <c r="A52" s="4"/>
    </row>
    <row r="53" spans="1:7" ht="15.75">
      <c r="A53" s="4"/>
    </row>
    <row r="54" spans="1:7" ht="31.5">
      <c r="A54" s="19" t="s">
        <v>17</v>
      </c>
      <c r="B54" s="10" t="s">
        <v>28</v>
      </c>
      <c r="C54" s="10" t="s">
        <v>23</v>
      </c>
      <c r="D54" s="10" t="s">
        <v>24</v>
      </c>
      <c r="E54" s="10" t="s">
        <v>25</v>
      </c>
    </row>
    <row r="55" spans="1:7" ht="15.75">
      <c r="A55" s="19">
        <v>1</v>
      </c>
      <c r="B55" s="10">
        <v>2</v>
      </c>
      <c r="C55" s="10">
        <v>3</v>
      </c>
      <c r="D55" s="10">
        <v>4</v>
      </c>
      <c r="E55" s="10">
        <v>5</v>
      </c>
    </row>
    <row r="56" spans="1:7" ht="15.75">
      <c r="A56" s="19"/>
      <c r="B56" s="11"/>
      <c r="C56" s="11"/>
      <c r="D56" s="11"/>
      <c r="E56" s="11"/>
    </row>
    <row r="57" spans="1:7" ht="15.75">
      <c r="A57" s="19"/>
      <c r="B57" s="11"/>
      <c r="C57" s="11"/>
      <c r="D57" s="11"/>
      <c r="E57" s="11"/>
    </row>
    <row r="58" spans="1:7" ht="15.75">
      <c r="A58" s="167" t="s">
        <v>25</v>
      </c>
      <c r="B58" s="167"/>
      <c r="C58" s="11"/>
      <c r="D58" s="11"/>
      <c r="E58" s="11"/>
    </row>
    <row r="59" spans="1:7" ht="15.75">
      <c r="A59" s="4"/>
    </row>
    <row r="60" spans="1:7" ht="15.75">
      <c r="A60" s="4"/>
    </row>
    <row r="61" spans="1:7" ht="15.75">
      <c r="A61" s="3" t="s">
        <v>72</v>
      </c>
      <c r="B61" s="169" t="s">
        <v>30</v>
      </c>
      <c r="C61" s="169"/>
      <c r="D61" s="169"/>
      <c r="E61" s="169"/>
      <c r="F61" s="169"/>
      <c r="G61" s="169"/>
    </row>
    <row r="62" spans="1:7" ht="15.75">
      <c r="A62" s="4"/>
    </row>
    <row r="63" spans="1:7" ht="15.75">
      <c r="A63" s="4"/>
    </row>
    <row r="64" spans="1:7" ht="46.5" customHeight="1">
      <c r="A64" s="10" t="s">
        <v>17</v>
      </c>
      <c r="B64" s="10" t="s">
        <v>31</v>
      </c>
      <c r="C64" s="10" t="s">
        <v>32</v>
      </c>
      <c r="D64" s="10" t="s">
        <v>33</v>
      </c>
      <c r="E64" s="10" t="s">
        <v>23</v>
      </c>
      <c r="F64" s="10" t="s">
        <v>24</v>
      </c>
      <c r="G64" s="10" t="s">
        <v>25</v>
      </c>
    </row>
    <row r="65" spans="1:7" ht="15.75">
      <c r="A65" s="10">
        <v>1</v>
      </c>
      <c r="B65" s="10">
        <v>2</v>
      </c>
      <c r="C65" s="10">
        <v>3</v>
      </c>
      <c r="D65" s="10">
        <v>4</v>
      </c>
      <c r="E65" s="10">
        <v>5</v>
      </c>
      <c r="F65" s="10">
        <v>6</v>
      </c>
      <c r="G65" s="10">
        <v>7</v>
      </c>
    </row>
    <row r="66" spans="1:7" ht="15.75">
      <c r="A66" s="10">
        <v>1</v>
      </c>
      <c r="B66" s="11" t="s">
        <v>34</v>
      </c>
      <c r="C66" s="10"/>
      <c r="D66" s="10"/>
      <c r="E66" s="10"/>
      <c r="F66" s="10"/>
      <c r="G66" s="10"/>
    </row>
    <row r="67" spans="1:7" ht="15.75">
      <c r="A67" s="10"/>
      <c r="B67" s="11"/>
      <c r="C67" s="10"/>
      <c r="D67" s="10"/>
      <c r="E67" s="10"/>
      <c r="F67" s="10"/>
      <c r="G67" s="10"/>
    </row>
    <row r="68" spans="1:7" ht="15.75">
      <c r="A68" s="10">
        <v>2</v>
      </c>
      <c r="B68" s="11" t="s">
        <v>35</v>
      </c>
      <c r="C68" s="10"/>
      <c r="D68" s="10"/>
      <c r="E68" s="10"/>
      <c r="F68" s="10"/>
      <c r="G68" s="10"/>
    </row>
    <row r="69" spans="1:7" ht="15.75">
      <c r="A69" s="11"/>
      <c r="B69" s="11"/>
      <c r="C69" s="10"/>
      <c r="D69" s="10"/>
      <c r="E69" s="10"/>
      <c r="F69" s="10"/>
      <c r="G69" s="10"/>
    </row>
    <row r="70" spans="1:7" ht="15.75">
      <c r="A70" s="10">
        <v>3</v>
      </c>
      <c r="B70" s="11" t="s">
        <v>36</v>
      </c>
      <c r="C70" s="10"/>
      <c r="D70" s="10"/>
      <c r="E70" s="10"/>
      <c r="F70" s="10"/>
      <c r="G70" s="10"/>
    </row>
    <row r="71" spans="1:7" ht="15.75">
      <c r="A71" s="10"/>
      <c r="B71" s="11"/>
      <c r="C71" s="10"/>
      <c r="D71" s="10"/>
      <c r="E71" s="10"/>
      <c r="F71" s="10"/>
      <c r="G71" s="10"/>
    </row>
    <row r="72" spans="1:7" ht="15.75">
      <c r="A72" s="10">
        <v>4</v>
      </c>
      <c r="B72" s="11" t="s">
        <v>37</v>
      </c>
      <c r="C72" s="10"/>
      <c r="D72" s="10"/>
      <c r="E72" s="10"/>
      <c r="F72" s="10"/>
      <c r="G72" s="10"/>
    </row>
    <row r="73" spans="1:7" ht="15.75">
      <c r="A73" s="11"/>
      <c r="B73" s="11"/>
      <c r="C73" s="10"/>
      <c r="D73" s="10"/>
      <c r="E73" s="10"/>
      <c r="F73" s="10"/>
      <c r="G73" s="10"/>
    </row>
    <row r="74" spans="1:7" ht="15.75">
      <c r="A74" s="4"/>
    </row>
    <row r="75" spans="1:7" ht="15.75">
      <c r="A75" s="4"/>
    </row>
    <row r="76" spans="1:7" ht="15.75" customHeight="1">
      <c r="A76" s="168" t="s">
        <v>73</v>
      </c>
      <c r="B76" s="168"/>
      <c r="C76" s="168"/>
      <c r="D76" s="1"/>
    </row>
    <row r="77" spans="1:7" ht="32.25" customHeight="1">
      <c r="A77" s="168"/>
      <c r="B77" s="168"/>
      <c r="C77" s="168"/>
      <c r="D77" s="13"/>
      <c r="E77" s="12"/>
      <c r="F77" s="170"/>
      <c r="G77" s="170"/>
    </row>
    <row r="78" spans="1:7" ht="15.75">
      <c r="A78" s="6"/>
      <c r="B78" s="3"/>
      <c r="D78" s="8" t="s">
        <v>38</v>
      </c>
      <c r="F78" s="171" t="s">
        <v>78</v>
      </c>
      <c r="G78" s="171"/>
    </row>
    <row r="79" spans="1:7" ht="15.75">
      <c r="A79" s="169" t="s">
        <v>40</v>
      </c>
      <c r="B79" s="169"/>
      <c r="C79" s="3"/>
      <c r="D79" s="3"/>
    </row>
    <row r="80" spans="1:7" ht="15.75">
      <c r="A80" s="23" t="s">
        <v>74</v>
      </c>
      <c r="B80" s="18"/>
      <c r="C80" s="21"/>
      <c r="D80" s="21"/>
    </row>
    <row r="81" spans="1:7" ht="45.75" customHeight="1">
      <c r="A81" s="169" t="s">
        <v>75</v>
      </c>
      <c r="B81" s="169"/>
      <c r="C81" s="169"/>
      <c r="D81" s="13"/>
      <c r="E81" s="12"/>
      <c r="F81" s="170"/>
      <c r="G81" s="170"/>
    </row>
    <row r="82" spans="1:7" ht="15.75">
      <c r="A82" s="1"/>
      <c r="B82" s="3"/>
      <c r="C82" s="3"/>
      <c r="D82" s="8" t="s">
        <v>38</v>
      </c>
      <c r="F82" s="171" t="s">
        <v>78</v>
      </c>
      <c r="G82" s="171"/>
    </row>
    <row r="83" spans="1:7">
      <c r="A83" s="24" t="s">
        <v>76</v>
      </c>
    </row>
    <row r="84" spans="1:7">
      <c r="A84" s="25" t="s">
        <v>77</v>
      </c>
    </row>
  </sheetData>
  <mergeCells count="44">
    <mergeCell ref="F1:G3"/>
    <mergeCell ref="B28:G28"/>
    <mergeCell ref="A17:A18"/>
    <mergeCell ref="C17:C18"/>
    <mergeCell ref="A19:A20"/>
    <mergeCell ref="C19:C20"/>
    <mergeCell ref="A21:A22"/>
    <mergeCell ref="E10:G10"/>
    <mergeCell ref="B25:G25"/>
    <mergeCell ref="B27:G27"/>
    <mergeCell ref="E5:G5"/>
    <mergeCell ref="E6:G6"/>
    <mergeCell ref="E7:G7"/>
    <mergeCell ref="E8:G8"/>
    <mergeCell ref="E9:G9"/>
    <mergeCell ref="B29:G29"/>
    <mergeCell ref="B30:G30"/>
    <mergeCell ref="A13:G13"/>
    <mergeCell ref="A14:G14"/>
    <mergeCell ref="D18:G18"/>
    <mergeCell ref="D17:G17"/>
    <mergeCell ref="F82:G82"/>
    <mergeCell ref="A79:B79"/>
    <mergeCell ref="B50:G50"/>
    <mergeCell ref="B61:G61"/>
    <mergeCell ref="D19:G19"/>
    <mergeCell ref="D20:G20"/>
    <mergeCell ref="D22:G22"/>
    <mergeCell ref="D21:G21"/>
    <mergeCell ref="B23:G23"/>
    <mergeCell ref="B24:G24"/>
    <mergeCell ref="B35:G35"/>
    <mergeCell ref="B36:G36"/>
    <mergeCell ref="B33:G33"/>
    <mergeCell ref="B37:G37"/>
    <mergeCell ref="B38:G38"/>
    <mergeCell ref="A58:B58"/>
    <mergeCell ref="A50:A51"/>
    <mergeCell ref="A47:B47"/>
    <mergeCell ref="A76:C77"/>
    <mergeCell ref="A81:C81"/>
    <mergeCell ref="F77:G77"/>
    <mergeCell ref="F78:G78"/>
    <mergeCell ref="F81:G81"/>
  </mergeCells>
  <pageMargins left="0.18" right="0.16" top="0.52" bottom="0.28999999999999998" header="0.3" footer="0.3"/>
  <pageSetup paperSize="9" orientation="landscape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A1:M76"/>
  <sheetViews>
    <sheetView workbookViewId="0">
      <selection activeCell="M16" sqref="M16"/>
    </sheetView>
  </sheetViews>
  <sheetFormatPr defaultColWidth="13.75" defaultRowHeight="15"/>
  <cols>
    <col min="1" max="1" width="5.875" customWidth="1"/>
  </cols>
  <sheetData>
    <row r="1" spans="1:13">
      <c r="K1" s="181" t="s">
        <v>99</v>
      </c>
      <c r="L1" s="182"/>
      <c r="M1" s="182"/>
    </row>
    <row r="2" spans="1:13" ht="46.5" customHeight="1">
      <c r="K2" s="182"/>
      <c r="L2" s="182"/>
      <c r="M2" s="182"/>
    </row>
    <row r="3" spans="1:13" ht="15.75">
      <c r="A3" s="175" t="s">
        <v>44</v>
      </c>
      <c r="B3" s="175"/>
      <c r="C3" s="175"/>
      <c r="D3" s="175"/>
      <c r="E3" s="175"/>
      <c r="F3" s="175"/>
      <c r="G3" s="175"/>
      <c r="H3" s="175"/>
      <c r="I3" s="175"/>
      <c r="J3" s="175"/>
      <c r="K3" s="175"/>
      <c r="L3" s="175"/>
      <c r="M3" s="175"/>
    </row>
    <row r="4" spans="1:13" ht="15.75">
      <c r="A4" s="175" t="s">
        <v>45</v>
      </c>
      <c r="B4" s="175"/>
      <c r="C4" s="175"/>
      <c r="D4" s="175"/>
      <c r="E4" s="175"/>
      <c r="F4" s="175"/>
      <c r="G4" s="175"/>
      <c r="H4" s="175"/>
      <c r="I4" s="175"/>
      <c r="J4" s="175"/>
      <c r="K4" s="175"/>
      <c r="L4" s="175"/>
      <c r="M4" s="175"/>
    </row>
    <row r="5" spans="1:13" ht="15.75">
      <c r="A5" s="166" t="s">
        <v>6</v>
      </c>
      <c r="B5" s="7"/>
      <c r="C5" s="1"/>
      <c r="E5" s="184"/>
      <c r="F5" s="184"/>
      <c r="G5" s="184"/>
      <c r="H5" s="184"/>
      <c r="I5" s="184"/>
      <c r="J5" s="184"/>
      <c r="K5" s="184"/>
      <c r="L5" s="184"/>
      <c r="M5" s="184"/>
    </row>
    <row r="6" spans="1:13" ht="15" customHeight="1">
      <c r="A6" s="166"/>
      <c r="B6" s="8" t="s">
        <v>7</v>
      </c>
      <c r="C6" s="1"/>
      <c r="E6" s="173" t="s">
        <v>42</v>
      </c>
      <c r="F6" s="173"/>
      <c r="G6" s="173"/>
      <c r="H6" s="173"/>
      <c r="I6" s="173"/>
      <c r="J6" s="173"/>
      <c r="K6" s="173"/>
      <c r="L6" s="173"/>
      <c r="M6" s="173"/>
    </row>
    <row r="7" spans="1:13" ht="15.75">
      <c r="A7" s="166" t="s">
        <v>8</v>
      </c>
      <c r="B7" s="7"/>
      <c r="C7" s="1"/>
      <c r="E7" s="184"/>
      <c r="F7" s="184"/>
      <c r="G7" s="184"/>
      <c r="H7" s="184"/>
      <c r="I7" s="184"/>
      <c r="J7" s="184"/>
      <c r="K7" s="184"/>
      <c r="L7" s="184"/>
      <c r="M7" s="184"/>
    </row>
    <row r="8" spans="1:13" ht="15" customHeight="1">
      <c r="A8" s="166"/>
      <c r="B8" s="8" t="s">
        <v>7</v>
      </c>
      <c r="C8" s="1"/>
      <c r="E8" s="185" t="s">
        <v>41</v>
      </c>
      <c r="F8" s="185"/>
      <c r="G8" s="185"/>
      <c r="H8" s="185"/>
      <c r="I8" s="185"/>
      <c r="J8" s="185"/>
      <c r="K8" s="185"/>
      <c r="L8" s="185"/>
      <c r="M8" s="185"/>
    </row>
    <row r="9" spans="1:13" ht="15.75">
      <c r="A9" s="166" t="s">
        <v>9</v>
      </c>
      <c r="B9" s="7"/>
      <c r="C9" s="7"/>
      <c r="E9" s="184"/>
      <c r="F9" s="184"/>
      <c r="G9" s="184"/>
      <c r="H9" s="184"/>
      <c r="I9" s="184"/>
      <c r="J9" s="184"/>
      <c r="K9" s="184"/>
      <c r="L9" s="184"/>
      <c r="M9" s="184"/>
    </row>
    <row r="10" spans="1:13" ht="15" customHeight="1">
      <c r="A10" s="166"/>
      <c r="B10" s="9" t="s">
        <v>7</v>
      </c>
      <c r="C10" s="9" t="s">
        <v>10</v>
      </c>
      <c r="E10" s="173" t="s">
        <v>43</v>
      </c>
      <c r="F10" s="173"/>
      <c r="G10" s="173"/>
      <c r="H10" s="173"/>
      <c r="I10" s="173"/>
      <c r="J10" s="173"/>
      <c r="K10" s="173"/>
      <c r="L10" s="173"/>
      <c r="M10" s="173"/>
    </row>
    <row r="11" spans="1:13" ht="15.75">
      <c r="A11" s="166" t="s">
        <v>11</v>
      </c>
      <c r="B11" s="183" t="s">
        <v>46</v>
      </c>
      <c r="C11" s="183"/>
      <c r="D11" s="183"/>
    </row>
    <row r="12" spans="1:13" ht="15.75">
      <c r="A12" s="166"/>
      <c r="B12" s="183" t="s">
        <v>21</v>
      </c>
      <c r="C12" s="183"/>
      <c r="D12" s="183"/>
    </row>
    <row r="13" spans="1:13" ht="15.75">
      <c r="A13" s="4"/>
    </row>
    <row r="14" spans="1:13" ht="15.75">
      <c r="A14" s="4"/>
    </row>
    <row r="16" spans="1:13" ht="15.75">
      <c r="B16" s="167" t="s">
        <v>47</v>
      </c>
      <c r="C16" s="167"/>
      <c r="D16" s="167"/>
      <c r="E16" s="167" t="s">
        <v>48</v>
      </c>
      <c r="F16" s="167"/>
      <c r="G16" s="167"/>
      <c r="H16" s="167" t="s">
        <v>49</v>
      </c>
      <c r="I16" s="167"/>
      <c r="J16" s="167"/>
    </row>
    <row r="17" spans="1:13" ht="31.5">
      <c r="B17" s="10" t="s">
        <v>50</v>
      </c>
      <c r="C17" s="10" t="s">
        <v>51</v>
      </c>
      <c r="D17" s="10" t="s">
        <v>52</v>
      </c>
      <c r="E17" s="10" t="s">
        <v>50</v>
      </c>
      <c r="F17" s="10" t="s">
        <v>51</v>
      </c>
      <c r="G17" s="10" t="s">
        <v>52</v>
      </c>
      <c r="H17" s="10" t="s">
        <v>50</v>
      </c>
      <c r="I17" s="10" t="s">
        <v>51</v>
      </c>
      <c r="J17" s="10" t="s">
        <v>52</v>
      </c>
    </row>
    <row r="18" spans="1:13" ht="15.75">
      <c r="B18" s="10">
        <v>1</v>
      </c>
      <c r="C18" s="10">
        <v>2</v>
      </c>
      <c r="D18" s="10">
        <v>3</v>
      </c>
      <c r="E18" s="10">
        <v>4</v>
      </c>
      <c r="F18" s="10">
        <v>5</v>
      </c>
      <c r="G18" s="10">
        <v>6</v>
      </c>
      <c r="H18" s="10">
        <v>7</v>
      </c>
      <c r="I18" s="10">
        <v>8</v>
      </c>
      <c r="J18" s="10">
        <v>9</v>
      </c>
    </row>
    <row r="19" spans="1:13" ht="15.75">
      <c r="B19" s="10"/>
      <c r="C19" s="10"/>
      <c r="D19" s="10"/>
      <c r="E19" s="10"/>
      <c r="F19" s="10"/>
      <c r="G19" s="10"/>
      <c r="H19" s="10"/>
      <c r="I19" s="10"/>
      <c r="J19" s="10"/>
    </row>
    <row r="20" spans="1:13" ht="15.75">
      <c r="B20" s="10"/>
      <c r="C20" s="10"/>
      <c r="D20" s="10"/>
      <c r="E20" s="10"/>
      <c r="F20" s="10"/>
      <c r="G20" s="10"/>
      <c r="H20" s="10"/>
      <c r="I20" s="10"/>
      <c r="J20" s="10"/>
    </row>
    <row r="21" spans="1:13" ht="15.75">
      <c r="B21" s="10"/>
      <c r="C21" s="10"/>
      <c r="D21" s="10"/>
      <c r="E21" s="10"/>
      <c r="F21" s="10"/>
      <c r="G21" s="10"/>
      <c r="H21" s="10"/>
      <c r="I21" s="10"/>
      <c r="J21" s="10"/>
    </row>
    <row r="22" spans="1:13" ht="15.75">
      <c r="A22" s="4"/>
      <c r="B22" s="10"/>
      <c r="C22" s="10"/>
      <c r="D22" s="10"/>
      <c r="E22" s="10"/>
      <c r="F22" s="10"/>
      <c r="G22" s="10"/>
      <c r="H22" s="10"/>
      <c r="I22" s="10"/>
      <c r="J22" s="10"/>
    </row>
    <row r="23" spans="1:13" ht="15.75">
      <c r="A23" s="4"/>
    </row>
    <row r="24" spans="1:13" ht="15.75">
      <c r="A24" s="166" t="s">
        <v>13</v>
      </c>
      <c r="B24" s="169" t="s">
        <v>20</v>
      </c>
      <c r="C24" s="169"/>
      <c r="D24" s="169"/>
      <c r="E24" s="169"/>
      <c r="F24" s="169"/>
      <c r="G24" s="169"/>
      <c r="H24" s="169"/>
      <c r="I24" s="169"/>
      <c r="J24" s="169"/>
      <c r="K24" s="169"/>
      <c r="L24" s="169"/>
      <c r="M24" s="169"/>
    </row>
    <row r="25" spans="1:13" ht="15.75">
      <c r="A25" s="166"/>
      <c r="B25" s="1" t="s">
        <v>21</v>
      </c>
    </row>
    <row r="26" spans="1:13" ht="15.75">
      <c r="A26" s="4"/>
    </row>
    <row r="27" spans="1:13" ht="79.5" customHeight="1">
      <c r="A27" s="167" t="s">
        <v>62</v>
      </c>
      <c r="B27" s="167" t="s">
        <v>61</v>
      </c>
      <c r="C27" s="167" t="s">
        <v>47</v>
      </c>
      <c r="D27" s="167"/>
      <c r="E27" s="167"/>
      <c r="F27" s="167" t="s">
        <v>48</v>
      </c>
      <c r="G27" s="167"/>
      <c r="H27" s="167"/>
      <c r="I27" s="167" t="s">
        <v>49</v>
      </c>
      <c r="J27" s="167"/>
      <c r="K27" s="167"/>
    </row>
    <row r="28" spans="1:13" ht="31.5">
      <c r="A28" s="167"/>
      <c r="B28" s="167"/>
      <c r="C28" s="10" t="s">
        <v>50</v>
      </c>
      <c r="D28" s="10" t="s">
        <v>51</v>
      </c>
      <c r="E28" s="10" t="s">
        <v>52</v>
      </c>
      <c r="F28" s="10" t="s">
        <v>50</v>
      </c>
      <c r="G28" s="10" t="s">
        <v>51</v>
      </c>
      <c r="H28" s="10" t="s">
        <v>52</v>
      </c>
      <c r="I28" s="10" t="s">
        <v>50</v>
      </c>
      <c r="J28" s="10" t="s">
        <v>51</v>
      </c>
      <c r="K28" s="10" t="s">
        <v>52</v>
      </c>
    </row>
    <row r="29" spans="1:13" ht="15.75">
      <c r="A29" s="10">
        <v>1</v>
      </c>
      <c r="B29" s="10">
        <v>2</v>
      </c>
      <c r="C29" s="10">
        <v>3</v>
      </c>
      <c r="D29" s="10">
        <v>4</v>
      </c>
      <c r="E29" s="10">
        <v>5</v>
      </c>
      <c r="F29" s="10">
        <v>6</v>
      </c>
      <c r="G29" s="10">
        <v>7</v>
      </c>
      <c r="H29" s="10">
        <v>8</v>
      </c>
      <c r="I29" s="10">
        <v>9</v>
      </c>
      <c r="J29" s="10">
        <v>10</v>
      </c>
      <c r="K29" s="10">
        <v>11</v>
      </c>
    </row>
    <row r="30" spans="1:13" ht="15.75">
      <c r="A30" s="10"/>
      <c r="B30" s="11"/>
      <c r="C30" s="10"/>
      <c r="D30" s="10"/>
      <c r="E30" s="10"/>
      <c r="F30" s="10"/>
      <c r="G30" s="10"/>
      <c r="H30" s="10"/>
      <c r="I30" s="10"/>
      <c r="J30" s="10"/>
      <c r="K30" s="10"/>
    </row>
    <row r="31" spans="1:13" ht="15.75">
      <c r="A31" s="10"/>
      <c r="B31" s="11"/>
      <c r="C31" s="10"/>
      <c r="D31" s="10"/>
      <c r="E31" s="10"/>
      <c r="F31" s="10"/>
      <c r="G31" s="10"/>
      <c r="H31" s="10"/>
      <c r="I31" s="10"/>
      <c r="J31" s="10"/>
      <c r="K31" s="10"/>
    </row>
    <row r="32" spans="1:13" ht="15.75">
      <c r="A32" s="10"/>
      <c r="B32" s="11"/>
      <c r="C32" s="10"/>
      <c r="D32" s="10"/>
      <c r="E32" s="10"/>
      <c r="F32" s="10"/>
      <c r="G32" s="10"/>
      <c r="H32" s="10"/>
      <c r="I32" s="10"/>
      <c r="J32" s="10"/>
      <c r="K32" s="10"/>
    </row>
    <row r="33" spans="1:13" ht="15.75">
      <c r="A33" s="10"/>
      <c r="B33" s="11" t="s">
        <v>25</v>
      </c>
      <c r="C33" s="10"/>
      <c r="D33" s="10"/>
      <c r="E33" s="10"/>
      <c r="F33" s="10"/>
      <c r="G33" s="10"/>
      <c r="H33" s="10"/>
      <c r="I33" s="10"/>
      <c r="J33" s="10"/>
      <c r="K33" s="10"/>
    </row>
    <row r="34" spans="1:13" ht="15.75">
      <c r="A34" s="167" t="s">
        <v>53</v>
      </c>
      <c r="B34" s="167"/>
      <c r="C34" s="167"/>
      <c r="D34" s="167"/>
      <c r="E34" s="167"/>
      <c r="F34" s="167"/>
      <c r="G34" s="167"/>
      <c r="H34" s="167"/>
      <c r="I34" s="167"/>
      <c r="J34" s="167"/>
      <c r="K34" s="167"/>
    </row>
    <row r="35" spans="1:13" ht="15.75">
      <c r="A35" s="4"/>
    </row>
    <row r="36" spans="1:13" ht="15.75">
      <c r="A36" s="4"/>
    </row>
    <row r="37" spans="1:13" ht="15.75">
      <c r="A37" s="166" t="s">
        <v>15</v>
      </c>
      <c r="B37" s="169" t="s">
        <v>54</v>
      </c>
      <c r="C37" s="169"/>
      <c r="D37" s="169"/>
      <c r="E37" s="169"/>
      <c r="F37" s="169"/>
      <c r="G37" s="169"/>
      <c r="H37" s="169"/>
      <c r="I37" s="169"/>
      <c r="J37" s="169"/>
      <c r="K37" s="169"/>
      <c r="L37" s="169"/>
      <c r="M37" s="169"/>
    </row>
    <row r="38" spans="1:13" ht="15.75">
      <c r="A38" s="166"/>
      <c r="B38" s="1" t="s">
        <v>21</v>
      </c>
    </row>
    <row r="39" spans="1:13" ht="15.75">
      <c r="A39" s="4"/>
    </row>
    <row r="40" spans="1:13" ht="15.75">
      <c r="A40" s="4"/>
    </row>
    <row r="41" spans="1:13" ht="15.75">
      <c r="B41" s="167" t="s">
        <v>28</v>
      </c>
      <c r="C41" s="167" t="s">
        <v>47</v>
      </c>
      <c r="D41" s="167"/>
      <c r="E41" s="167"/>
      <c r="F41" s="167" t="s">
        <v>48</v>
      </c>
      <c r="G41" s="167"/>
      <c r="H41" s="167"/>
      <c r="I41" s="167" t="s">
        <v>49</v>
      </c>
      <c r="J41" s="167"/>
      <c r="K41" s="167"/>
    </row>
    <row r="42" spans="1:13" ht="41.25" customHeight="1">
      <c r="B42" s="167"/>
      <c r="C42" s="10" t="s">
        <v>50</v>
      </c>
      <c r="D42" s="10" t="s">
        <v>51</v>
      </c>
      <c r="E42" s="10" t="s">
        <v>52</v>
      </c>
      <c r="F42" s="10" t="s">
        <v>50</v>
      </c>
      <c r="G42" s="10" t="s">
        <v>51</v>
      </c>
      <c r="H42" s="10" t="s">
        <v>52</v>
      </c>
      <c r="I42" s="10" t="s">
        <v>50</v>
      </c>
      <c r="J42" s="10" t="s">
        <v>51</v>
      </c>
      <c r="K42" s="10" t="s">
        <v>52</v>
      </c>
    </row>
    <row r="43" spans="1:13" ht="15.75">
      <c r="B43" s="10">
        <v>1</v>
      </c>
      <c r="C43" s="10">
        <v>2</v>
      </c>
      <c r="D43" s="10">
        <v>3</v>
      </c>
      <c r="E43" s="10">
        <v>4</v>
      </c>
      <c r="F43" s="10">
        <v>5</v>
      </c>
      <c r="G43" s="10">
        <v>6</v>
      </c>
      <c r="H43" s="10">
        <v>7</v>
      </c>
      <c r="I43" s="10">
        <v>8</v>
      </c>
      <c r="J43" s="10">
        <v>9</v>
      </c>
      <c r="K43" s="10">
        <v>10</v>
      </c>
    </row>
    <row r="44" spans="1:13" ht="15.75">
      <c r="B44" s="11"/>
      <c r="C44" s="10"/>
      <c r="D44" s="10"/>
      <c r="E44" s="10"/>
      <c r="F44" s="10"/>
      <c r="G44" s="10"/>
      <c r="H44" s="10"/>
      <c r="I44" s="10"/>
      <c r="J44" s="10"/>
      <c r="K44" s="10"/>
    </row>
    <row r="45" spans="1:13" ht="15.75">
      <c r="B45" s="11"/>
      <c r="C45" s="10"/>
      <c r="D45" s="10"/>
      <c r="E45" s="10"/>
      <c r="F45" s="10"/>
      <c r="G45" s="10"/>
      <c r="H45" s="10"/>
      <c r="I45" s="10"/>
      <c r="J45" s="10"/>
      <c r="K45" s="10"/>
    </row>
    <row r="46" spans="1:13" ht="15.75">
      <c r="B46" s="11" t="s">
        <v>25</v>
      </c>
      <c r="C46" s="10"/>
      <c r="D46" s="10"/>
      <c r="E46" s="10"/>
      <c r="F46" s="10"/>
      <c r="G46" s="10"/>
      <c r="H46" s="10"/>
      <c r="I46" s="10"/>
      <c r="J46" s="10"/>
      <c r="K46" s="10"/>
    </row>
    <row r="47" spans="1:13" ht="15.75">
      <c r="B47" s="167" t="s">
        <v>53</v>
      </c>
      <c r="C47" s="167"/>
      <c r="D47" s="167"/>
      <c r="E47" s="167"/>
      <c r="F47" s="167"/>
      <c r="G47" s="167"/>
      <c r="H47" s="167"/>
      <c r="I47" s="167"/>
      <c r="J47" s="167"/>
      <c r="K47" s="167"/>
    </row>
    <row r="48" spans="1:13" ht="15.75">
      <c r="A48" s="4"/>
    </row>
    <row r="49" spans="1:13" ht="15.75">
      <c r="A49" s="4"/>
    </row>
    <row r="50" spans="1:13" ht="15.75">
      <c r="A50" s="3" t="s">
        <v>16</v>
      </c>
      <c r="B50" s="169" t="s">
        <v>55</v>
      </c>
      <c r="C50" s="169"/>
      <c r="D50" s="169"/>
      <c r="E50" s="169"/>
      <c r="F50" s="169"/>
      <c r="G50" s="169"/>
      <c r="H50" s="169"/>
      <c r="I50" s="169"/>
      <c r="J50" s="169"/>
      <c r="K50" s="169"/>
      <c r="L50" s="169"/>
      <c r="M50" s="169"/>
    </row>
    <row r="51" spans="1:13" ht="15.75">
      <c r="A51" s="4"/>
    </row>
    <row r="52" spans="1:13" ht="15.75">
      <c r="A52" s="4"/>
    </row>
    <row r="53" spans="1:13" ht="31.5" customHeight="1">
      <c r="A53" s="167" t="s">
        <v>63</v>
      </c>
      <c r="B53" s="167" t="s">
        <v>56</v>
      </c>
      <c r="C53" s="167" t="s">
        <v>32</v>
      </c>
      <c r="D53" s="167" t="s">
        <v>33</v>
      </c>
      <c r="E53" s="167" t="s">
        <v>47</v>
      </c>
      <c r="F53" s="167"/>
      <c r="G53" s="167"/>
      <c r="H53" s="167" t="s">
        <v>57</v>
      </c>
      <c r="I53" s="167"/>
      <c r="J53" s="167"/>
      <c r="K53" s="167" t="s">
        <v>49</v>
      </c>
      <c r="L53" s="167"/>
      <c r="M53" s="167"/>
    </row>
    <row r="54" spans="1:13" ht="15.75" customHeight="1">
      <c r="A54" s="167"/>
      <c r="B54" s="167"/>
      <c r="C54" s="167"/>
      <c r="D54" s="167"/>
      <c r="E54" s="167"/>
      <c r="F54" s="167"/>
      <c r="G54" s="167"/>
      <c r="H54" s="167"/>
      <c r="I54" s="167"/>
      <c r="J54" s="167"/>
      <c r="K54" s="167"/>
      <c r="L54" s="167"/>
      <c r="M54" s="167"/>
    </row>
    <row r="55" spans="1:13" ht="31.5">
      <c r="A55" s="167"/>
      <c r="B55" s="167"/>
      <c r="C55" s="167"/>
      <c r="D55" s="167"/>
      <c r="E55" s="10" t="s">
        <v>50</v>
      </c>
      <c r="F55" s="10" t="s">
        <v>51</v>
      </c>
      <c r="G55" s="10" t="s">
        <v>52</v>
      </c>
      <c r="H55" s="10" t="s">
        <v>50</v>
      </c>
      <c r="I55" s="10" t="s">
        <v>51</v>
      </c>
      <c r="J55" s="10" t="s">
        <v>52</v>
      </c>
      <c r="K55" s="10" t="s">
        <v>50</v>
      </c>
      <c r="L55" s="10" t="s">
        <v>51</v>
      </c>
      <c r="M55" s="10" t="s">
        <v>52</v>
      </c>
    </row>
    <row r="56" spans="1:13" ht="15.75">
      <c r="A56" s="10">
        <v>1</v>
      </c>
      <c r="B56" s="10">
        <v>2</v>
      </c>
      <c r="C56" s="10">
        <v>3</v>
      </c>
      <c r="D56" s="10">
        <v>4</v>
      </c>
      <c r="E56" s="10">
        <v>5</v>
      </c>
      <c r="F56" s="10">
        <v>6</v>
      </c>
      <c r="G56" s="10">
        <v>7</v>
      </c>
      <c r="H56" s="10">
        <v>8</v>
      </c>
      <c r="I56" s="10">
        <v>9</v>
      </c>
      <c r="J56" s="10">
        <v>10</v>
      </c>
      <c r="K56" s="10">
        <v>11</v>
      </c>
      <c r="L56" s="10">
        <v>12</v>
      </c>
      <c r="M56" s="10">
        <v>13</v>
      </c>
    </row>
    <row r="57" spans="1:13" ht="15.75">
      <c r="A57" s="10">
        <v>1</v>
      </c>
      <c r="B57" s="11" t="s">
        <v>34</v>
      </c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</row>
    <row r="58" spans="1:13" ht="15.75">
      <c r="A58" s="10"/>
      <c r="B58" s="14" t="s">
        <v>58</v>
      </c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</row>
    <row r="59" spans="1:13" ht="15.75">
      <c r="A59" s="167" t="s">
        <v>59</v>
      </c>
      <c r="B59" s="167"/>
      <c r="C59" s="167"/>
      <c r="D59" s="167"/>
      <c r="E59" s="167"/>
      <c r="F59" s="167"/>
      <c r="G59" s="167"/>
      <c r="H59" s="167"/>
      <c r="I59" s="167"/>
      <c r="J59" s="167"/>
      <c r="K59" s="167"/>
      <c r="L59" s="167"/>
      <c r="M59" s="167"/>
    </row>
    <row r="60" spans="1:13" ht="15.75">
      <c r="A60" s="10">
        <v>2</v>
      </c>
      <c r="B60" s="11" t="s">
        <v>35</v>
      </c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</row>
    <row r="61" spans="1:13" ht="15.75">
      <c r="A61" s="10"/>
      <c r="B61" s="14" t="s">
        <v>58</v>
      </c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</row>
    <row r="62" spans="1:13" ht="15.75">
      <c r="A62" s="167" t="s">
        <v>59</v>
      </c>
      <c r="B62" s="167"/>
      <c r="C62" s="167"/>
      <c r="D62" s="167"/>
      <c r="E62" s="167"/>
      <c r="F62" s="167"/>
      <c r="G62" s="167"/>
      <c r="H62" s="167"/>
      <c r="I62" s="167"/>
      <c r="J62" s="167"/>
      <c r="K62" s="167"/>
      <c r="L62" s="167"/>
      <c r="M62" s="167"/>
    </row>
    <row r="63" spans="1:13" ht="15.75">
      <c r="A63" s="10">
        <v>3</v>
      </c>
      <c r="B63" s="11" t="s">
        <v>36</v>
      </c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</row>
    <row r="64" spans="1:13" ht="15.75">
      <c r="A64" s="10"/>
      <c r="B64" s="14" t="s">
        <v>58</v>
      </c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</row>
    <row r="65" spans="1:13" ht="15.75">
      <c r="A65" s="167" t="s">
        <v>59</v>
      </c>
      <c r="B65" s="167"/>
      <c r="C65" s="167"/>
      <c r="D65" s="167"/>
      <c r="E65" s="167"/>
      <c r="F65" s="167"/>
      <c r="G65" s="167"/>
      <c r="H65" s="167"/>
      <c r="I65" s="167"/>
      <c r="J65" s="167"/>
      <c r="K65" s="167"/>
      <c r="L65" s="167"/>
      <c r="M65" s="167"/>
    </row>
    <row r="66" spans="1:13" ht="15.75">
      <c r="A66" s="10">
        <v>4</v>
      </c>
      <c r="B66" s="11" t="s">
        <v>37</v>
      </c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</row>
    <row r="67" spans="1:13" ht="15.75">
      <c r="A67" s="10"/>
      <c r="B67" s="14" t="s">
        <v>58</v>
      </c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</row>
    <row r="68" spans="1:13" ht="15.75">
      <c r="A68" s="167" t="s">
        <v>59</v>
      </c>
      <c r="B68" s="167"/>
      <c r="C68" s="167"/>
      <c r="D68" s="167"/>
      <c r="E68" s="167"/>
      <c r="F68" s="167"/>
      <c r="G68" s="167"/>
      <c r="H68" s="167"/>
      <c r="I68" s="167"/>
      <c r="J68" s="167"/>
      <c r="K68" s="167"/>
      <c r="L68" s="167"/>
      <c r="M68" s="167"/>
    </row>
    <row r="69" spans="1:13" ht="15.75">
      <c r="A69" s="167" t="s">
        <v>60</v>
      </c>
      <c r="B69" s="167"/>
      <c r="C69" s="167"/>
      <c r="D69" s="167"/>
      <c r="E69" s="167"/>
      <c r="F69" s="167"/>
      <c r="G69" s="167"/>
      <c r="H69" s="167"/>
      <c r="I69" s="167"/>
      <c r="J69" s="167"/>
      <c r="K69" s="167"/>
      <c r="L69" s="167"/>
      <c r="M69" s="167"/>
    </row>
    <row r="70" spans="1:13" ht="15.75">
      <c r="A70" s="4"/>
    </row>
    <row r="71" spans="1:13" ht="15.75">
      <c r="A71" s="4"/>
    </row>
    <row r="72" spans="1:13" ht="15.75">
      <c r="A72" s="169" t="s">
        <v>64</v>
      </c>
      <c r="B72" s="169"/>
      <c r="C72" s="169"/>
      <c r="D72" s="169"/>
      <c r="E72" s="169"/>
      <c r="F72" s="169"/>
      <c r="G72" s="169"/>
      <c r="H72" s="16"/>
      <c r="J72" s="180"/>
      <c r="K72" s="180"/>
      <c r="L72" s="180"/>
      <c r="M72" s="180"/>
    </row>
    <row r="73" spans="1:13" ht="15.75">
      <c r="A73" s="1"/>
      <c r="B73" s="3"/>
      <c r="C73" s="3"/>
      <c r="D73" s="1"/>
      <c r="H73" s="15" t="s">
        <v>38</v>
      </c>
      <c r="J73" s="171" t="s">
        <v>39</v>
      </c>
      <c r="K73" s="171"/>
      <c r="L73" s="171"/>
      <c r="M73" s="171"/>
    </row>
    <row r="74" spans="1:13" ht="15" customHeight="1">
      <c r="A74" s="2"/>
      <c r="D74" s="1"/>
    </row>
    <row r="75" spans="1:13" ht="15.75">
      <c r="A75" s="169" t="s">
        <v>65</v>
      </c>
      <c r="B75" s="169"/>
      <c r="C75" s="169"/>
      <c r="D75" s="169"/>
      <c r="E75" s="169"/>
      <c r="F75" s="169"/>
      <c r="G75" s="169"/>
      <c r="H75" s="16"/>
      <c r="J75" s="180"/>
      <c r="K75" s="180"/>
      <c r="L75" s="180"/>
      <c r="M75" s="180"/>
    </row>
    <row r="76" spans="1:13" ht="15.75" customHeight="1">
      <c r="A76" s="1"/>
      <c r="B76" s="1"/>
      <c r="C76" s="1"/>
      <c r="D76" s="1"/>
      <c r="E76" s="1"/>
      <c r="F76" s="1"/>
      <c r="G76" s="1"/>
      <c r="H76" s="15" t="s">
        <v>38</v>
      </c>
      <c r="J76" s="171" t="s">
        <v>39</v>
      </c>
      <c r="K76" s="171"/>
      <c r="L76" s="171"/>
      <c r="M76" s="171"/>
    </row>
  </sheetData>
  <mergeCells count="52">
    <mergeCell ref="A27:A28"/>
    <mergeCell ref="B27:B28"/>
    <mergeCell ref="B16:D16"/>
    <mergeCell ref="B41:B42"/>
    <mergeCell ref="C41:E41"/>
    <mergeCell ref="B24:M24"/>
    <mergeCell ref="A34:K34"/>
    <mergeCell ref="A37:A38"/>
    <mergeCell ref="C27:E27"/>
    <mergeCell ref="B37:M37"/>
    <mergeCell ref="A24:A25"/>
    <mergeCell ref="H16:J16"/>
    <mergeCell ref="E16:G16"/>
    <mergeCell ref="I27:K27"/>
    <mergeCell ref="I41:K41"/>
    <mergeCell ref="F27:H27"/>
    <mergeCell ref="K1:M2"/>
    <mergeCell ref="A5:A6"/>
    <mergeCell ref="A7:A8"/>
    <mergeCell ref="A9:A10"/>
    <mergeCell ref="A11:A12"/>
    <mergeCell ref="B12:D12"/>
    <mergeCell ref="A3:M3"/>
    <mergeCell ref="B11:D11"/>
    <mergeCell ref="A4:M4"/>
    <mergeCell ref="E5:M5"/>
    <mergeCell ref="E6:M6"/>
    <mergeCell ref="E7:M7"/>
    <mergeCell ref="E8:M8"/>
    <mergeCell ref="E9:M9"/>
    <mergeCell ref="E10:M10"/>
    <mergeCell ref="B47:K47"/>
    <mergeCell ref="B53:B55"/>
    <mergeCell ref="B50:M50"/>
    <mergeCell ref="F41:H41"/>
    <mergeCell ref="H53:J54"/>
    <mergeCell ref="C53:C55"/>
    <mergeCell ref="A53:A55"/>
    <mergeCell ref="E53:G54"/>
    <mergeCell ref="A59:M59"/>
    <mergeCell ref="J75:M75"/>
    <mergeCell ref="J76:M76"/>
    <mergeCell ref="A75:G75"/>
    <mergeCell ref="J73:M73"/>
    <mergeCell ref="A72:G72"/>
    <mergeCell ref="A69:M69"/>
    <mergeCell ref="J72:M72"/>
    <mergeCell ref="A62:M62"/>
    <mergeCell ref="A65:M65"/>
    <mergeCell ref="A68:M68"/>
    <mergeCell ref="K53:M54"/>
    <mergeCell ref="D53:D55"/>
  </mergeCells>
  <pageMargins left="0.19" right="0.18" top="0.53" bottom="0.31" header="0.3" footer="0.3"/>
  <pageSetup paperSize="9" scale="82" orientation="landscape" verticalDpi="200" r:id="rId1"/>
  <rowBreaks count="1" manualBreakCount="1">
    <brk id="37" max="12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/>
  <dimension ref="A1:Z75"/>
  <sheetViews>
    <sheetView workbookViewId="0">
      <selection activeCell="S13" sqref="S13"/>
    </sheetView>
  </sheetViews>
  <sheetFormatPr defaultColWidth="9.125" defaultRowHeight="15.75"/>
  <cols>
    <col min="1" max="1" width="4.375" style="26" customWidth="1"/>
    <col min="2" max="2" width="12.25" style="26" customWidth="1"/>
    <col min="3" max="3" width="11.375" style="26" customWidth="1"/>
    <col min="4" max="4" width="9.125" style="26"/>
    <col min="5" max="13" width="13" style="26" customWidth="1"/>
    <col min="14" max="16384" width="9.125" style="26"/>
  </cols>
  <sheetData>
    <row r="1" spans="1:13" ht="15.75" customHeight="1">
      <c r="J1" s="176" t="s">
        <v>97</v>
      </c>
      <c r="K1" s="176"/>
      <c r="L1" s="176"/>
      <c r="M1" s="176"/>
    </row>
    <row r="2" spans="1:13">
      <c r="J2" s="176"/>
      <c r="K2" s="176"/>
      <c r="L2" s="176"/>
      <c r="M2" s="176"/>
    </row>
    <row r="3" spans="1:13">
      <c r="J3" s="176"/>
      <c r="K3" s="176"/>
      <c r="L3" s="176"/>
      <c r="M3" s="176"/>
    </row>
    <row r="4" spans="1:13">
      <c r="J4" s="176"/>
      <c r="K4" s="176"/>
      <c r="L4" s="176"/>
      <c r="M4" s="176"/>
    </row>
    <row r="5" spans="1:13">
      <c r="A5" s="175" t="s">
        <v>44</v>
      </c>
      <c r="B5" s="175"/>
      <c r="C5" s="175"/>
      <c r="D5" s="175"/>
      <c r="E5" s="175"/>
      <c r="F5" s="175"/>
      <c r="G5" s="175"/>
      <c r="H5" s="175"/>
      <c r="I5" s="175"/>
      <c r="J5" s="175"/>
      <c r="K5" s="175"/>
      <c r="L5" s="175"/>
      <c r="M5" s="175"/>
    </row>
    <row r="6" spans="1:13">
      <c r="A6" s="175" t="s">
        <v>79</v>
      </c>
      <c r="B6" s="175"/>
      <c r="C6" s="175"/>
      <c r="D6" s="175"/>
      <c r="E6" s="175"/>
      <c r="F6" s="175"/>
      <c r="G6" s="175"/>
      <c r="H6" s="175"/>
      <c r="I6" s="175"/>
      <c r="J6" s="175"/>
      <c r="K6" s="175"/>
      <c r="L6" s="175"/>
      <c r="M6" s="175"/>
    </row>
    <row r="7" spans="1:13">
      <c r="A7" s="166" t="s">
        <v>6</v>
      </c>
      <c r="B7" s="20"/>
      <c r="C7" s="17"/>
      <c r="E7" s="191"/>
      <c r="F7" s="191"/>
      <c r="G7" s="191"/>
      <c r="H7" s="191"/>
      <c r="I7" s="191"/>
      <c r="J7" s="191"/>
      <c r="K7" s="191"/>
      <c r="L7" s="191"/>
      <c r="M7" s="191"/>
    </row>
    <row r="8" spans="1:13" ht="15" customHeight="1">
      <c r="A8" s="166"/>
      <c r="B8" s="31" t="s">
        <v>66</v>
      </c>
      <c r="C8" s="33"/>
      <c r="D8" s="34"/>
      <c r="E8" s="173" t="s">
        <v>42</v>
      </c>
      <c r="F8" s="173"/>
      <c r="G8" s="173"/>
      <c r="H8" s="173"/>
      <c r="I8" s="173"/>
      <c r="J8" s="173"/>
      <c r="K8" s="173"/>
      <c r="L8" s="173"/>
      <c r="M8" s="173"/>
    </row>
    <row r="9" spans="1:13">
      <c r="A9" s="166" t="s">
        <v>8</v>
      </c>
      <c r="B9" s="20"/>
      <c r="C9" s="17"/>
      <c r="E9" s="191"/>
      <c r="F9" s="191"/>
      <c r="G9" s="191"/>
      <c r="H9" s="191"/>
      <c r="I9" s="191"/>
      <c r="J9" s="191"/>
      <c r="K9" s="191"/>
      <c r="L9" s="191"/>
      <c r="M9" s="191"/>
    </row>
    <row r="10" spans="1:13" ht="15" customHeight="1">
      <c r="A10" s="166"/>
      <c r="B10" s="31" t="s">
        <v>66</v>
      </c>
      <c r="C10" s="33"/>
      <c r="D10" s="34"/>
      <c r="E10" s="185" t="s">
        <v>41</v>
      </c>
      <c r="F10" s="185"/>
      <c r="G10" s="185"/>
      <c r="H10" s="185"/>
      <c r="I10" s="185"/>
      <c r="J10" s="185"/>
      <c r="K10" s="185"/>
      <c r="L10" s="185"/>
      <c r="M10" s="185"/>
    </row>
    <row r="11" spans="1:13">
      <c r="A11" s="166" t="s">
        <v>9</v>
      </c>
      <c r="B11" s="20"/>
      <c r="C11" s="20"/>
      <c r="E11" s="191"/>
      <c r="F11" s="191"/>
      <c r="G11" s="191"/>
      <c r="H11" s="191"/>
      <c r="I11" s="191"/>
      <c r="J11" s="191"/>
      <c r="K11" s="191"/>
      <c r="L11" s="191"/>
      <c r="M11" s="191"/>
    </row>
    <row r="12" spans="1:13" ht="15" customHeight="1">
      <c r="A12" s="166"/>
      <c r="B12" s="31" t="s">
        <v>66</v>
      </c>
      <c r="C12" s="9" t="s">
        <v>10</v>
      </c>
      <c r="D12" s="34"/>
      <c r="E12" s="173" t="s">
        <v>43</v>
      </c>
      <c r="F12" s="173"/>
      <c r="G12" s="173"/>
      <c r="H12" s="173"/>
      <c r="I12" s="173"/>
      <c r="J12" s="173"/>
      <c r="K12" s="173"/>
      <c r="L12" s="173"/>
      <c r="M12" s="173"/>
    </row>
    <row r="13" spans="1:13" ht="19.5" customHeight="1">
      <c r="A13" s="183" t="s">
        <v>80</v>
      </c>
      <c r="B13" s="183"/>
      <c r="C13" s="183"/>
      <c r="D13" s="183"/>
      <c r="E13" s="183"/>
      <c r="F13" s="183"/>
      <c r="G13" s="183"/>
      <c r="H13" s="183"/>
      <c r="I13" s="183"/>
      <c r="J13" s="183"/>
      <c r="K13" s="183"/>
      <c r="L13" s="183"/>
      <c r="M13" s="183"/>
    </row>
    <row r="14" spans="1:13">
      <c r="A14" s="4"/>
    </row>
    <row r="15" spans="1:13" ht="31.5">
      <c r="A15" s="19" t="s">
        <v>62</v>
      </c>
      <c r="B15" s="167" t="s">
        <v>68</v>
      </c>
      <c r="C15" s="167"/>
      <c r="D15" s="167"/>
      <c r="E15" s="167"/>
      <c r="F15" s="167"/>
      <c r="G15" s="167"/>
      <c r="H15" s="167"/>
      <c r="I15" s="167"/>
      <c r="J15" s="167"/>
      <c r="K15" s="167"/>
      <c r="L15" s="167"/>
      <c r="M15" s="167"/>
    </row>
    <row r="16" spans="1:13">
      <c r="A16" s="19"/>
      <c r="B16" s="167"/>
      <c r="C16" s="167"/>
      <c r="D16" s="167"/>
      <c r="E16" s="167"/>
      <c r="F16" s="167"/>
      <c r="G16" s="167"/>
      <c r="H16" s="167"/>
      <c r="I16" s="167"/>
      <c r="J16" s="167"/>
      <c r="K16" s="167"/>
      <c r="L16" s="167"/>
      <c r="M16" s="167"/>
    </row>
    <row r="17" spans="1:26">
      <c r="A17" s="19"/>
      <c r="B17" s="167"/>
      <c r="C17" s="167"/>
      <c r="D17" s="167"/>
      <c r="E17" s="167"/>
      <c r="F17" s="167"/>
      <c r="G17" s="167"/>
      <c r="H17" s="167"/>
      <c r="I17" s="167"/>
      <c r="J17" s="167"/>
      <c r="K17" s="167"/>
      <c r="L17" s="167"/>
      <c r="M17" s="167"/>
    </row>
    <row r="18" spans="1:26">
      <c r="A18" s="4"/>
    </row>
    <row r="19" spans="1:26">
      <c r="A19" s="27" t="s">
        <v>81</v>
      </c>
    </row>
    <row r="20" spans="1:26">
      <c r="A20" s="17"/>
    </row>
    <row r="21" spans="1:26">
      <c r="A21" s="27" t="s">
        <v>82</v>
      </c>
    </row>
    <row r="22" spans="1:26">
      <c r="A22" s="4"/>
    </row>
    <row r="23" spans="1:26" ht="32.25" customHeight="1">
      <c r="A23" s="19" t="s">
        <v>62</v>
      </c>
      <c r="B23" s="167" t="s">
        <v>18</v>
      </c>
      <c r="C23" s="167"/>
      <c r="D23" s="167"/>
      <c r="E23" s="167"/>
      <c r="F23" s="167"/>
      <c r="G23" s="167"/>
      <c r="H23" s="167"/>
      <c r="I23" s="167"/>
      <c r="J23" s="167"/>
      <c r="K23" s="167"/>
      <c r="L23" s="167"/>
      <c r="M23" s="167"/>
    </row>
    <row r="24" spans="1:26">
      <c r="A24" s="19"/>
      <c r="B24" s="167"/>
      <c r="C24" s="167"/>
      <c r="D24" s="167"/>
      <c r="E24" s="167"/>
      <c r="F24" s="167"/>
      <c r="G24" s="167"/>
      <c r="H24" s="167"/>
      <c r="I24" s="167"/>
      <c r="J24" s="167"/>
      <c r="K24" s="167"/>
      <c r="L24" s="167"/>
      <c r="M24" s="167"/>
    </row>
    <row r="25" spans="1:26">
      <c r="A25" s="19"/>
      <c r="B25" s="167"/>
      <c r="C25" s="167"/>
      <c r="D25" s="167"/>
      <c r="E25" s="167"/>
      <c r="F25" s="167"/>
      <c r="G25" s="167"/>
      <c r="H25" s="167"/>
      <c r="I25" s="167"/>
      <c r="J25" s="167"/>
      <c r="K25" s="167"/>
      <c r="L25" s="167"/>
      <c r="M25" s="167"/>
    </row>
    <row r="26" spans="1:26">
      <c r="A26" s="4"/>
    </row>
    <row r="27" spans="1:26">
      <c r="A27" s="27" t="s">
        <v>83</v>
      </c>
    </row>
    <row r="28" spans="1:26" ht="15.75" customHeight="1">
      <c r="B28" s="32"/>
      <c r="L28" s="32" t="s">
        <v>71</v>
      </c>
    </row>
    <row r="29" spans="1:26">
      <c r="A29" s="4"/>
    </row>
    <row r="30" spans="1:26" ht="30" customHeight="1">
      <c r="A30" s="167" t="s">
        <v>62</v>
      </c>
      <c r="B30" s="167" t="s">
        <v>84</v>
      </c>
      <c r="C30" s="167"/>
      <c r="D30" s="167"/>
      <c r="E30" s="167" t="s">
        <v>47</v>
      </c>
      <c r="F30" s="167"/>
      <c r="G30" s="167"/>
      <c r="H30" s="167" t="s">
        <v>85</v>
      </c>
      <c r="I30" s="167"/>
      <c r="J30" s="167"/>
      <c r="K30" s="167" t="s">
        <v>49</v>
      </c>
      <c r="L30" s="167"/>
      <c r="M30" s="167"/>
      <c r="R30" s="190"/>
      <c r="S30" s="190"/>
      <c r="T30" s="190"/>
      <c r="U30" s="190"/>
      <c r="V30" s="190"/>
      <c r="W30" s="190"/>
      <c r="X30" s="190"/>
      <c r="Y30" s="190"/>
      <c r="Z30" s="190"/>
    </row>
    <row r="31" spans="1:26" ht="33" customHeight="1">
      <c r="A31" s="167"/>
      <c r="B31" s="167"/>
      <c r="C31" s="167"/>
      <c r="D31" s="167"/>
      <c r="E31" s="19" t="s">
        <v>50</v>
      </c>
      <c r="F31" s="19" t="s">
        <v>51</v>
      </c>
      <c r="G31" s="19" t="s">
        <v>52</v>
      </c>
      <c r="H31" s="19" t="s">
        <v>50</v>
      </c>
      <c r="I31" s="19" t="s">
        <v>51</v>
      </c>
      <c r="J31" s="19" t="s">
        <v>52</v>
      </c>
      <c r="K31" s="19" t="s">
        <v>50</v>
      </c>
      <c r="L31" s="19" t="s">
        <v>51</v>
      </c>
      <c r="M31" s="19" t="s">
        <v>52</v>
      </c>
      <c r="R31" s="28"/>
      <c r="S31" s="28"/>
      <c r="T31" s="28"/>
      <c r="U31" s="28"/>
      <c r="V31" s="28"/>
      <c r="W31" s="28"/>
      <c r="X31" s="28"/>
      <c r="Y31" s="28"/>
      <c r="Z31" s="28"/>
    </row>
    <row r="32" spans="1:26">
      <c r="A32" s="19">
        <v>1</v>
      </c>
      <c r="B32" s="167">
        <v>2</v>
      </c>
      <c r="C32" s="167"/>
      <c r="D32" s="167"/>
      <c r="E32" s="19">
        <v>3</v>
      </c>
      <c r="F32" s="19">
        <v>4</v>
      </c>
      <c r="G32" s="19">
        <v>5</v>
      </c>
      <c r="H32" s="19">
        <v>6</v>
      </c>
      <c r="I32" s="19">
        <v>7</v>
      </c>
      <c r="J32" s="19">
        <v>8</v>
      </c>
      <c r="K32" s="19">
        <v>9</v>
      </c>
      <c r="L32" s="19">
        <v>10</v>
      </c>
      <c r="M32" s="19">
        <v>11</v>
      </c>
      <c r="R32" s="28"/>
      <c r="S32" s="28"/>
      <c r="T32" s="28"/>
      <c r="U32" s="28"/>
      <c r="V32" s="28"/>
      <c r="W32" s="28"/>
      <c r="X32" s="28"/>
      <c r="Y32" s="28"/>
      <c r="Z32" s="28"/>
    </row>
    <row r="33" spans="1:26">
      <c r="A33" s="19"/>
      <c r="B33" s="167" t="s">
        <v>25</v>
      </c>
      <c r="C33" s="167"/>
      <c r="D33" s="167"/>
      <c r="E33" s="19"/>
      <c r="F33" s="19"/>
      <c r="G33" s="19"/>
      <c r="H33" s="19"/>
      <c r="I33" s="19"/>
      <c r="J33" s="19"/>
      <c r="K33" s="19"/>
      <c r="L33" s="19"/>
      <c r="M33" s="19"/>
      <c r="R33" s="28"/>
      <c r="S33" s="28"/>
      <c r="T33" s="28"/>
      <c r="U33" s="28"/>
      <c r="V33" s="28"/>
      <c r="W33" s="28"/>
      <c r="X33" s="28"/>
      <c r="Y33" s="28"/>
      <c r="Z33" s="28"/>
    </row>
    <row r="34" spans="1:26">
      <c r="A34" s="19"/>
      <c r="B34" s="167"/>
      <c r="C34" s="167"/>
      <c r="D34" s="167"/>
      <c r="E34" s="19"/>
      <c r="F34" s="19"/>
      <c r="G34" s="19"/>
      <c r="H34" s="19"/>
      <c r="I34" s="19"/>
      <c r="J34" s="19"/>
      <c r="K34" s="19"/>
      <c r="L34" s="19"/>
      <c r="M34" s="19"/>
      <c r="R34" s="28"/>
      <c r="S34" s="28"/>
      <c r="T34" s="28"/>
      <c r="U34" s="28"/>
      <c r="V34" s="28"/>
      <c r="W34" s="28"/>
      <c r="X34" s="28"/>
      <c r="Y34" s="28"/>
      <c r="Z34" s="28"/>
    </row>
    <row r="35" spans="1:26" ht="32.25" customHeight="1">
      <c r="A35" s="188" t="s">
        <v>86</v>
      </c>
      <c r="B35" s="189"/>
      <c r="C35" s="189"/>
      <c r="D35" s="189"/>
      <c r="E35" s="189"/>
      <c r="F35" s="189"/>
      <c r="G35" s="189"/>
      <c r="H35" s="189"/>
      <c r="I35" s="189"/>
      <c r="J35" s="189"/>
      <c r="K35" s="189"/>
      <c r="L35" s="189"/>
      <c r="M35" s="189"/>
    </row>
    <row r="36" spans="1:26">
      <c r="A36" s="4"/>
    </row>
    <row r="37" spans="1:26" ht="33" customHeight="1">
      <c r="A37" s="169" t="s">
        <v>87</v>
      </c>
      <c r="B37" s="169"/>
      <c r="C37" s="169"/>
      <c r="D37" s="169"/>
      <c r="E37" s="169"/>
      <c r="F37" s="169"/>
      <c r="G37" s="169"/>
      <c r="H37" s="169"/>
      <c r="I37" s="169"/>
      <c r="J37" s="169"/>
      <c r="K37" s="169"/>
      <c r="L37" s="169"/>
      <c r="M37" s="169"/>
    </row>
    <row r="38" spans="1:26">
      <c r="K38" s="17" t="s">
        <v>71</v>
      </c>
    </row>
    <row r="39" spans="1:26">
      <c r="A39" s="4"/>
    </row>
    <row r="40" spans="1:26" ht="31.5" customHeight="1">
      <c r="A40" s="167" t="s">
        <v>17</v>
      </c>
      <c r="B40" s="167" t="s">
        <v>88</v>
      </c>
      <c r="C40" s="167"/>
      <c r="D40" s="167"/>
      <c r="E40" s="167" t="s">
        <v>47</v>
      </c>
      <c r="F40" s="167"/>
      <c r="G40" s="167"/>
      <c r="H40" s="167" t="s">
        <v>85</v>
      </c>
      <c r="I40" s="167"/>
      <c r="J40" s="167"/>
      <c r="K40" s="167" t="s">
        <v>49</v>
      </c>
      <c r="L40" s="167"/>
      <c r="M40" s="167"/>
    </row>
    <row r="41" spans="1:26" ht="33.75" customHeight="1">
      <c r="A41" s="167"/>
      <c r="B41" s="167"/>
      <c r="C41" s="167"/>
      <c r="D41" s="167"/>
      <c r="E41" s="19" t="s">
        <v>50</v>
      </c>
      <c r="F41" s="19" t="s">
        <v>51</v>
      </c>
      <c r="G41" s="19" t="s">
        <v>52</v>
      </c>
      <c r="H41" s="19" t="s">
        <v>50</v>
      </c>
      <c r="I41" s="19" t="s">
        <v>51</v>
      </c>
      <c r="J41" s="19" t="s">
        <v>52</v>
      </c>
      <c r="K41" s="19" t="s">
        <v>50</v>
      </c>
      <c r="L41" s="19" t="s">
        <v>51</v>
      </c>
      <c r="M41" s="19" t="s">
        <v>52</v>
      </c>
    </row>
    <row r="42" spans="1:26">
      <c r="A42" s="19">
        <v>1</v>
      </c>
      <c r="B42" s="167">
        <v>2</v>
      </c>
      <c r="C42" s="167"/>
      <c r="D42" s="167"/>
      <c r="E42" s="19">
        <v>3</v>
      </c>
      <c r="F42" s="19">
        <v>4</v>
      </c>
      <c r="G42" s="19">
        <v>5</v>
      </c>
      <c r="H42" s="19">
        <v>6</v>
      </c>
      <c r="I42" s="19">
        <v>7</v>
      </c>
      <c r="J42" s="19">
        <v>8</v>
      </c>
      <c r="K42" s="19">
        <v>9</v>
      </c>
      <c r="L42" s="19">
        <v>10</v>
      </c>
      <c r="M42" s="19">
        <v>11</v>
      </c>
    </row>
    <row r="43" spans="1:26">
      <c r="A43" s="19"/>
      <c r="B43" s="167"/>
      <c r="C43" s="167"/>
      <c r="D43" s="167"/>
      <c r="E43" s="19"/>
      <c r="F43" s="19"/>
      <c r="G43" s="19"/>
      <c r="H43" s="19"/>
      <c r="I43" s="19"/>
      <c r="J43" s="19"/>
      <c r="K43" s="19"/>
      <c r="L43" s="19"/>
      <c r="M43" s="19"/>
    </row>
    <row r="44" spans="1:26">
      <c r="A44" s="4"/>
    </row>
    <row r="45" spans="1:26">
      <c r="A45" s="27" t="s">
        <v>89</v>
      </c>
    </row>
    <row r="46" spans="1:26">
      <c r="A46" s="4"/>
    </row>
    <row r="47" spans="1:26" ht="53.25" customHeight="1">
      <c r="A47" s="167" t="s">
        <v>17</v>
      </c>
      <c r="B47" s="167" t="s">
        <v>56</v>
      </c>
      <c r="C47" s="167" t="s">
        <v>32</v>
      </c>
      <c r="D47" s="167" t="s">
        <v>33</v>
      </c>
      <c r="E47" s="167" t="s">
        <v>47</v>
      </c>
      <c r="F47" s="167"/>
      <c r="G47" s="167"/>
      <c r="H47" s="167" t="s">
        <v>90</v>
      </c>
      <c r="I47" s="167"/>
      <c r="J47" s="167"/>
      <c r="K47" s="167" t="s">
        <v>49</v>
      </c>
      <c r="L47" s="167"/>
      <c r="M47" s="167"/>
    </row>
    <row r="48" spans="1:26" ht="30.75" customHeight="1">
      <c r="A48" s="167"/>
      <c r="B48" s="167"/>
      <c r="C48" s="167"/>
      <c r="D48" s="167"/>
      <c r="E48" s="19" t="s">
        <v>50</v>
      </c>
      <c r="F48" s="19" t="s">
        <v>51</v>
      </c>
      <c r="G48" s="19" t="s">
        <v>52</v>
      </c>
      <c r="H48" s="19" t="s">
        <v>50</v>
      </c>
      <c r="I48" s="19" t="s">
        <v>51</v>
      </c>
      <c r="J48" s="19" t="s">
        <v>52</v>
      </c>
      <c r="K48" s="19" t="s">
        <v>50</v>
      </c>
      <c r="L48" s="19" t="s">
        <v>51</v>
      </c>
      <c r="M48" s="19" t="s">
        <v>52</v>
      </c>
    </row>
    <row r="49" spans="1:13">
      <c r="A49" s="19">
        <v>1</v>
      </c>
      <c r="B49" s="19">
        <v>2</v>
      </c>
      <c r="C49" s="19">
        <v>3</v>
      </c>
      <c r="D49" s="19">
        <v>4</v>
      </c>
      <c r="E49" s="19">
        <v>5</v>
      </c>
      <c r="F49" s="19">
        <v>6</v>
      </c>
      <c r="G49" s="19">
        <v>7</v>
      </c>
      <c r="H49" s="19">
        <v>8</v>
      </c>
      <c r="I49" s="19">
        <v>9</v>
      </c>
      <c r="J49" s="19">
        <v>10</v>
      </c>
      <c r="K49" s="19">
        <v>11</v>
      </c>
      <c r="L49" s="19">
        <v>12</v>
      </c>
      <c r="M49" s="19">
        <v>13</v>
      </c>
    </row>
    <row r="50" spans="1:13">
      <c r="A50" s="19">
        <v>1</v>
      </c>
      <c r="B50" s="19" t="s">
        <v>34</v>
      </c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</row>
    <row r="51" spans="1:13">
      <c r="A51" s="19"/>
      <c r="B51" s="19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</row>
    <row r="52" spans="1:13">
      <c r="A52" s="19"/>
      <c r="B52" s="19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</row>
    <row r="53" spans="1:13">
      <c r="A53" s="167" t="s">
        <v>91</v>
      </c>
      <c r="B53" s="167"/>
      <c r="C53" s="167"/>
      <c r="D53" s="167"/>
      <c r="E53" s="167"/>
      <c r="F53" s="167"/>
      <c r="G53" s="167"/>
      <c r="H53" s="167"/>
      <c r="I53" s="167"/>
      <c r="J53" s="167"/>
      <c r="K53" s="167"/>
      <c r="L53" s="167"/>
      <c r="M53" s="167"/>
    </row>
    <row r="54" spans="1:13">
      <c r="A54" s="19">
        <v>2</v>
      </c>
      <c r="B54" s="19" t="s">
        <v>35</v>
      </c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</row>
    <row r="55" spans="1:13">
      <c r="A55" s="19"/>
      <c r="B55" s="19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</row>
    <row r="56" spans="1:13">
      <c r="A56" s="19"/>
      <c r="B56" s="19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</row>
    <row r="57" spans="1:13">
      <c r="A57" s="167" t="s">
        <v>91</v>
      </c>
      <c r="B57" s="167"/>
      <c r="C57" s="167"/>
      <c r="D57" s="167"/>
      <c r="E57" s="167"/>
      <c r="F57" s="167"/>
      <c r="G57" s="167"/>
      <c r="H57" s="167"/>
      <c r="I57" s="167"/>
      <c r="J57" s="167"/>
      <c r="K57" s="167"/>
      <c r="L57" s="167"/>
      <c r="M57" s="167"/>
    </row>
    <row r="58" spans="1:13">
      <c r="A58" s="19">
        <v>3</v>
      </c>
      <c r="B58" s="19" t="s">
        <v>36</v>
      </c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</row>
    <row r="59" spans="1:13">
      <c r="A59" s="19"/>
      <c r="B59" s="19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</row>
    <row r="60" spans="1:13">
      <c r="A60" s="19"/>
      <c r="B60" s="19"/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</row>
    <row r="61" spans="1:13">
      <c r="A61" s="167" t="s">
        <v>91</v>
      </c>
      <c r="B61" s="167"/>
      <c r="C61" s="167"/>
      <c r="D61" s="167"/>
      <c r="E61" s="167"/>
      <c r="F61" s="167"/>
      <c r="G61" s="167"/>
      <c r="H61" s="167"/>
      <c r="I61" s="167"/>
      <c r="J61" s="167"/>
      <c r="K61" s="167"/>
      <c r="L61" s="167"/>
      <c r="M61" s="167"/>
    </row>
    <row r="62" spans="1:13">
      <c r="A62" s="19">
        <v>4</v>
      </c>
      <c r="B62" s="19" t="s">
        <v>37</v>
      </c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</row>
    <row r="63" spans="1:13">
      <c r="A63" s="19"/>
      <c r="B63" s="19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</row>
    <row r="64" spans="1:13">
      <c r="A64" s="19"/>
      <c r="B64" s="19"/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9"/>
    </row>
    <row r="65" spans="1:13">
      <c r="A65" s="167" t="s">
        <v>91</v>
      </c>
      <c r="B65" s="167"/>
      <c r="C65" s="167"/>
      <c r="D65" s="167"/>
      <c r="E65" s="167"/>
      <c r="F65" s="167"/>
      <c r="G65" s="167"/>
      <c r="H65" s="167"/>
      <c r="I65" s="167"/>
      <c r="J65" s="167"/>
      <c r="K65" s="167"/>
      <c r="L65" s="167"/>
      <c r="M65" s="167"/>
    </row>
    <row r="66" spans="1:13">
      <c r="A66" s="167" t="s">
        <v>60</v>
      </c>
      <c r="B66" s="167"/>
      <c r="C66" s="167"/>
      <c r="D66" s="167"/>
      <c r="E66" s="167"/>
      <c r="F66" s="167"/>
      <c r="G66" s="167"/>
      <c r="H66" s="167"/>
      <c r="I66" s="167"/>
      <c r="J66" s="167"/>
      <c r="K66" s="167"/>
      <c r="L66" s="167"/>
      <c r="M66" s="167"/>
    </row>
    <row r="67" spans="1:13">
      <c r="A67" s="4"/>
    </row>
    <row r="68" spans="1:13" ht="19.5" customHeight="1">
      <c r="A68" s="27" t="s">
        <v>92</v>
      </c>
      <c r="B68" s="27"/>
      <c r="C68" s="27"/>
      <c r="D68" s="27"/>
    </row>
    <row r="69" spans="1:13" ht="6.75" customHeight="1">
      <c r="A69" s="183" t="s">
        <v>93</v>
      </c>
      <c r="B69" s="183"/>
      <c r="C69" s="183"/>
      <c r="D69" s="183"/>
    </row>
    <row r="70" spans="1:13" ht="19.5" customHeight="1">
      <c r="A70" s="29" t="s">
        <v>94</v>
      </c>
      <c r="B70" s="29"/>
      <c r="C70" s="29"/>
      <c r="D70" s="29"/>
    </row>
    <row r="71" spans="1:13">
      <c r="A71" s="168" t="s">
        <v>96</v>
      </c>
      <c r="B71" s="168"/>
      <c r="C71" s="168"/>
      <c r="D71" s="168"/>
      <c r="E71" s="168"/>
    </row>
    <row r="72" spans="1:13">
      <c r="A72" s="168"/>
      <c r="B72" s="168"/>
      <c r="C72" s="168"/>
      <c r="D72" s="168"/>
      <c r="E72" s="168"/>
      <c r="G72" s="186"/>
      <c r="H72" s="186"/>
      <c r="J72" s="186"/>
      <c r="K72" s="186"/>
      <c r="L72" s="186"/>
      <c r="M72" s="186"/>
    </row>
    <row r="73" spans="1:13" ht="15.75" customHeight="1">
      <c r="A73" s="30"/>
      <c r="B73" s="30"/>
      <c r="C73" s="30"/>
      <c r="D73" s="30"/>
      <c r="E73" s="30"/>
      <c r="G73" s="187" t="s">
        <v>38</v>
      </c>
      <c r="H73" s="187"/>
      <c r="J73" s="185" t="s">
        <v>78</v>
      </c>
      <c r="K73" s="185"/>
      <c r="L73" s="185"/>
      <c r="M73" s="185"/>
    </row>
    <row r="74" spans="1:13" ht="43.5" customHeight="1">
      <c r="A74" s="168" t="s">
        <v>95</v>
      </c>
      <c r="B74" s="168"/>
      <c r="C74" s="168"/>
      <c r="D74" s="168"/>
      <c r="E74" s="168"/>
      <c r="G74" s="186"/>
      <c r="H74" s="186"/>
      <c r="J74" s="186"/>
      <c r="K74" s="186"/>
      <c r="L74" s="186"/>
      <c r="M74" s="186"/>
    </row>
    <row r="75" spans="1:13" ht="15.75" customHeight="1">
      <c r="A75" s="168"/>
      <c r="B75" s="168"/>
      <c r="C75" s="168"/>
      <c r="D75" s="168"/>
      <c r="E75" s="168"/>
      <c r="G75" s="187" t="s">
        <v>38</v>
      </c>
      <c r="H75" s="187"/>
      <c r="J75" s="185" t="s">
        <v>78</v>
      </c>
      <c r="K75" s="185"/>
      <c r="L75" s="185"/>
      <c r="M75" s="185"/>
    </row>
  </sheetData>
  <mergeCells count="62">
    <mergeCell ref="J1:M4"/>
    <mergeCell ref="A11:A12"/>
    <mergeCell ref="R30:T30"/>
    <mergeCell ref="U30:W30"/>
    <mergeCell ref="X30:Z30"/>
    <mergeCell ref="E11:M11"/>
    <mergeCell ref="E12:M12"/>
    <mergeCell ref="B15:M15"/>
    <mergeCell ref="B16:M16"/>
    <mergeCell ref="A5:M5"/>
    <mergeCell ref="A6:M6"/>
    <mergeCell ref="E7:M7"/>
    <mergeCell ref="E8:M8"/>
    <mergeCell ref="E9:M9"/>
    <mergeCell ref="E10:M10"/>
    <mergeCell ref="A7:A8"/>
    <mergeCell ref="K47:M47"/>
    <mergeCell ref="A53:M53"/>
    <mergeCell ref="A57:M57"/>
    <mergeCell ref="A61:M61"/>
    <mergeCell ref="A65:M65"/>
    <mergeCell ref="A47:A48"/>
    <mergeCell ref="B47:B48"/>
    <mergeCell ref="C47:C48"/>
    <mergeCell ref="D47:D48"/>
    <mergeCell ref="A9:A10"/>
    <mergeCell ref="A30:A31"/>
    <mergeCell ref="E30:G30"/>
    <mergeCell ref="H30:J30"/>
    <mergeCell ref="K30:M30"/>
    <mergeCell ref="B30:D31"/>
    <mergeCell ref="B17:M17"/>
    <mergeCell ref="A13:M13"/>
    <mergeCell ref="B23:M23"/>
    <mergeCell ref="B24:M24"/>
    <mergeCell ref="B25:M25"/>
    <mergeCell ref="B40:D41"/>
    <mergeCell ref="K40:M40"/>
    <mergeCell ref="A40:A41"/>
    <mergeCell ref="E40:G40"/>
    <mergeCell ref="H40:J40"/>
    <mergeCell ref="B32:D32"/>
    <mergeCell ref="B33:D33"/>
    <mergeCell ref="B34:D34"/>
    <mergeCell ref="A35:M35"/>
    <mergeCell ref="A37:M37"/>
    <mergeCell ref="B42:D42"/>
    <mergeCell ref="B43:D43"/>
    <mergeCell ref="A71:E72"/>
    <mergeCell ref="A74:E75"/>
    <mergeCell ref="G72:H72"/>
    <mergeCell ref="G74:H74"/>
    <mergeCell ref="A69:D69"/>
    <mergeCell ref="E47:G47"/>
    <mergeCell ref="H47:J47"/>
    <mergeCell ref="G73:H73"/>
    <mergeCell ref="A66:M66"/>
    <mergeCell ref="G75:H75"/>
    <mergeCell ref="J73:M73"/>
    <mergeCell ref="J72:M72"/>
    <mergeCell ref="J74:M74"/>
    <mergeCell ref="J75:M75"/>
  </mergeCells>
  <pageMargins left="0.16" right="0.16" top="0.35" bottom="0.3" header="0.31496062992125984" footer="0.31496062992125984"/>
  <pageSetup paperSize="9" scale="95" orientation="landscape" verticalDpi="20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838"/>
  <sheetViews>
    <sheetView tabSelected="1" view="pageBreakPreview" zoomScaleSheetLayoutView="100" zoomScalePageLayoutView="110" workbookViewId="0">
      <selection activeCell="E9" sqref="E9:G9"/>
    </sheetView>
  </sheetViews>
  <sheetFormatPr defaultColWidth="21.625" defaultRowHeight="15"/>
  <cols>
    <col min="1" max="1" width="5.125" style="37" customWidth="1"/>
    <col min="2" max="2" width="37.375" style="37" customWidth="1"/>
    <col min="3" max="3" width="19.625" style="37" customWidth="1"/>
    <col min="4" max="4" width="21.625" style="37" customWidth="1"/>
    <col min="5" max="5" width="21.625" style="37"/>
    <col min="6" max="6" width="18" style="37" customWidth="1"/>
    <col min="7" max="7" width="20.75" style="37" customWidth="1"/>
    <col min="8" max="16384" width="21.625" style="37"/>
  </cols>
  <sheetData>
    <row r="1" spans="1:7">
      <c r="F1" s="192" t="s">
        <v>98</v>
      </c>
      <c r="G1" s="193"/>
    </row>
    <row r="2" spans="1:7">
      <c r="F2" s="193"/>
      <c r="G2" s="193"/>
    </row>
    <row r="3" spans="1:7" ht="32.25" customHeight="1">
      <c r="F3" s="193"/>
      <c r="G3" s="193"/>
    </row>
    <row r="4" spans="1:7" ht="15.75">
      <c r="A4" s="73"/>
      <c r="E4" s="73" t="s">
        <v>0</v>
      </c>
    </row>
    <row r="5" spans="1:7" ht="15.75">
      <c r="A5" s="73"/>
      <c r="E5" s="194" t="s">
        <v>194</v>
      </c>
      <c r="F5" s="194"/>
      <c r="G5" s="194"/>
    </row>
    <row r="6" spans="1:7" ht="15.75">
      <c r="A6" s="73"/>
      <c r="B6" s="73"/>
      <c r="E6" s="195" t="s">
        <v>175</v>
      </c>
      <c r="F6" s="195"/>
      <c r="G6" s="195"/>
    </row>
    <row r="7" spans="1:7" ht="15" customHeight="1">
      <c r="A7" s="73"/>
      <c r="E7" s="196" t="s">
        <v>2</v>
      </c>
      <c r="F7" s="196"/>
      <c r="G7" s="196"/>
    </row>
    <row r="8" spans="1:7" ht="15.75">
      <c r="A8" s="73"/>
      <c r="B8" s="73"/>
      <c r="E8" s="197"/>
      <c r="F8" s="197"/>
      <c r="G8" s="197"/>
    </row>
    <row r="9" spans="1:7" ht="15" customHeight="1">
      <c r="A9" s="73"/>
      <c r="E9" s="198" t="s">
        <v>778</v>
      </c>
      <c r="F9" s="198"/>
      <c r="G9" s="198"/>
    </row>
    <row r="10" spans="1:7" ht="9" customHeight="1">
      <c r="A10" s="73"/>
      <c r="E10" s="197"/>
      <c r="F10" s="197"/>
      <c r="G10" s="197"/>
    </row>
    <row r="13" spans="1:7" ht="15.75">
      <c r="A13" s="203" t="s">
        <v>4</v>
      </c>
      <c r="B13" s="203"/>
      <c r="C13" s="203"/>
      <c r="D13" s="203"/>
      <c r="E13" s="203"/>
      <c r="F13" s="203"/>
      <c r="G13" s="203"/>
    </row>
    <row r="14" spans="1:7" ht="15.75">
      <c r="A14" s="203" t="s">
        <v>308</v>
      </c>
      <c r="B14" s="203"/>
      <c r="C14" s="203"/>
      <c r="D14" s="203"/>
      <c r="E14" s="203"/>
      <c r="F14" s="203"/>
      <c r="G14" s="203"/>
    </row>
    <row r="17" spans="1:8" ht="30.6" customHeight="1">
      <c r="A17" s="74" t="s">
        <v>100</v>
      </c>
      <c r="B17" s="74">
        <v>3100000</v>
      </c>
      <c r="C17" s="74"/>
      <c r="D17" s="204" t="s">
        <v>110</v>
      </c>
      <c r="E17" s="204"/>
      <c r="F17" s="204"/>
      <c r="G17" s="164">
        <v>31692820</v>
      </c>
    </row>
    <row r="18" spans="1:8" ht="28.5" customHeight="1">
      <c r="A18" s="196" t="s">
        <v>108</v>
      </c>
      <c r="B18" s="196"/>
      <c r="C18" s="196"/>
      <c r="D18" s="205" t="s">
        <v>2</v>
      </c>
      <c r="E18" s="205"/>
      <c r="F18" s="75"/>
      <c r="G18" s="38" t="s">
        <v>101</v>
      </c>
    </row>
    <row r="19" spans="1:8" ht="20.25" customHeight="1">
      <c r="A19" s="76" t="s">
        <v>102</v>
      </c>
      <c r="B19" s="76">
        <v>3110000</v>
      </c>
      <c r="C19" s="76"/>
      <c r="D19" s="199" t="s">
        <v>110</v>
      </c>
      <c r="E19" s="199"/>
      <c r="F19" s="199"/>
      <c r="G19" s="164">
        <v>31692820</v>
      </c>
    </row>
    <row r="20" spans="1:8" ht="17.25" customHeight="1">
      <c r="A20" s="196" t="s">
        <v>104</v>
      </c>
      <c r="B20" s="196"/>
      <c r="C20" s="196"/>
      <c r="D20" s="200" t="s">
        <v>41</v>
      </c>
      <c r="E20" s="200"/>
      <c r="F20" s="75"/>
      <c r="G20" s="38" t="s">
        <v>101</v>
      </c>
    </row>
    <row r="21" spans="1:8" ht="25.5" customHeight="1">
      <c r="A21" s="77" t="s">
        <v>103</v>
      </c>
      <c r="B21" s="163">
        <v>3116030</v>
      </c>
      <c r="C21" s="78">
        <v>6030</v>
      </c>
      <c r="D21" s="79" t="s">
        <v>183</v>
      </c>
      <c r="E21" s="201" t="s">
        <v>111</v>
      </c>
      <c r="F21" s="201"/>
      <c r="G21" s="39" t="s">
        <v>186</v>
      </c>
    </row>
    <row r="22" spans="1:8" ht="48" customHeight="1">
      <c r="B22" s="80" t="s">
        <v>104</v>
      </c>
      <c r="C22" s="155" t="s">
        <v>105</v>
      </c>
      <c r="D22" s="75" t="s">
        <v>106</v>
      </c>
      <c r="E22" s="196" t="s">
        <v>109</v>
      </c>
      <c r="F22" s="196"/>
      <c r="G22" s="155" t="s">
        <v>107</v>
      </c>
    </row>
    <row r="23" spans="1:8" ht="90" customHeight="1">
      <c r="A23" s="46" t="s">
        <v>11</v>
      </c>
      <c r="B23" s="202" t="s">
        <v>773</v>
      </c>
      <c r="C23" s="202"/>
      <c r="D23" s="202"/>
      <c r="E23" s="202"/>
      <c r="F23" s="202"/>
      <c r="G23" s="202"/>
      <c r="H23" s="153"/>
    </row>
    <row r="24" spans="1:8" ht="409.5" customHeight="1">
      <c r="A24" s="81" t="s">
        <v>13</v>
      </c>
      <c r="B24" s="210" t="s">
        <v>719</v>
      </c>
      <c r="C24" s="210"/>
      <c r="D24" s="210"/>
      <c r="E24" s="210"/>
      <c r="F24" s="210"/>
      <c r="G24" s="210"/>
      <c r="H24" s="154"/>
    </row>
    <row r="25" spans="1:8" ht="111.75" customHeight="1">
      <c r="A25" s="81"/>
      <c r="B25" s="211" t="s">
        <v>775</v>
      </c>
      <c r="C25" s="212"/>
      <c r="D25" s="212"/>
      <c r="E25" s="212"/>
      <c r="F25" s="212"/>
      <c r="G25" s="212"/>
    </row>
    <row r="26" spans="1:8" ht="11.25" customHeight="1">
      <c r="A26" s="81"/>
      <c r="B26" s="211"/>
      <c r="C26" s="211"/>
      <c r="D26" s="211"/>
      <c r="E26" s="211"/>
      <c r="F26" s="211"/>
      <c r="G26" s="211"/>
    </row>
    <row r="27" spans="1:8" ht="27" customHeight="1">
      <c r="A27" s="46" t="s">
        <v>15</v>
      </c>
      <c r="B27" s="202" t="s">
        <v>67</v>
      </c>
      <c r="C27" s="202"/>
      <c r="D27" s="202"/>
      <c r="E27" s="202"/>
      <c r="F27" s="202"/>
      <c r="G27" s="202"/>
    </row>
    <row r="28" spans="1:8" ht="11.25" hidden="1" customHeight="1">
      <c r="A28" s="48"/>
    </row>
    <row r="29" spans="1:8" ht="17.25" customHeight="1">
      <c r="A29" s="50" t="s">
        <v>17</v>
      </c>
      <c r="B29" s="206" t="s">
        <v>68</v>
      </c>
      <c r="C29" s="206"/>
      <c r="D29" s="206"/>
      <c r="E29" s="206"/>
      <c r="F29" s="206"/>
      <c r="G29" s="206"/>
    </row>
    <row r="30" spans="1:8" ht="23.25" customHeight="1">
      <c r="A30" s="162">
        <v>1</v>
      </c>
      <c r="B30" s="213" t="s">
        <v>301</v>
      </c>
      <c r="C30" s="214"/>
      <c r="D30" s="214"/>
      <c r="E30" s="214"/>
      <c r="F30" s="214"/>
      <c r="G30" s="215"/>
    </row>
    <row r="31" spans="1:8" ht="11.25" hidden="1" customHeight="1">
      <c r="A31" s="48"/>
    </row>
    <row r="32" spans="1:8" s="40" customFormat="1" ht="22.5" customHeight="1">
      <c r="A32" s="82" t="s">
        <v>16</v>
      </c>
      <c r="B32" s="40" t="s">
        <v>112</v>
      </c>
      <c r="C32" s="40" t="s">
        <v>113</v>
      </c>
    </row>
    <row r="33" spans="1:7" ht="15" customHeight="1">
      <c r="A33" s="83" t="s">
        <v>19</v>
      </c>
      <c r="B33" s="194" t="s">
        <v>70</v>
      </c>
      <c r="C33" s="194"/>
      <c r="D33" s="194"/>
      <c r="E33" s="194"/>
      <c r="F33" s="194"/>
      <c r="G33" s="194"/>
    </row>
    <row r="34" spans="1:7" ht="0.75" customHeight="1">
      <c r="A34" s="46"/>
      <c r="B34" s="156"/>
      <c r="C34" s="156"/>
      <c r="D34" s="156"/>
      <c r="E34" s="156"/>
      <c r="F34" s="156"/>
      <c r="G34" s="156"/>
    </row>
    <row r="35" spans="1:7" ht="16.5" customHeight="1">
      <c r="A35" s="50" t="s">
        <v>17</v>
      </c>
      <c r="B35" s="206" t="s">
        <v>18</v>
      </c>
      <c r="C35" s="206"/>
      <c r="D35" s="206"/>
      <c r="E35" s="206"/>
      <c r="F35" s="206"/>
      <c r="G35" s="206"/>
    </row>
    <row r="36" spans="1:7" ht="15.75" customHeight="1">
      <c r="A36" s="43">
        <v>1</v>
      </c>
      <c r="B36" s="207" t="s">
        <v>114</v>
      </c>
      <c r="C36" s="208"/>
      <c r="D36" s="208"/>
      <c r="E36" s="208"/>
      <c r="F36" s="208"/>
      <c r="G36" s="209"/>
    </row>
    <row r="37" spans="1:7" ht="16.5" customHeight="1">
      <c r="A37" s="43">
        <v>2</v>
      </c>
      <c r="B37" s="207" t="s">
        <v>115</v>
      </c>
      <c r="C37" s="208"/>
      <c r="D37" s="208"/>
      <c r="E37" s="208"/>
      <c r="F37" s="208"/>
      <c r="G37" s="209"/>
    </row>
    <row r="38" spans="1:7" ht="18" customHeight="1">
      <c r="A38" s="43">
        <v>3</v>
      </c>
      <c r="B38" s="207" t="s">
        <v>116</v>
      </c>
      <c r="C38" s="208"/>
      <c r="D38" s="208"/>
      <c r="E38" s="208"/>
      <c r="F38" s="208"/>
      <c r="G38" s="209"/>
    </row>
    <row r="39" spans="1:7" ht="18.75" customHeight="1">
      <c r="A39" s="43">
        <v>4</v>
      </c>
      <c r="B39" s="207" t="s">
        <v>117</v>
      </c>
      <c r="C39" s="208"/>
      <c r="D39" s="208"/>
      <c r="E39" s="208"/>
      <c r="F39" s="208"/>
      <c r="G39" s="209"/>
    </row>
    <row r="40" spans="1:7" ht="18" customHeight="1">
      <c r="A40" s="43">
        <v>5</v>
      </c>
      <c r="B40" s="207" t="s">
        <v>118</v>
      </c>
      <c r="C40" s="208"/>
      <c r="D40" s="208"/>
      <c r="E40" s="208"/>
      <c r="F40" s="208"/>
      <c r="G40" s="209"/>
    </row>
    <row r="41" spans="1:7" ht="16.5" customHeight="1">
      <c r="A41" s="43">
        <v>6</v>
      </c>
      <c r="B41" s="207" t="s">
        <v>119</v>
      </c>
      <c r="C41" s="208"/>
      <c r="D41" s="208"/>
      <c r="E41" s="208"/>
      <c r="F41" s="208"/>
      <c r="G41" s="209"/>
    </row>
    <row r="42" spans="1:7" ht="15.75" customHeight="1">
      <c r="A42" s="43">
        <v>7</v>
      </c>
      <c r="B42" s="207" t="s">
        <v>120</v>
      </c>
      <c r="C42" s="208"/>
      <c r="D42" s="208"/>
      <c r="E42" s="208"/>
      <c r="F42" s="208"/>
      <c r="G42" s="209"/>
    </row>
    <row r="43" spans="1:7" ht="14.25" customHeight="1">
      <c r="A43" s="43">
        <v>8</v>
      </c>
      <c r="B43" s="207" t="s">
        <v>121</v>
      </c>
      <c r="C43" s="208"/>
      <c r="D43" s="208"/>
      <c r="E43" s="208"/>
      <c r="F43" s="208"/>
      <c r="G43" s="209"/>
    </row>
    <row r="44" spans="1:7" ht="15.75" customHeight="1">
      <c r="A44" s="43">
        <v>9</v>
      </c>
      <c r="B44" s="207" t="s">
        <v>122</v>
      </c>
      <c r="C44" s="208"/>
      <c r="D44" s="208"/>
      <c r="E44" s="208"/>
      <c r="F44" s="208"/>
      <c r="G44" s="209"/>
    </row>
    <row r="45" spans="1:7" ht="4.5" customHeight="1">
      <c r="A45" s="46"/>
      <c r="B45" s="156"/>
      <c r="C45" s="156"/>
      <c r="D45" s="156"/>
      <c r="E45" s="156"/>
      <c r="F45" s="156"/>
      <c r="G45" s="156"/>
    </row>
    <row r="46" spans="1:7" ht="18" customHeight="1">
      <c r="A46" s="46" t="s">
        <v>26</v>
      </c>
      <c r="B46" s="47" t="s">
        <v>22</v>
      </c>
      <c r="C46" s="156"/>
      <c r="D46" s="156"/>
      <c r="E46" s="156"/>
      <c r="F46" s="156"/>
      <c r="G46" s="156"/>
    </row>
    <row r="47" spans="1:7" ht="12.75" hidden="1" customHeight="1">
      <c r="A47" s="48"/>
      <c r="E47" s="49" t="s">
        <v>71</v>
      </c>
    </row>
    <row r="48" spans="1:7" ht="20.25" customHeight="1">
      <c r="A48" s="50" t="s">
        <v>17</v>
      </c>
      <c r="B48" s="206" t="s">
        <v>22</v>
      </c>
      <c r="C48" s="224"/>
      <c r="D48" s="162" t="s">
        <v>23</v>
      </c>
      <c r="E48" s="162" t="s">
        <v>24</v>
      </c>
      <c r="F48" s="162" t="s">
        <v>25</v>
      </c>
    </row>
    <row r="49" spans="1:10" ht="21.75" customHeight="1">
      <c r="A49" s="162">
        <v>1</v>
      </c>
      <c r="B49" s="216">
        <v>2</v>
      </c>
      <c r="C49" s="217"/>
      <c r="D49" s="162">
        <v>3</v>
      </c>
      <c r="E49" s="162">
        <v>4</v>
      </c>
      <c r="F49" s="162">
        <v>5</v>
      </c>
    </row>
    <row r="50" spans="1:10" ht="17.25" hidden="1" customHeight="1">
      <c r="A50" s="51">
        <v>1</v>
      </c>
      <c r="B50" s="218" t="s">
        <v>224</v>
      </c>
      <c r="C50" s="219"/>
      <c r="D50" s="42"/>
      <c r="E50" s="162"/>
      <c r="F50" s="68"/>
      <c r="G50" s="41"/>
    </row>
    <row r="51" spans="1:10" ht="18.95" customHeight="1">
      <c r="A51" s="51">
        <v>1</v>
      </c>
      <c r="B51" s="220" t="s">
        <v>176</v>
      </c>
      <c r="C51" s="221"/>
      <c r="D51" s="114">
        <f>SUM(D52:D54)</f>
        <v>39016702</v>
      </c>
      <c r="E51" s="162"/>
      <c r="F51" s="114">
        <f>SUM(F52:F54)</f>
        <v>39016702</v>
      </c>
      <c r="G51" s="41"/>
      <c r="H51" s="41" t="e">
        <f>F51-#REF!</f>
        <v>#REF!</v>
      </c>
    </row>
    <row r="52" spans="1:10" ht="15.75">
      <c r="A52" s="43"/>
      <c r="B52" s="218" t="s">
        <v>639</v>
      </c>
      <c r="C52" s="219"/>
      <c r="D52" s="42">
        <f>E114</f>
        <v>3880893</v>
      </c>
      <c r="E52" s="162"/>
      <c r="F52" s="68">
        <f>D52+E52</f>
        <v>3880893</v>
      </c>
      <c r="G52" s="41"/>
      <c r="H52" s="41" t="e">
        <f>F52-#REF!</f>
        <v>#REF!</v>
      </c>
    </row>
    <row r="53" spans="1:10" ht="21" customHeight="1">
      <c r="A53" s="43"/>
      <c r="B53" s="222" t="s">
        <v>640</v>
      </c>
      <c r="C53" s="223"/>
      <c r="D53" s="42">
        <f>E140</f>
        <v>27743257</v>
      </c>
      <c r="E53" s="162"/>
      <c r="F53" s="68">
        <f>D53</f>
        <v>27743257</v>
      </c>
      <c r="G53" s="41"/>
      <c r="H53" s="41" t="e">
        <f>F53-#REF!</f>
        <v>#REF!</v>
      </c>
    </row>
    <row r="54" spans="1:10" ht="23.25" customHeight="1">
      <c r="A54" s="43"/>
      <c r="B54" s="222" t="s">
        <v>641</v>
      </c>
      <c r="C54" s="223"/>
      <c r="D54" s="42">
        <f>E161</f>
        <v>7392552</v>
      </c>
      <c r="E54" s="162"/>
      <c r="F54" s="68">
        <f>D54</f>
        <v>7392552</v>
      </c>
      <c r="G54" s="41"/>
      <c r="H54" s="41" t="e">
        <f>F54-#REF!</f>
        <v>#REF!</v>
      </c>
    </row>
    <row r="55" spans="1:10" ht="17.25" customHeight="1">
      <c r="A55" s="51">
        <v>2</v>
      </c>
      <c r="B55" s="226" t="s">
        <v>177</v>
      </c>
      <c r="C55" s="227"/>
      <c r="D55" s="114">
        <f>D56</f>
        <v>1327350</v>
      </c>
      <c r="E55" s="162"/>
      <c r="F55" s="114">
        <f>F56</f>
        <v>1327350</v>
      </c>
      <c r="G55" s="41"/>
      <c r="H55" s="41" t="e">
        <f>F55-#REF!</f>
        <v>#REF!</v>
      </c>
    </row>
    <row r="56" spans="1:10" ht="15.75">
      <c r="A56" s="51"/>
      <c r="B56" s="218" t="s">
        <v>642</v>
      </c>
      <c r="C56" s="219"/>
      <c r="D56" s="42">
        <f>E193</f>
        <v>1327350</v>
      </c>
      <c r="E56" s="162"/>
      <c r="F56" s="68">
        <f>D56+E56</f>
        <v>1327350</v>
      </c>
      <c r="G56" s="41"/>
      <c r="H56" s="41" t="e">
        <f>F56-#REF!</f>
        <v>#REF!</v>
      </c>
    </row>
    <row r="57" spans="1:10" ht="12.75" customHeight="1">
      <c r="A57" s="51">
        <v>3</v>
      </c>
      <c r="B57" s="226" t="s">
        <v>178</v>
      </c>
      <c r="C57" s="227"/>
      <c r="D57" s="114">
        <f>SUM(D58:D62)</f>
        <v>5670174</v>
      </c>
      <c r="E57" s="162"/>
      <c r="F57" s="114">
        <f>SUM(F58:F62)</f>
        <v>5670174</v>
      </c>
      <c r="G57" s="41"/>
      <c r="H57" s="41" t="e">
        <f>F57-#REF!</f>
        <v>#REF!</v>
      </c>
    </row>
    <row r="58" spans="1:10" ht="15.75">
      <c r="A58" s="43"/>
      <c r="B58" s="222" t="s">
        <v>643</v>
      </c>
      <c r="C58" s="228"/>
      <c r="D58" s="42">
        <f>E205</f>
        <v>5452941</v>
      </c>
      <c r="E58" s="162"/>
      <c r="F58" s="68">
        <f>D58</f>
        <v>5452941</v>
      </c>
      <c r="G58" s="41"/>
      <c r="H58" s="41" t="e">
        <f>F58-#REF!</f>
        <v>#REF!</v>
      </c>
      <c r="I58" s="37">
        <f>5353941+99000</f>
        <v>5452941</v>
      </c>
      <c r="J58" s="41">
        <f>D58-I58</f>
        <v>0</v>
      </c>
    </row>
    <row r="59" spans="1:10" ht="15.75">
      <c r="A59" s="43"/>
      <c r="B59" s="218" t="s">
        <v>644</v>
      </c>
      <c r="C59" s="225"/>
      <c r="D59" s="42">
        <f>E219</f>
        <v>99510</v>
      </c>
      <c r="E59" s="162"/>
      <c r="F59" s="68">
        <f>D59+E59</f>
        <v>99510</v>
      </c>
      <c r="G59" s="41"/>
      <c r="H59" s="41" t="e">
        <f>F59-#REF!</f>
        <v>#REF!</v>
      </c>
    </row>
    <row r="60" spans="1:10" ht="15.75">
      <c r="A60" s="43"/>
      <c r="B60" s="222" t="s">
        <v>652</v>
      </c>
      <c r="C60" s="223"/>
      <c r="D60" s="42">
        <f>E251</f>
        <v>18000</v>
      </c>
      <c r="E60" s="162"/>
      <c r="F60" s="68">
        <f>D60+E60</f>
        <v>18000</v>
      </c>
      <c r="G60" s="41"/>
      <c r="H60" s="41" t="e">
        <f>F60-#REF!</f>
        <v>#REF!</v>
      </c>
    </row>
    <row r="61" spans="1:10" ht="15.75" hidden="1">
      <c r="A61" s="43"/>
      <c r="B61" s="218" t="s">
        <v>645</v>
      </c>
      <c r="C61" s="225"/>
      <c r="D61" s="42">
        <f>E241</f>
        <v>0</v>
      </c>
      <c r="E61" s="162"/>
      <c r="F61" s="68">
        <f>D61+E61</f>
        <v>0</v>
      </c>
      <c r="G61" s="41"/>
      <c r="H61" s="41" t="e">
        <f>F61-#REF!</f>
        <v>#REF!</v>
      </c>
    </row>
    <row r="62" spans="1:10" ht="15.75">
      <c r="A62" s="43"/>
      <c r="B62" s="218" t="s">
        <v>756</v>
      </c>
      <c r="C62" s="225"/>
      <c r="D62" s="42">
        <f>E260</f>
        <v>99723</v>
      </c>
      <c r="E62" s="162"/>
      <c r="F62" s="68">
        <f>D62+E62</f>
        <v>99723</v>
      </c>
      <c r="G62" s="41"/>
      <c r="H62" s="41" t="e">
        <f>F62-#REF!</f>
        <v>#REF!</v>
      </c>
    </row>
    <row r="63" spans="1:10" ht="14.25" hidden="1" customHeight="1">
      <c r="A63" s="51">
        <v>5</v>
      </c>
      <c r="B63" s="226" t="s">
        <v>179</v>
      </c>
      <c r="C63" s="227"/>
      <c r="D63" s="114"/>
      <c r="E63" s="162"/>
      <c r="F63" s="114">
        <f>F64</f>
        <v>0</v>
      </c>
      <c r="G63" s="41"/>
      <c r="H63" s="41" t="e">
        <f>F63-#REF!</f>
        <v>#REF!</v>
      </c>
    </row>
    <row r="64" spans="1:10" ht="27.75" hidden="1" customHeight="1">
      <c r="A64" s="43"/>
      <c r="B64" s="218" t="s">
        <v>263</v>
      </c>
      <c r="C64" s="225"/>
      <c r="D64" s="42"/>
      <c r="E64" s="162"/>
      <c r="F64" s="68">
        <f>D64+E64</f>
        <v>0</v>
      </c>
      <c r="G64" s="41"/>
      <c r="H64" s="41" t="e">
        <f>F64-#REF!</f>
        <v>#REF!</v>
      </c>
    </row>
    <row r="65" spans="1:8" ht="15" customHeight="1">
      <c r="A65" s="51">
        <v>4</v>
      </c>
      <c r="B65" s="226" t="s">
        <v>180</v>
      </c>
      <c r="C65" s="227"/>
      <c r="D65" s="114">
        <f>SUM(D66:D70)</f>
        <v>702658</v>
      </c>
      <c r="E65" s="162"/>
      <c r="F65" s="114">
        <f>SUM(F66:F70)</f>
        <v>702658</v>
      </c>
      <c r="G65" s="41"/>
      <c r="H65" s="41" t="e">
        <f>F65-#REF!</f>
        <v>#REF!</v>
      </c>
    </row>
    <row r="66" spans="1:8" ht="18" customHeight="1">
      <c r="A66" s="43"/>
      <c r="B66" s="218" t="s">
        <v>647</v>
      </c>
      <c r="C66" s="225"/>
      <c r="D66" s="52">
        <f>E270</f>
        <v>42579</v>
      </c>
      <c r="E66" s="162"/>
      <c r="F66" s="68">
        <f>D66+E66</f>
        <v>42579</v>
      </c>
      <c r="G66" s="41"/>
      <c r="H66" s="41" t="e">
        <f>F66-#REF!</f>
        <v>#REF!</v>
      </c>
    </row>
    <row r="67" spans="1:8" ht="28.5" customHeight="1">
      <c r="A67" s="43"/>
      <c r="B67" s="218" t="s">
        <v>648</v>
      </c>
      <c r="C67" s="225"/>
      <c r="D67" s="42">
        <f>E279</f>
        <v>27858</v>
      </c>
      <c r="E67" s="162"/>
      <c r="F67" s="68">
        <f>D67+E67</f>
        <v>27858</v>
      </c>
      <c r="G67" s="41"/>
      <c r="H67" s="41" t="e">
        <f>F67-#REF!</f>
        <v>#REF!</v>
      </c>
    </row>
    <row r="68" spans="1:8" ht="33.6" customHeight="1">
      <c r="A68" s="43"/>
      <c r="B68" s="222" t="s">
        <v>650</v>
      </c>
      <c r="C68" s="223"/>
      <c r="D68" s="42">
        <f>E288</f>
        <v>28122</v>
      </c>
      <c r="E68" s="162"/>
      <c r="F68" s="68">
        <f>D68</f>
        <v>28122</v>
      </c>
      <c r="G68" s="41"/>
      <c r="H68" s="41" t="e">
        <f>F68-#REF!</f>
        <v>#REF!</v>
      </c>
    </row>
    <row r="69" spans="1:8" ht="28.5" customHeight="1">
      <c r="A69" s="43"/>
      <c r="B69" s="222" t="s">
        <v>649</v>
      </c>
      <c r="C69" s="223"/>
      <c r="D69" s="42">
        <f>E297</f>
        <v>6200</v>
      </c>
      <c r="E69" s="162"/>
      <c r="F69" s="68">
        <f>D69</f>
        <v>6200</v>
      </c>
      <c r="G69" s="41"/>
      <c r="H69" s="41" t="e">
        <f>F69-#REF!</f>
        <v>#REF!</v>
      </c>
    </row>
    <row r="70" spans="1:8" ht="28.5" customHeight="1">
      <c r="A70" s="43"/>
      <c r="B70" s="222" t="s">
        <v>651</v>
      </c>
      <c r="C70" s="223"/>
      <c r="D70" s="42">
        <f>E306</f>
        <v>597899</v>
      </c>
      <c r="E70" s="162"/>
      <c r="F70" s="68">
        <f>D70</f>
        <v>597899</v>
      </c>
      <c r="G70" s="41"/>
      <c r="H70" s="41" t="e">
        <f>F70-#REF!</f>
        <v>#REF!</v>
      </c>
    </row>
    <row r="71" spans="1:8" ht="17.25" customHeight="1">
      <c r="A71" s="51">
        <v>5</v>
      </c>
      <c r="B71" s="230" t="s">
        <v>244</v>
      </c>
      <c r="C71" s="231"/>
      <c r="D71" s="114">
        <f>SUM(D72:D79)</f>
        <v>74775000</v>
      </c>
      <c r="E71" s="162"/>
      <c r="F71" s="114">
        <f>SUM(F72:F79)</f>
        <v>74775000</v>
      </c>
      <c r="G71" s="41"/>
      <c r="H71" s="41" t="e">
        <f>F71-#REF!</f>
        <v>#REF!</v>
      </c>
    </row>
    <row r="72" spans="1:8" ht="17.25" customHeight="1">
      <c r="A72" s="43"/>
      <c r="B72" s="222" t="s">
        <v>653</v>
      </c>
      <c r="C72" s="223"/>
      <c r="D72" s="42">
        <f>E316</f>
        <v>13365000</v>
      </c>
      <c r="E72" s="162"/>
      <c r="F72" s="68">
        <f>D72</f>
        <v>13365000</v>
      </c>
      <c r="G72" s="41"/>
      <c r="H72" s="41" t="e">
        <f>F72-#REF!</f>
        <v>#REF!</v>
      </c>
    </row>
    <row r="73" spans="1:8" ht="31.5" customHeight="1">
      <c r="A73" s="43"/>
      <c r="B73" s="222" t="s">
        <v>654</v>
      </c>
      <c r="C73" s="223"/>
      <c r="D73" s="42">
        <f>E329</f>
        <v>54010000</v>
      </c>
      <c r="E73" s="162"/>
      <c r="F73" s="68">
        <f>D73</f>
        <v>54010000</v>
      </c>
      <c r="G73" s="41"/>
      <c r="H73" s="41" t="e">
        <f>F73-#REF!</f>
        <v>#REF!</v>
      </c>
    </row>
    <row r="74" spans="1:8" ht="17.25" customHeight="1">
      <c r="A74" s="43"/>
      <c r="B74" s="222" t="s">
        <v>655</v>
      </c>
      <c r="C74" s="223"/>
      <c r="D74" s="42">
        <f>E338</f>
        <v>400000</v>
      </c>
      <c r="E74" s="162"/>
      <c r="F74" s="68">
        <f>D74</f>
        <v>400000</v>
      </c>
      <c r="G74" s="41"/>
      <c r="H74" s="41" t="e">
        <f>F74-#REF!</f>
        <v>#REF!</v>
      </c>
    </row>
    <row r="75" spans="1:8" ht="21" customHeight="1">
      <c r="A75" s="43"/>
      <c r="B75" s="218" t="s">
        <v>656</v>
      </c>
      <c r="C75" s="229"/>
      <c r="D75" s="42">
        <f>E347</f>
        <v>4900000</v>
      </c>
      <c r="E75" s="162"/>
      <c r="F75" s="68">
        <f>D75</f>
        <v>4900000</v>
      </c>
      <c r="G75" s="41"/>
      <c r="H75" s="41" t="e">
        <f>F75-#REF!</f>
        <v>#REF!</v>
      </c>
    </row>
    <row r="76" spans="1:8" ht="21" customHeight="1">
      <c r="A76" s="43"/>
      <c r="B76" s="222" t="s">
        <v>657</v>
      </c>
      <c r="C76" s="223"/>
      <c r="D76" s="42">
        <f>E358</f>
        <v>1100000</v>
      </c>
      <c r="E76" s="162"/>
      <c r="F76" s="68">
        <f t="shared" ref="F76:F79" si="0">D76</f>
        <v>1100000</v>
      </c>
      <c r="G76" s="41"/>
      <c r="H76" s="41" t="e">
        <f>F76-#REF!</f>
        <v>#REF!</v>
      </c>
    </row>
    <row r="77" spans="1:8" ht="21" customHeight="1">
      <c r="A77" s="43"/>
      <c r="B77" s="218" t="s">
        <v>658</v>
      </c>
      <c r="C77" s="229"/>
      <c r="D77" s="42">
        <f>E367</f>
        <v>500000</v>
      </c>
      <c r="E77" s="162"/>
      <c r="F77" s="68">
        <f t="shared" si="0"/>
        <v>500000</v>
      </c>
      <c r="G77" s="41"/>
      <c r="H77" s="41" t="e">
        <f>F77-#REF!</f>
        <v>#REF!</v>
      </c>
    </row>
    <row r="78" spans="1:8" ht="33" customHeight="1">
      <c r="A78" s="43"/>
      <c r="B78" s="218" t="s">
        <v>659</v>
      </c>
      <c r="C78" s="229"/>
      <c r="D78" s="42">
        <f>E376</f>
        <v>300000</v>
      </c>
      <c r="E78" s="162"/>
      <c r="F78" s="68">
        <f t="shared" si="0"/>
        <v>300000</v>
      </c>
      <c r="G78" s="41"/>
      <c r="H78" s="41" t="e">
        <f>F78-#REF!</f>
        <v>#REF!</v>
      </c>
    </row>
    <row r="79" spans="1:8" ht="33" customHeight="1">
      <c r="A79" s="43"/>
      <c r="B79" s="218" t="s">
        <v>660</v>
      </c>
      <c r="C79" s="229"/>
      <c r="D79" s="42">
        <v>200000</v>
      </c>
      <c r="E79" s="162"/>
      <c r="F79" s="68">
        <f t="shared" si="0"/>
        <v>200000</v>
      </c>
      <c r="G79" s="41"/>
      <c r="H79" s="41" t="e">
        <f>F79-#REF!</f>
        <v>#REF!</v>
      </c>
    </row>
    <row r="80" spans="1:8" ht="26.25" customHeight="1">
      <c r="A80" s="51">
        <v>6</v>
      </c>
      <c r="B80" s="230" t="s">
        <v>245</v>
      </c>
      <c r="C80" s="231"/>
      <c r="D80" s="114">
        <f>SUM(D81:D84)</f>
        <v>18114000</v>
      </c>
      <c r="E80" s="162"/>
      <c r="F80" s="114">
        <f>SUM(F81:F84)</f>
        <v>18114000</v>
      </c>
      <c r="G80" s="41"/>
      <c r="H80" s="41" t="e">
        <f>F80-#REF!</f>
        <v>#REF!</v>
      </c>
    </row>
    <row r="81" spans="1:8" ht="26.25" customHeight="1">
      <c r="A81" s="43"/>
      <c r="B81" s="222" t="s">
        <v>661</v>
      </c>
      <c r="C81" s="223"/>
      <c r="D81" s="42">
        <f>E399</f>
        <v>10951400</v>
      </c>
      <c r="E81" s="162"/>
      <c r="F81" s="68">
        <f>D81</f>
        <v>10951400</v>
      </c>
      <c r="G81" s="41"/>
      <c r="H81" s="41" t="e">
        <f>F81-#REF!</f>
        <v>#REF!</v>
      </c>
    </row>
    <row r="82" spans="1:8" ht="26.25" customHeight="1">
      <c r="A82" s="43"/>
      <c r="B82" s="222" t="s">
        <v>662</v>
      </c>
      <c r="C82" s="223"/>
      <c r="D82" s="42">
        <f>E408</f>
        <v>5648600</v>
      </c>
      <c r="E82" s="162"/>
      <c r="F82" s="68">
        <f>D82</f>
        <v>5648600</v>
      </c>
      <c r="G82" s="41"/>
      <c r="H82" s="41" t="e">
        <f>F82-#REF!</f>
        <v>#REF!</v>
      </c>
    </row>
    <row r="83" spans="1:8" ht="28.5" customHeight="1">
      <c r="A83" s="43"/>
      <c r="B83" s="222" t="s">
        <v>663</v>
      </c>
      <c r="C83" s="223"/>
      <c r="D83" s="42">
        <f>E417</f>
        <v>611567.93999999994</v>
      </c>
      <c r="E83" s="162"/>
      <c r="F83" s="68">
        <f>D83</f>
        <v>611567.93999999994</v>
      </c>
      <c r="G83" s="41"/>
      <c r="H83" s="41" t="e">
        <f>F83-#REF!</f>
        <v>#REF!</v>
      </c>
    </row>
    <row r="84" spans="1:8" ht="28.5" customHeight="1">
      <c r="A84" s="43"/>
      <c r="B84" s="222" t="s">
        <v>664</v>
      </c>
      <c r="C84" s="223"/>
      <c r="D84" s="42">
        <f>E426</f>
        <v>902432.06</v>
      </c>
      <c r="E84" s="162"/>
      <c r="F84" s="68">
        <f>D84</f>
        <v>902432.06</v>
      </c>
      <c r="G84" s="41"/>
      <c r="H84" s="41" t="e">
        <f>F84-#REF!</f>
        <v>#REF!</v>
      </c>
    </row>
    <row r="85" spans="1:8" ht="26.25" customHeight="1">
      <c r="A85" s="51">
        <v>7</v>
      </c>
      <c r="B85" s="230" t="s">
        <v>250</v>
      </c>
      <c r="C85" s="231"/>
      <c r="D85" s="114">
        <f>D86</f>
        <v>6554408</v>
      </c>
      <c r="E85" s="162"/>
      <c r="F85" s="114">
        <f>F86</f>
        <v>6554408</v>
      </c>
      <c r="G85" s="41"/>
      <c r="H85" s="41" t="e">
        <f>F85-#REF!</f>
        <v>#REF!</v>
      </c>
    </row>
    <row r="86" spans="1:8" ht="36.75" customHeight="1">
      <c r="A86" s="43"/>
      <c r="B86" s="222" t="s">
        <v>665</v>
      </c>
      <c r="C86" s="223"/>
      <c r="D86" s="42">
        <f>E436</f>
        <v>6554408</v>
      </c>
      <c r="E86" s="162"/>
      <c r="F86" s="68">
        <f>D86</f>
        <v>6554408</v>
      </c>
      <c r="G86" s="41"/>
      <c r="H86" s="41" t="e">
        <f>F86-#REF!</f>
        <v>#REF!</v>
      </c>
    </row>
    <row r="87" spans="1:8" ht="28.5" customHeight="1">
      <c r="A87" s="51">
        <v>8</v>
      </c>
      <c r="B87" s="230" t="s">
        <v>273</v>
      </c>
      <c r="C87" s="231"/>
      <c r="D87" s="114">
        <f>D88</f>
        <v>4950000</v>
      </c>
      <c r="E87" s="162"/>
      <c r="F87" s="114">
        <f>F88</f>
        <v>4950000</v>
      </c>
      <c r="G87" s="41"/>
      <c r="H87" s="41" t="e">
        <f>F87-#REF!</f>
        <v>#REF!</v>
      </c>
    </row>
    <row r="88" spans="1:8" ht="37.5" customHeight="1">
      <c r="A88" s="43"/>
      <c r="B88" s="222" t="s">
        <v>666</v>
      </c>
      <c r="C88" s="223"/>
      <c r="D88" s="42">
        <f>E446</f>
        <v>4950000</v>
      </c>
      <c r="E88" s="162"/>
      <c r="F88" s="68">
        <f>D88</f>
        <v>4950000</v>
      </c>
      <c r="G88" s="41"/>
      <c r="H88" s="41" t="e">
        <f>F88-#REF!</f>
        <v>#REF!</v>
      </c>
    </row>
    <row r="89" spans="1:8" ht="18" customHeight="1">
      <c r="A89" s="51">
        <v>9</v>
      </c>
      <c r="B89" s="226" t="s">
        <v>174</v>
      </c>
      <c r="C89" s="227"/>
      <c r="D89" s="114"/>
      <c r="E89" s="114">
        <f>SUM(E90:E96)</f>
        <v>61190269</v>
      </c>
      <c r="F89" s="114">
        <f>SUM(F90:F96)</f>
        <v>61190269</v>
      </c>
      <c r="G89" s="41"/>
      <c r="H89" s="41" t="e">
        <f>F89-#REF!</f>
        <v>#REF!</v>
      </c>
    </row>
    <row r="90" spans="1:8" ht="18" customHeight="1">
      <c r="A90" s="53"/>
      <c r="B90" s="218" t="s">
        <v>667</v>
      </c>
      <c r="C90" s="225"/>
      <c r="D90" s="162"/>
      <c r="E90" s="42">
        <f>F453</f>
        <v>39158720</v>
      </c>
      <c r="F90" s="68">
        <f t="shared" ref="F90:F94" si="1">D90+E90</f>
        <v>39158720</v>
      </c>
      <c r="G90" s="41"/>
      <c r="H90" s="41" t="e">
        <f>F90-#REF!</f>
        <v>#REF!</v>
      </c>
    </row>
    <row r="91" spans="1:8" ht="18" customHeight="1">
      <c r="A91" s="53"/>
      <c r="B91" s="218" t="s">
        <v>668</v>
      </c>
      <c r="C91" s="225"/>
      <c r="D91" s="162"/>
      <c r="E91" s="42">
        <v>250000</v>
      </c>
      <c r="F91" s="68">
        <f t="shared" si="1"/>
        <v>250000</v>
      </c>
      <c r="G91" s="41"/>
      <c r="H91" s="41" t="e">
        <f>F91-#REF!</f>
        <v>#REF!</v>
      </c>
    </row>
    <row r="92" spans="1:8" ht="18" customHeight="1">
      <c r="A92" s="53"/>
      <c r="B92" s="218" t="s">
        <v>669</v>
      </c>
      <c r="C92" s="225"/>
      <c r="D92" s="162"/>
      <c r="E92" s="42">
        <v>939311</v>
      </c>
      <c r="F92" s="68">
        <f t="shared" si="1"/>
        <v>939311</v>
      </c>
      <c r="G92" s="41"/>
      <c r="H92" s="41" t="e">
        <f>F92-#REF!</f>
        <v>#REF!</v>
      </c>
    </row>
    <row r="93" spans="1:8" ht="18" customHeight="1">
      <c r="A93" s="53"/>
      <c r="B93" s="218" t="s">
        <v>670</v>
      </c>
      <c r="C93" s="225"/>
      <c r="D93" s="162"/>
      <c r="E93" s="42">
        <v>333000</v>
      </c>
      <c r="F93" s="68">
        <f t="shared" si="1"/>
        <v>333000</v>
      </c>
      <c r="G93" s="41"/>
      <c r="H93" s="41" t="e">
        <f>F93-#REF!</f>
        <v>#REF!</v>
      </c>
    </row>
    <row r="94" spans="1:8" ht="18" customHeight="1">
      <c r="A94" s="53"/>
      <c r="B94" s="218" t="s">
        <v>671</v>
      </c>
      <c r="C94" s="225"/>
      <c r="D94" s="162"/>
      <c r="E94" s="42">
        <f>F631</f>
        <v>10749238</v>
      </c>
      <c r="F94" s="68">
        <f t="shared" si="1"/>
        <v>10749238</v>
      </c>
      <c r="G94" s="41"/>
      <c r="H94" s="41" t="e">
        <f>F94-#REF!</f>
        <v>#REF!</v>
      </c>
    </row>
    <row r="95" spans="1:8" ht="18" customHeight="1">
      <c r="A95" s="53"/>
      <c r="B95" s="218" t="s">
        <v>672</v>
      </c>
      <c r="C95" s="225"/>
      <c r="D95" s="162"/>
      <c r="E95" s="42">
        <v>60000</v>
      </c>
      <c r="F95" s="68">
        <f>D95+E95</f>
        <v>60000</v>
      </c>
      <c r="G95" s="41"/>
      <c r="H95" s="41" t="e">
        <f>F95-#REF!</f>
        <v>#REF!</v>
      </c>
    </row>
    <row r="96" spans="1:8" ht="23.25" customHeight="1">
      <c r="A96" s="53"/>
      <c r="B96" s="218" t="s">
        <v>673</v>
      </c>
      <c r="C96" s="225"/>
      <c r="D96" s="162"/>
      <c r="E96" s="42">
        <f>F707</f>
        <v>9700000</v>
      </c>
      <c r="F96" s="68">
        <f>D96+E96</f>
        <v>9700000</v>
      </c>
      <c r="G96" s="41"/>
      <c r="H96" s="41" t="e">
        <f>F96-#REF!</f>
        <v>#REF!</v>
      </c>
    </row>
    <row r="97" spans="1:11" ht="21" customHeight="1">
      <c r="A97" s="232" t="s">
        <v>25</v>
      </c>
      <c r="B97" s="232"/>
      <c r="C97" s="233"/>
      <c r="D97" s="44">
        <f>D87+D85+D80+D71+D65+D63+D57+D55+D51+D50</f>
        <v>151110292</v>
      </c>
      <c r="E97" s="44">
        <f>E89</f>
        <v>61190269</v>
      </c>
      <c r="F97" s="44">
        <f>F87+F85+F80+F71+F65+F63+F57+F55+F51+F50+F89</f>
        <v>212300561</v>
      </c>
      <c r="G97" s="41"/>
      <c r="H97" s="41" t="e">
        <f>F97-#REF!</f>
        <v>#REF!</v>
      </c>
      <c r="I97" s="41">
        <v>212300561</v>
      </c>
      <c r="J97" s="41"/>
      <c r="K97" s="41" t="e">
        <f>G97-#REF!</f>
        <v>#REF!</v>
      </c>
    </row>
    <row r="98" spans="1:11" ht="16.5" customHeight="1">
      <c r="A98" s="48"/>
      <c r="D98" s="41"/>
    </row>
    <row r="99" spans="1:11" ht="24.95" customHeight="1">
      <c r="A99" s="46" t="s">
        <v>29</v>
      </c>
      <c r="B99" s="202" t="s">
        <v>27</v>
      </c>
      <c r="C99" s="202"/>
      <c r="D99" s="202"/>
      <c r="E99" s="202"/>
      <c r="F99" s="202"/>
      <c r="G99" s="202"/>
    </row>
    <row r="100" spans="1:11" ht="12.6" customHeight="1">
      <c r="A100" s="48"/>
      <c r="E100" s="84" t="s">
        <v>21</v>
      </c>
    </row>
    <row r="101" spans="1:11" ht="27.75" customHeight="1">
      <c r="A101" s="162" t="s">
        <v>17</v>
      </c>
      <c r="B101" s="50" t="s">
        <v>28</v>
      </c>
      <c r="C101" s="162" t="s">
        <v>23</v>
      </c>
      <c r="D101" s="162" t="s">
        <v>24</v>
      </c>
      <c r="E101" s="162" t="s">
        <v>25</v>
      </c>
    </row>
    <row r="102" spans="1:11" ht="15.75">
      <c r="A102" s="162">
        <v>1</v>
      </c>
      <c r="B102" s="162">
        <v>2</v>
      </c>
      <c r="C102" s="162">
        <v>3</v>
      </c>
      <c r="D102" s="162">
        <v>4</v>
      </c>
      <c r="E102" s="162">
        <v>5</v>
      </c>
    </row>
    <row r="103" spans="1:11" ht="30.75" customHeight="1">
      <c r="A103" s="162">
        <v>1</v>
      </c>
      <c r="B103" s="85" t="s">
        <v>223</v>
      </c>
      <c r="C103" s="121">
        <f>D97</f>
        <v>151110292</v>
      </c>
      <c r="D103" s="121"/>
      <c r="E103" s="121">
        <f>C103+D103</f>
        <v>151110292</v>
      </c>
      <c r="F103" s="86"/>
    </row>
    <row r="104" spans="1:11" ht="15.75">
      <c r="A104" s="232" t="s">
        <v>25</v>
      </c>
      <c r="B104" s="232"/>
      <c r="C104" s="44">
        <f>SUM(C103)</f>
        <v>151110292</v>
      </c>
      <c r="D104" s="44">
        <f>SUM(D103)</f>
        <v>0</v>
      </c>
      <c r="E104" s="44">
        <f>SUM(E103)</f>
        <v>151110292</v>
      </c>
      <c r="F104" s="86"/>
    </row>
    <row r="105" spans="1:11" ht="12" customHeight="1">
      <c r="A105" s="48"/>
      <c r="C105" s="120"/>
    </row>
    <row r="106" spans="1:11" ht="15.75" customHeight="1">
      <c r="A106" s="46" t="s">
        <v>72</v>
      </c>
      <c r="B106" s="202" t="s">
        <v>30</v>
      </c>
      <c r="C106" s="202"/>
      <c r="D106" s="202"/>
      <c r="E106" s="202"/>
      <c r="F106" s="202"/>
      <c r="G106" s="202"/>
    </row>
    <row r="107" spans="1:11" ht="15" customHeight="1">
      <c r="A107" s="48"/>
    </row>
    <row r="108" spans="1:11" ht="17.25" customHeight="1">
      <c r="A108" s="43" t="s">
        <v>265</v>
      </c>
      <c r="B108" s="43" t="s">
        <v>31</v>
      </c>
      <c r="C108" s="43" t="s">
        <v>32</v>
      </c>
      <c r="D108" s="43" t="s">
        <v>33</v>
      </c>
      <c r="E108" s="43" t="s">
        <v>23</v>
      </c>
      <c r="F108" s="43" t="s">
        <v>24</v>
      </c>
      <c r="G108" s="43" t="s">
        <v>25</v>
      </c>
    </row>
    <row r="109" spans="1:11" ht="12.75" customHeight="1">
      <c r="A109" s="43">
        <v>1</v>
      </c>
      <c r="B109" s="43">
        <v>2</v>
      </c>
      <c r="C109" s="43">
        <v>3</v>
      </c>
      <c r="D109" s="43">
        <v>4</v>
      </c>
      <c r="E109" s="43">
        <v>5</v>
      </c>
      <c r="F109" s="43">
        <v>6</v>
      </c>
      <c r="G109" s="43">
        <v>7</v>
      </c>
    </row>
    <row r="110" spans="1:11" ht="15" customHeight="1">
      <c r="A110" s="161">
        <v>1</v>
      </c>
      <c r="B110" s="234" t="s">
        <v>176</v>
      </c>
      <c r="C110" s="234"/>
      <c r="D110" s="54"/>
      <c r="E110" s="54"/>
      <c r="F110" s="54"/>
      <c r="G110" s="55"/>
    </row>
    <row r="111" spans="1:11" ht="15.75" customHeight="1">
      <c r="A111" s="161"/>
      <c r="B111" s="235" t="s">
        <v>638</v>
      </c>
      <c r="C111" s="251"/>
      <c r="D111" s="54"/>
      <c r="E111" s="54"/>
      <c r="F111" s="54"/>
      <c r="G111" s="54"/>
    </row>
    <row r="112" spans="1:11" ht="12" customHeight="1">
      <c r="A112" s="54">
        <v>1</v>
      </c>
      <c r="B112" s="157" t="s">
        <v>34</v>
      </c>
      <c r="C112" s="54"/>
      <c r="D112" s="54"/>
      <c r="E112" s="54"/>
      <c r="F112" s="54"/>
      <c r="G112" s="54"/>
    </row>
    <row r="113" spans="1:11" ht="21.75" customHeight="1">
      <c r="A113" s="54"/>
      <c r="B113" s="60" t="s">
        <v>148</v>
      </c>
      <c r="C113" s="54" t="s">
        <v>134</v>
      </c>
      <c r="D113" s="54" t="s">
        <v>144</v>
      </c>
      <c r="E113" s="72">
        <v>14</v>
      </c>
      <c r="F113" s="54"/>
      <c r="G113" s="55">
        <f t="shared" ref="G113:G137" si="2">E113+F113</f>
        <v>14</v>
      </c>
    </row>
    <row r="114" spans="1:11" ht="22.5">
      <c r="A114" s="54"/>
      <c r="B114" s="60" t="s">
        <v>149</v>
      </c>
      <c r="C114" s="54" t="s">
        <v>129</v>
      </c>
      <c r="D114" s="54" t="s">
        <v>130</v>
      </c>
      <c r="E114" s="58">
        <f>SUM(E115:E119)</f>
        <v>3880893</v>
      </c>
      <c r="F114" s="56"/>
      <c r="G114" s="58">
        <f t="shared" si="2"/>
        <v>3880893</v>
      </c>
      <c r="H114" s="41">
        <f>E115+E116</f>
        <v>2908863</v>
      </c>
    </row>
    <row r="115" spans="1:11">
      <c r="A115" s="54"/>
      <c r="B115" s="60" t="s">
        <v>150</v>
      </c>
      <c r="C115" s="54" t="s">
        <v>129</v>
      </c>
      <c r="D115" s="54" t="s">
        <v>130</v>
      </c>
      <c r="E115" s="58">
        <v>2270719</v>
      </c>
      <c r="F115" s="54"/>
      <c r="G115" s="58">
        <f t="shared" si="2"/>
        <v>2270719</v>
      </c>
      <c r="H115" s="37">
        <v>2387472</v>
      </c>
      <c r="I115" s="37">
        <v>100</v>
      </c>
      <c r="J115" s="37">
        <f>H115*0.22</f>
        <v>525243.84</v>
      </c>
      <c r="K115" s="37">
        <v>78</v>
      </c>
    </row>
    <row r="116" spans="1:11">
      <c r="A116" s="54"/>
      <c r="B116" s="60" t="s">
        <v>151</v>
      </c>
      <c r="C116" s="54" t="s">
        <v>129</v>
      </c>
      <c r="D116" s="54" t="s">
        <v>130</v>
      </c>
      <c r="E116" s="58">
        <v>638144</v>
      </c>
      <c r="F116" s="54"/>
      <c r="G116" s="58">
        <f t="shared" si="2"/>
        <v>638144</v>
      </c>
      <c r="H116" s="37">
        <f>183653+308755+25236</f>
        <v>517644</v>
      </c>
      <c r="I116" s="37">
        <f>H116*I115/H115</f>
        <v>21.681678361044654</v>
      </c>
      <c r="J116" s="37">
        <v>22</v>
      </c>
      <c r="K116" s="37">
        <v>22</v>
      </c>
    </row>
    <row r="117" spans="1:11">
      <c r="A117" s="54"/>
      <c r="B117" s="60" t="s">
        <v>152</v>
      </c>
      <c r="C117" s="54" t="s">
        <v>129</v>
      </c>
      <c r="D117" s="54" t="s">
        <v>130</v>
      </c>
      <c r="E117" s="58">
        <v>772058</v>
      </c>
      <c r="F117" s="54"/>
      <c r="G117" s="58">
        <f t="shared" si="2"/>
        <v>772058</v>
      </c>
      <c r="H117" s="37">
        <f>25236*1.2/10</f>
        <v>3028.3199999999997</v>
      </c>
    </row>
    <row r="118" spans="1:11">
      <c r="A118" s="54"/>
      <c r="B118" s="60" t="s">
        <v>436</v>
      </c>
      <c r="C118" s="54" t="s">
        <v>129</v>
      </c>
      <c r="D118" s="54" t="s">
        <v>130</v>
      </c>
      <c r="E118" s="58">
        <v>199972</v>
      </c>
      <c r="F118" s="54"/>
      <c r="G118" s="58">
        <f t="shared" si="2"/>
        <v>199972</v>
      </c>
    </row>
    <row r="119" spans="1:11" ht="22.5" hidden="1" customHeight="1">
      <c r="A119" s="54"/>
      <c r="B119" s="87" t="s">
        <v>185</v>
      </c>
      <c r="C119" s="54" t="s">
        <v>129</v>
      </c>
      <c r="D119" s="54" t="s">
        <v>130</v>
      </c>
      <c r="E119" s="58"/>
      <c r="F119" s="54"/>
      <c r="G119" s="58">
        <f>E119</f>
        <v>0</v>
      </c>
    </row>
    <row r="120" spans="1:11" ht="11.25" customHeight="1">
      <c r="A120" s="54">
        <v>2</v>
      </c>
      <c r="B120" s="157" t="s">
        <v>35</v>
      </c>
      <c r="C120" s="54"/>
      <c r="D120" s="54"/>
      <c r="E120" s="54"/>
      <c r="F120" s="54"/>
      <c r="G120" s="54"/>
      <c r="H120" s="37">
        <v>2908862.4</v>
      </c>
    </row>
    <row r="121" spans="1:11" ht="22.5">
      <c r="A121" s="54"/>
      <c r="B121" s="60" t="s">
        <v>153</v>
      </c>
      <c r="C121" s="54" t="s">
        <v>134</v>
      </c>
      <c r="D121" s="54" t="s">
        <v>138</v>
      </c>
      <c r="E121" s="57">
        <v>14</v>
      </c>
      <c r="F121" s="54"/>
      <c r="G121" s="55">
        <f t="shared" si="2"/>
        <v>14</v>
      </c>
      <c r="H121" s="37">
        <f>H120*K115/100</f>
        <v>2268912.6719999998</v>
      </c>
      <c r="I121" s="37">
        <v>2270719</v>
      </c>
    </row>
    <row r="122" spans="1:11">
      <c r="A122" s="54"/>
      <c r="B122" s="60" t="s">
        <v>154</v>
      </c>
      <c r="C122" s="54" t="s">
        <v>146</v>
      </c>
      <c r="D122" s="54" t="s">
        <v>138</v>
      </c>
      <c r="E122" s="58">
        <v>6950</v>
      </c>
      <c r="F122" s="54"/>
      <c r="G122" s="55">
        <f t="shared" si="2"/>
        <v>6950</v>
      </c>
      <c r="H122" s="37">
        <f>H120*K116/100</f>
        <v>639949.728</v>
      </c>
      <c r="I122" s="37">
        <v>638143.4</v>
      </c>
    </row>
    <row r="123" spans="1:11">
      <c r="A123" s="54"/>
      <c r="B123" s="60" t="s">
        <v>155</v>
      </c>
      <c r="C123" s="54" t="s">
        <v>134</v>
      </c>
      <c r="D123" s="54" t="s">
        <v>138</v>
      </c>
      <c r="E123" s="58">
        <v>128</v>
      </c>
      <c r="F123" s="54"/>
      <c r="G123" s="55">
        <f t="shared" si="2"/>
        <v>128</v>
      </c>
      <c r="I123" s="37">
        <f>I122+I121</f>
        <v>2908862.4</v>
      </c>
    </row>
    <row r="124" spans="1:11">
      <c r="A124" s="54"/>
      <c r="B124" s="60" t="s">
        <v>720</v>
      </c>
      <c r="C124" s="54" t="s">
        <v>134</v>
      </c>
      <c r="D124" s="54" t="s">
        <v>138</v>
      </c>
      <c r="E124" s="58">
        <v>10</v>
      </c>
      <c r="F124" s="54"/>
      <c r="G124" s="55">
        <f t="shared" si="2"/>
        <v>10</v>
      </c>
    </row>
    <row r="125" spans="1:11" ht="22.5">
      <c r="A125" s="54"/>
      <c r="B125" s="60" t="s">
        <v>437</v>
      </c>
      <c r="C125" s="54" t="s">
        <v>134</v>
      </c>
      <c r="D125" s="54" t="s">
        <v>138</v>
      </c>
      <c r="E125" s="57">
        <v>1</v>
      </c>
      <c r="F125" s="54"/>
      <c r="G125" s="55">
        <f t="shared" si="2"/>
        <v>1</v>
      </c>
    </row>
    <row r="126" spans="1:11" ht="29.25" hidden="1" customHeight="1">
      <c r="A126" s="54"/>
      <c r="B126" s="60" t="s">
        <v>229</v>
      </c>
      <c r="C126" s="54" t="s">
        <v>134</v>
      </c>
      <c r="D126" s="54" t="s">
        <v>138</v>
      </c>
      <c r="E126" s="57"/>
      <c r="F126" s="54"/>
      <c r="G126" s="55">
        <f t="shared" si="2"/>
        <v>0</v>
      </c>
    </row>
    <row r="127" spans="1:11" ht="14.25" customHeight="1">
      <c r="A127" s="54">
        <v>3</v>
      </c>
      <c r="B127" s="157" t="s">
        <v>36</v>
      </c>
      <c r="C127" s="54"/>
      <c r="D127" s="54"/>
      <c r="E127" s="54"/>
      <c r="F127" s="54"/>
      <c r="G127" s="54"/>
    </row>
    <row r="128" spans="1:11" ht="26.25" customHeight="1">
      <c r="A128" s="54"/>
      <c r="B128" s="60" t="s">
        <v>156</v>
      </c>
      <c r="C128" s="54" t="s">
        <v>125</v>
      </c>
      <c r="D128" s="54" t="s">
        <v>140</v>
      </c>
      <c r="E128" s="56">
        <f>E117/E121/12+0.01</f>
        <v>4595.5933333333332</v>
      </c>
      <c r="F128" s="54"/>
      <c r="G128" s="56">
        <f t="shared" si="2"/>
        <v>4595.5933333333332</v>
      </c>
    </row>
    <row r="129" spans="1:7" ht="21.75" customHeight="1">
      <c r="A129" s="54"/>
      <c r="B129" s="60" t="s">
        <v>439</v>
      </c>
      <c r="C129" s="54" t="s">
        <v>125</v>
      </c>
      <c r="D129" s="54" t="s">
        <v>140</v>
      </c>
      <c r="E129" s="56">
        <f>E115/E122</f>
        <v>326.7221582733813</v>
      </c>
      <c r="F129" s="54"/>
      <c r="G129" s="56">
        <f t="shared" si="2"/>
        <v>326.7221582733813</v>
      </c>
    </row>
    <row r="130" spans="1:7" ht="22.5">
      <c r="A130" s="54"/>
      <c r="B130" s="60" t="s">
        <v>157</v>
      </c>
      <c r="C130" s="54" t="s">
        <v>125</v>
      </c>
      <c r="D130" s="54" t="s">
        <v>140</v>
      </c>
      <c r="E130" s="56">
        <f>(E116-E124*E131)/E123</f>
        <v>4734.578125</v>
      </c>
      <c r="F130" s="54"/>
      <c r="G130" s="56">
        <f t="shared" si="2"/>
        <v>4734.578125</v>
      </c>
    </row>
    <row r="131" spans="1:7">
      <c r="A131" s="54"/>
      <c r="B131" s="60" t="s">
        <v>721</v>
      </c>
      <c r="C131" s="54" t="s">
        <v>125</v>
      </c>
      <c r="D131" s="54" t="s">
        <v>140</v>
      </c>
      <c r="E131" s="56">
        <v>3211.8</v>
      </c>
      <c r="F131" s="54"/>
      <c r="G131" s="56">
        <f t="shared" si="2"/>
        <v>3211.8</v>
      </c>
    </row>
    <row r="132" spans="1:7">
      <c r="A132" s="54"/>
      <c r="B132" s="60" t="s">
        <v>438</v>
      </c>
      <c r="C132" s="54" t="s">
        <v>125</v>
      </c>
      <c r="D132" s="54" t="s">
        <v>140</v>
      </c>
      <c r="E132" s="56">
        <f>E118</f>
        <v>199972</v>
      </c>
      <c r="F132" s="54"/>
      <c r="G132" s="56">
        <f t="shared" si="2"/>
        <v>199972</v>
      </c>
    </row>
    <row r="133" spans="1:7" ht="25.5" hidden="1" customHeight="1">
      <c r="A133" s="54"/>
      <c r="B133" s="60" t="s">
        <v>264</v>
      </c>
      <c r="C133" s="54" t="s">
        <v>125</v>
      </c>
      <c r="D133" s="54" t="s">
        <v>140</v>
      </c>
      <c r="E133" s="56"/>
      <c r="F133" s="54"/>
      <c r="G133" s="56">
        <f>E133+F133</f>
        <v>0</v>
      </c>
    </row>
    <row r="134" spans="1:7" ht="12" customHeight="1">
      <c r="A134" s="54">
        <v>4</v>
      </c>
      <c r="B134" s="157" t="s">
        <v>37</v>
      </c>
      <c r="C134" s="54"/>
      <c r="D134" s="54"/>
      <c r="E134" s="54"/>
      <c r="F134" s="54"/>
      <c r="G134" s="54"/>
    </row>
    <row r="135" spans="1:7" ht="24.75" customHeight="1">
      <c r="A135" s="54"/>
      <c r="B135" s="60" t="s">
        <v>158</v>
      </c>
      <c r="C135" s="54" t="s">
        <v>141</v>
      </c>
      <c r="D135" s="54" t="s">
        <v>137</v>
      </c>
      <c r="E135" s="66">
        <v>100</v>
      </c>
      <c r="F135" s="54"/>
      <c r="G135" s="56">
        <f t="shared" si="2"/>
        <v>100</v>
      </c>
    </row>
    <row r="136" spans="1:7" ht="28.5" customHeight="1">
      <c r="A136" s="54"/>
      <c r="B136" s="60" t="s">
        <v>406</v>
      </c>
      <c r="C136" s="54" t="s">
        <v>141</v>
      </c>
      <c r="D136" s="54" t="s">
        <v>137</v>
      </c>
      <c r="E136" s="66">
        <v>100</v>
      </c>
      <c r="F136" s="54"/>
      <c r="G136" s="56">
        <f t="shared" si="2"/>
        <v>100</v>
      </c>
    </row>
    <row r="137" spans="1:7" ht="33" customHeight="1">
      <c r="A137" s="60"/>
      <c r="B137" s="60" t="s">
        <v>722</v>
      </c>
      <c r="C137" s="54" t="s">
        <v>141</v>
      </c>
      <c r="D137" s="54" t="s">
        <v>137</v>
      </c>
      <c r="E137" s="66">
        <v>100</v>
      </c>
      <c r="F137" s="54"/>
      <c r="G137" s="56">
        <f t="shared" si="2"/>
        <v>100</v>
      </c>
    </row>
    <row r="138" spans="1:7" ht="15" customHeight="1">
      <c r="A138" s="54"/>
      <c r="B138" s="130" t="s">
        <v>640</v>
      </c>
      <c r="C138" s="88"/>
      <c r="D138" s="54"/>
      <c r="E138" s="54"/>
      <c r="F138" s="54"/>
      <c r="G138" s="56"/>
    </row>
    <row r="139" spans="1:7" ht="15" customHeight="1">
      <c r="A139" s="54"/>
      <c r="B139" s="157" t="s">
        <v>34</v>
      </c>
      <c r="C139" s="54"/>
      <c r="D139" s="54"/>
      <c r="E139" s="54"/>
      <c r="F139" s="54"/>
      <c r="G139" s="56"/>
    </row>
    <row r="140" spans="1:7" ht="38.25" customHeight="1">
      <c r="A140" s="54"/>
      <c r="B140" s="71" t="s">
        <v>307</v>
      </c>
      <c r="C140" s="94" t="s">
        <v>125</v>
      </c>
      <c r="D140" s="54" t="s">
        <v>130</v>
      </c>
      <c r="E140" s="66">
        <f>SUM(E141:E152)</f>
        <v>27743257</v>
      </c>
      <c r="F140" s="54"/>
      <c r="G140" s="66">
        <f>SUM(G141:G152)</f>
        <v>27743257</v>
      </c>
    </row>
    <row r="141" spans="1:7" ht="45.75" customHeight="1">
      <c r="A141" s="54"/>
      <c r="B141" s="124" t="s">
        <v>311</v>
      </c>
      <c r="C141" s="117" t="s">
        <v>125</v>
      </c>
      <c r="D141" s="116" t="s">
        <v>771</v>
      </c>
      <c r="E141" s="66">
        <v>1217061</v>
      </c>
      <c r="F141" s="56"/>
      <c r="G141" s="56">
        <f t="shared" ref="G141:G152" si="3">E141+F141</f>
        <v>1217061</v>
      </c>
    </row>
    <row r="142" spans="1:7" ht="54.75" customHeight="1">
      <c r="A142" s="54"/>
      <c r="B142" s="124" t="s">
        <v>312</v>
      </c>
      <c r="C142" s="117" t="s">
        <v>125</v>
      </c>
      <c r="D142" s="116" t="s">
        <v>771</v>
      </c>
      <c r="E142" s="66">
        <v>692844</v>
      </c>
      <c r="F142" s="56"/>
      <c r="G142" s="56">
        <f t="shared" si="3"/>
        <v>692844</v>
      </c>
    </row>
    <row r="143" spans="1:7" ht="42" customHeight="1">
      <c r="A143" s="54"/>
      <c r="B143" s="124" t="s">
        <v>313</v>
      </c>
      <c r="C143" s="117" t="s">
        <v>125</v>
      </c>
      <c r="D143" s="116" t="s">
        <v>771</v>
      </c>
      <c r="E143" s="66">
        <v>537731</v>
      </c>
      <c r="F143" s="56"/>
      <c r="G143" s="56">
        <f t="shared" si="3"/>
        <v>537731</v>
      </c>
    </row>
    <row r="144" spans="1:7" ht="53.25" customHeight="1">
      <c r="A144" s="54"/>
      <c r="B144" s="124" t="s">
        <v>314</v>
      </c>
      <c r="C144" s="117" t="s">
        <v>125</v>
      </c>
      <c r="D144" s="116" t="s">
        <v>771</v>
      </c>
      <c r="E144" s="66">
        <v>1130841</v>
      </c>
      <c r="F144" s="56"/>
      <c r="G144" s="56">
        <f t="shared" si="3"/>
        <v>1130841</v>
      </c>
    </row>
    <row r="145" spans="1:7" ht="66.599999999999994" customHeight="1">
      <c r="A145" s="54"/>
      <c r="B145" s="124" t="s">
        <v>544</v>
      </c>
      <c r="C145" s="117" t="s">
        <v>125</v>
      </c>
      <c r="D145" s="116" t="s">
        <v>771</v>
      </c>
      <c r="E145" s="66">
        <v>1077503</v>
      </c>
      <c r="F145" s="56"/>
      <c r="G145" s="56">
        <f t="shared" si="3"/>
        <v>1077503</v>
      </c>
    </row>
    <row r="146" spans="1:7" ht="47.25" customHeight="1">
      <c r="A146" s="54"/>
      <c r="B146" s="124" t="s">
        <v>315</v>
      </c>
      <c r="C146" s="117" t="s">
        <v>125</v>
      </c>
      <c r="D146" s="116" t="s">
        <v>771</v>
      </c>
      <c r="E146" s="66">
        <v>4065464</v>
      </c>
      <c r="F146" s="54"/>
      <c r="G146" s="56">
        <f t="shared" si="3"/>
        <v>4065464</v>
      </c>
    </row>
    <row r="147" spans="1:7" s="118" customFormat="1" ht="48" customHeight="1">
      <c r="A147" s="116"/>
      <c r="B147" s="124" t="s">
        <v>317</v>
      </c>
      <c r="C147" s="117" t="s">
        <v>125</v>
      </c>
      <c r="D147" s="116" t="s">
        <v>771</v>
      </c>
      <c r="E147" s="66">
        <v>3957577</v>
      </c>
      <c r="F147" s="116"/>
      <c r="G147" s="56">
        <f t="shared" si="3"/>
        <v>3957577</v>
      </c>
    </row>
    <row r="148" spans="1:7" s="118" customFormat="1" ht="54" customHeight="1" thickBot="1">
      <c r="A148" s="116"/>
      <c r="B148" s="124" t="s">
        <v>318</v>
      </c>
      <c r="C148" s="117" t="s">
        <v>125</v>
      </c>
      <c r="D148" s="116" t="s">
        <v>771</v>
      </c>
      <c r="E148" s="152">
        <v>4585727</v>
      </c>
      <c r="F148" s="116"/>
      <c r="G148" s="56">
        <f t="shared" si="3"/>
        <v>4585727</v>
      </c>
    </row>
    <row r="149" spans="1:7" s="118" customFormat="1" ht="60" customHeight="1" thickBot="1">
      <c r="A149" s="116"/>
      <c r="B149" s="124" t="s">
        <v>548</v>
      </c>
      <c r="C149" s="117" t="s">
        <v>125</v>
      </c>
      <c r="D149" s="116" t="s">
        <v>771</v>
      </c>
      <c r="E149" s="152">
        <v>4691651</v>
      </c>
      <c r="F149" s="116"/>
      <c r="G149" s="56">
        <f t="shared" si="3"/>
        <v>4691651</v>
      </c>
    </row>
    <row r="150" spans="1:7" s="118" customFormat="1" ht="47.25" customHeight="1">
      <c r="A150" s="116"/>
      <c r="B150" s="124" t="s">
        <v>542</v>
      </c>
      <c r="C150" s="117" t="s">
        <v>125</v>
      </c>
      <c r="D150" s="116" t="s">
        <v>771</v>
      </c>
      <c r="E150" s="66">
        <f>7596853-2048818</f>
        <v>5548035</v>
      </c>
      <c r="F150" s="116"/>
      <c r="G150" s="56">
        <f t="shared" si="3"/>
        <v>5548035</v>
      </c>
    </row>
    <row r="151" spans="1:7" s="118" customFormat="1" ht="47.25" customHeight="1">
      <c r="A151" s="116"/>
      <c r="B151" s="124" t="s">
        <v>543</v>
      </c>
      <c r="C151" s="117" t="s">
        <v>125</v>
      </c>
      <c r="D151" s="116" t="s">
        <v>771</v>
      </c>
      <c r="E151" s="66">
        <v>39823</v>
      </c>
      <c r="F151" s="116"/>
      <c r="G151" s="56">
        <f t="shared" si="3"/>
        <v>39823</v>
      </c>
    </row>
    <row r="152" spans="1:7" s="118" customFormat="1" ht="47.25" customHeight="1">
      <c r="A152" s="116"/>
      <c r="B152" s="124" t="s">
        <v>675</v>
      </c>
      <c r="C152" s="117" t="s">
        <v>125</v>
      </c>
      <c r="D152" s="116" t="s">
        <v>771</v>
      </c>
      <c r="E152" s="66">
        <v>199000</v>
      </c>
      <c r="F152" s="116"/>
      <c r="G152" s="56">
        <f t="shared" si="3"/>
        <v>199000</v>
      </c>
    </row>
    <row r="153" spans="1:7" ht="15" customHeight="1">
      <c r="A153" s="54"/>
      <c r="B153" s="115" t="s">
        <v>35</v>
      </c>
      <c r="C153" s="54"/>
      <c r="D153" s="54"/>
      <c r="E153" s="119"/>
      <c r="F153" s="54"/>
      <c r="G153" s="56"/>
    </row>
    <row r="154" spans="1:7" ht="27.75" customHeight="1">
      <c r="A154" s="54"/>
      <c r="B154" s="71" t="s">
        <v>319</v>
      </c>
      <c r="C154" s="54" t="s">
        <v>320</v>
      </c>
      <c r="D154" s="54" t="s">
        <v>126</v>
      </c>
      <c r="E154" s="66">
        <f>ROUND(E140/E156,0)</f>
        <v>11806</v>
      </c>
      <c r="F154" s="54"/>
      <c r="G154" s="56">
        <f t="shared" ref="G154:G189" si="4">E154</f>
        <v>11806</v>
      </c>
    </row>
    <row r="155" spans="1:7" ht="15" customHeight="1">
      <c r="A155" s="54"/>
      <c r="B155" s="115" t="s">
        <v>36</v>
      </c>
      <c r="C155" s="54"/>
      <c r="D155" s="54"/>
      <c r="E155" s="66"/>
      <c r="F155" s="54"/>
      <c r="G155" s="56">
        <f t="shared" si="4"/>
        <v>0</v>
      </c>
    </row>
    <row r="156" spans="1:7" ht="15" customHeight="1">
      <c r="A156" s="54"/>
      <c r="B156" s="71" t="s">
        <v>321</v>
      </c>
      <c r="C156" s="54" t="s">
        <v>125</v>
      </c>
      <c r="D156" s="54" t="s">
        <v>137</v>
      </c>
      <c r="E156" s="58">
        <v>2350</v>
      </c>
      <c r="F156" s="54"/>
      <c r="G156" s="56">
        <f t="shared" si="4"/>
        <v>2350</v>
      </c>
    </row>
    <row r="157" spans="1:7" ht="15" customHeight="1">
      <c r="A157" s="54"/>
      <c r="B157" s="115" t="s">
        <v>37</v>
      </c>
      <c r="C157" s="54"/>
      <c r="D157" s="54"/>
      <c r="E157" s="66"/>
      <c r="F157" s="54"/>
      <c r="G157" s="56">
        <f t="shared" si="4"/>
        <v>0</v>
      </c>
    </row>
    <row r="158" spans="1:7" ht="33" customHeight="1">
      <c r="A158" s="54"/>
      <c r="B158" s="71" t="s">
        <v>288</v>
      </c>
      <c r="C158" s="54" t="s">
        <v>141</v>
      </c>
      <c r="D158" s="54" t="s">
        <v>137</v>
      </c>
      <c r="E158" s="66">
        <v>100</v>
      </c>
      <c r="F158" s="54"/>
      <c r="G158" s="56">
        <f t="shared" si="4"/>
        <v>100</v>
      </c>
    </row>
    <row r="159" spans="1:7" ht="26.25" customHeight="1">
      <c r="A159" s="54"/>
      <c r="B159" s="130" t="s">
        <v>641</v>
      </c>
      <c r="C159" s="88"/>
      <c r="D159" s="54"/>
      <c r="E159" s="54"/>
      <c r="F159" s="54"/>
      <c r="G159" s="56"/>
    </row>
    <row r="160" spans="1:7" ht="14.25" customHeight="1">
      <c r="A160" s="54"/>
      <c r="B160" s="157" t="s">
        <v>34</v>
      </c>
      <c r="C160" s="54"/>
      <c r="D160" s="54"/>
      <c r="E160" s="54"/>
      <c r="F160" s="54"/>
      <c r="G160" s="56"/>
    </row>
    <row r="161" spans="1:7" ht="23.25" customHeight="1">
      <c r="A161" s="54"/>
      <c r="B161" s="71" t="s">
        <v>297</v>
      </c>
      <c r="C161" s="94" t="s">
        <v>125</v>
      </c>
      <c r="D161" s="54" t="s">
        <v>130</v>
      </c>
      <c r="E161" s="58">
        <f>SUM(E162:E183)</f>
        <v>7392552</v>
      </c>
      <c r="F161" s="54"/>
      <c r="G161" s="58">
        <f>SUM(G162:G183)</f>
        <v>7392552</v>
      </c>
    </row>
    <row r="162" spans="1:7" ht="42" customHeight="1">
      <c r="A162" s="54"/>
      <c r="B162" s="124" t="s">
        <v>432</v>
      </c>
      <c r="C162" s="117" t="s">
        <v>125</v>
      </c>
      <c r="D162" s="116" t="s">
        <v>776</v>
      </c>
      <c r="E162" s="137">
        <v>451669</v>
      </c>
      <c r="F162" s="116"/>
      <c r="G162" s="137">
        <f t="shared" si="4"/>
        <v>451669</v>
      </c>
    </row>
    <row r="163" spans="1:7" ht="56.25" customHeight="1">
      <c r="A163" s="54"/>
      <c r="B163" s="124" t="s">
        <v>433</v>
      </c>
      <c r="C163" s="117" t="s">
        <v>125</v>
      </c>
      <c r="D163" s="116" t="s">
        <v>776</v>
      </c>
      <c r="E163" s="137">
        <f>199000-968</f>
        <v>198032</v>
      </c>
      <c r="F163" s="116"/>
      <c r="G163" s="137">
        <f t="shared" si="4"/>
        <v>198032</v>
      </c>
    </row>
    <row r="164" spans="1:7" ht="36" customHeight="1">
      <c r="A164" s="54"/>
      <c r="B164" s="132" t="s">
        <v>441</v>
      </c>
      <c r="C164" s="117" t="s">
        <v>125</v>
      </c>
      <c r="D164" s="116" t="s">
        <v>776</v>
      </c>
      <c r="E164" s="137">
        <f>199000-24606</f>
        <v>174394</v>
      </c>
      <c r="F164" s="116"/>
      <c r="G164" s="137">
        <f t="shared" si="4"/>
        <v>174394</v>
      </c>
    </row>
    <row r="165" spans="1:7" ht="51.75" customHeight="1">
      <c r="A165" s="54"/>
      <c r="B165" s="132" t="s">
        <v>555</v>
      </c>
      <c r="C165" s="117" t="s">
        <v>125</v>
      </c>
      <c r="D165" s="116" t="s">
        <v>776</v>
      </c>
      <c r="E165" s="137">
        <v>559701</v>
      </c>
      <c r="F165" s="116"/>
      <c r="G165" s="137">
        <f t="shared" si="4"/>
        <v>559701</v>
      </c>
    </row>
    <row r="166" spans="1:7" ht="45" customHeight="1">
      <c r="A166" s="54"/>
      <c r="B166" s="132" t="s">
        <v>442</v>
      </c>
      <c r="C166" s="117" t="s">
        <v>125</v>
      </c>
      <c r="D166" s="116" t="s">
        <v>776</v>
      </c>
      <c r="E166" s="137">
        <v>189970</v>
      </c>
      <c r="F166" s="116"/>
      <c r="G166" s="137">
        <f t="shared" si="4"/>
        <v>189970</v>
      </c>
    </row>
    <row r="167" spans="1:7" ht="75.75" customHeight="1">
      <c r="A167" s="54"/>
      <c r="B167" s="132" t="s">
        <v>443</v>
      </c>
      <c r="C167" s="117" t="s">
        <v>125</v>
      </c>
      <c r="D167" s="116" t="s">
        <v>776</v>
      </c>
      <c r="E167" s="137">
        <v>199000</v>
      </c>
      <c r="F167" s="116"/>
      <c r="G167" s="137">
        <f t="shared" si="4"/>
        <v>199000</v>
      </c>
    </row>
    <row r="168" spans="1:7" ht="43.5" customHeight="1">
      <c r="A168" s="54"/>
      <c r="B168" s="132" t="s">
        <v>445</v>
      </c>
      <c r="C168" s="117" t="s">
        <v>125</v>
      </c>
      <c r="D168" s="116" t="s">
        <v>776</v>
      </c>
      <c r="E168" s="139">
        <f>199000-22646+2520</f>
        <v>178874</v>
      </c>
      <c r="F168" s="116"/>
      <c r="G168" s="137">
        <f t="shared" si="4"/>
        <v>178874</v>
      </c>
    </row>
    <row r="169" spans="1:7" ht="46.5" customHeight="1">
      <c r="A169" s="54"/>
      <c r="B169" s="132" t="s">
        <v>446</v>
      </c>
      <c r="C169" s="117" t="s">
        <v>125</v>
      </c>
      <c r="D169" s="116" t="s">
        <v>776</v>
      </c>
      <c r="E169" s="139">
        <v>199000</v>
      </c>
      <c r="F169" s="116"/>
      <c r="G169" s="137">
        <f t="shared" si="4"/>
        <v>199000</v>
      </c>
    </row>
    <row r="170" spans="1:7" ht="45.75" customHeight="1">
      <c r="A170" s="54"/>
      <c r="B170" s="132" t="s">
        <v>501</v>
      </c>
      <c r="C170" s="117" t="s">
        <v>125</v>
      </c>
      <c r="D170" s="116" t="s">
        <v>776</v>
      </c>
      <c r="E170" s="139">
        <v>893169</v>
      </c>
      <c r="F170" s="116"/>
      <c r="G170" s="138">
        <f t="shared" si="4"/>
        <v>893169</v>
      </c>
    </row>
    <row r="171" spans="1:7" ht="48" customHeight="1">
      <c r="A171" s="54"/>
      <c r="B171" s="124" t="s">
        <v>512</v>
      </c>
      <c r="C171" s="117" t="s">
        <v>125</v>
      </c>
      <c r="D171" s="116" t="s">
        <v>776</v>
      </c>
      <c r="E171" s="139">
        <v>198126</v>
      </c>
      <c r="F171" s="116"/>
      <c r="G171" s="138">
        <f t="shared" si="4"/>
        <v>198126</v>
      </c>
    </row>
    <row r="172" spans="1:7" ht="39" customHeight="1">
      <c r="A172" s="54"/>
      <c r="B172" s="124" t="s">
        <v>513</v>
      </c>
      <c r="C172" s="117" t="s">
        <v>125</v>
      </c>
      <c r="D172" s="116" t="s">
        <v>776</v>
      </c>
      <c r="E172" s="139">
        <v>199000</v>
      </c>
      <c r="F172" s="116"/>
      <c r="G172" s="138">
        <f t="shared" si="4"/>
        <v>199000</v>
      </c>
    </row>
    <row r="173" spans="1:7" ht="33" customHeight="1">
      <c r="A173" s="54"/>
      <c r="B173" s="124" t="s">
        <v>514</v>
      </c>
      <c r="C173" s="117" t="s">
        <v>125</v>
      </c>
      <c r="D173" s="116" t="s">
        <v>776</v>
      </c>
      <c r="E173" s="139">
        <v>665054</v>
      </c>
      <c r="F173" s="116"/>
      <c r="G173" s="138">
        <f t="shared" si="4"/>
        <v>665054</v>
      </c>
    </row>
    <row r="174" spans="1:7" ht="46.5" customHeight="1">
      <c r="A174" s="54"/>
      <c r="B174" s="124" t="s">
        <v>515</v>
      </c>
      <c r="C174" s="117" t="s">
        <v>125</v>
      </c>
      <c r="D174" s="116" t="s">
        <v>776</v>
      </c>
      <c r="E174" s="139">
        <v>176572</v>
      </c>
      <c r="F174" s="116"/>
      <c r="G174" s="138">
        <f t="shared" si="4"/>
        <v>176572</v>
      </c>
    </row>
    <row r="175" spans="1:7" ht="46.5" customHeight="1">
      <c r="A175" s="54"/>
      <c r="B175" s="124" t="s">
        <v>545</v>
      </c>
      <c r="C175" s="117" t="s">
        <v>125</v>
      </c>
      <c r="D175" s="116" t="s">
        <v>776</v>
      </c>
      <c r="E175" s="139">
        <v>135096</v>
      </c>
      <c r="F175" s="116"/>
      <c r="G175" s="138">
        <f t="shared" si="4"/>
        <v>135096</v>
      </c>
    </row>
    <row r="176" spans="1:7" ht="46.5" customHeight="1">
      <c r="A176" s="54"/>
      <c r="B176" s="124" t="s">
        <v>546</v>
      </c>
      <c r="C176" s="117" t="s">
        <v>125</v>
      </c>
      <c r="D176" s="116" t="s">
        <v>776</v>
      </c>
      <c r="E176" s="139">
        <v>471276</v>
      </c>
      <c r="F176" s="116"/>
      <c r="G176" s="138">
        <f t="shared" si="4"/>
        <v>471276</v>
      </c>
    </row>
    <row r="177" spans="1:7" ht="46.5" customHeight="1">
      <c r="A177" s="54"/>
      <c r="B177" s="124" t="s">
        <v>547</v>
      </c>
      <c r="C177" s="117" t="s">
        <v>125</v>
      </c>
      <c r="D177" s="116" t="s">
        <v>776</v>
      </c>
      <c r="E177" s="139">
        <v>15050</v>
      </c>
      <c r="F177" s="116"/>
      <c r="G177" s="138">
        <f t="shared" si="4"/>
        <v>15050</v>
      </c>
    </row>
    <row r="178" spans="1:7" ht="46.5" customHeight="1">
      <c r="A178" s="54"/>
      <c r="B178" s="124" t="s">
        <v>551</v>
      </c>
      <c r="C178" s="117" t="s">
        <v>125</v>
      </c>
      <c r="D178" s="116" t="s">
        <v>776</v>
      </c>
      <c r="E178" s="139">
        <f>1154091-53114.68</f>
        <v>1100976.32</v>
      </c>
      <c r="F178" s="116"/>
      <c r="G178" s="138">
        <f t="shared" si="4"/>
        <v>1100976.32</v>
      </c>
    </row>
    <row r="179" spans="1:7" ht="66.75" customHeight="1">
      <c r="A179" s="54"/>
      <c r="B179" s="124" t="s">
        <v>676</v>
      </c>
      <c r="C179" s="117" t="s">
        <v>125</v>
      </c>
      <c r="D179" s="116" t="s">
        <v>776</v>
      </c>
      <c r="E179" s="139">
        <v>737000</v>
      </c>
      <c r="F179" s="116"/>
      <c r="G179" s="138">
        <f t="shared" si="4"/>
        <v>737000</v>
      </c>
    </row>
    <row r="180" spans="1:7" ht="66.75" customHeight="1">
      <c r="A180" s="54"/>
      <c r="B180" s="124" t="s">
        <v>677</v>
      </c>
      <c r="C180" s="117" t="s">
        <v>125</v>
      </c>
      <c r="D180" s="116" t="s">
        <v>776</v>
      </c>
      <c r="E180" s="139">
        <v>52614.68</v>
      </c>
      <c r="F180" s="116"/>
      <c r="G180" s="138">
        <f t="shared" si="4"/>
        <v>52614.68</v>
      </c>
    </row>
    <row r="181" spans="1:7" ht="66.75" customHeight="1">
      <c r="A181" s="54"/>
      <c r="B181" s="124" t="s">
        <v>772</v>
      </c>
      <c r="C181" s="117"/>
      <c r="D181" s="116" t="s">
        <v>776</v>
      </c>
      <c r="E181" s="139">
        <v>199000</v>
      </c>
      <c r="F181" s="116"/>
      <c r="G181" s="138">
        <f t="shared" si="4"/>
        <v>199000</v>
      </c>
    </row>
    <row r="182" spans="1:7" ht="66.75" customHeight="1">
      <c r="A182" s="54"/>
      <c r="B182" s="124" t="s">
        <v>678</v>
      </c>
      <c r="C182" s="117" t="s">
        <v>125</v>
      </c>
      <c r="D182" s="116" t="s">
        <v>776</v>
      </c>
      <c r="E182" s="139">
        <v>199478</v>
      </c>
      <c r="F182" s="116"/>
      <c r="G182" s="138">
        <f t="shared" si="4"/>
        <v>199478</v>
      </c>
    </row>
    <row r="183" spans="1:7" ht="66.75" customHeight="1">
      <c r="A183" s="54"/>
      <c r="B183" s="124" t="s">
        <v>777</v>
      </c>
      <c r="C183" s="117" t="s">
        <v>125</v>
      </c>
      <c r="D183" s="116" t="s">
        <v>776</v>
      </c>
      <c r="E183" s="139">
        <v>199500</v>
      </c>
      <c r="F183" s="116"/>
      <c r="G183" s="138">
        <f t="shared" si="4"/>
        <v>199500</v>
      </c>
    </row>
    <row r="184" spans="1:7" ht="16.5" customHeight="1">
      <c r="A184" s="54"/>
      <c r="B184" s="115" t="s">
        <v>35</v>
      </c>
      <c r="C184" s="94"/>
      <c r="D184" s="54"/>
      <c r="E184" s="119"/>
      <c r="F184" s="62"/>
      <c r="G184" s="151"/>
    </row>
    <row r="185" spans="1:7" ht="18.75" customHeight="1">
      <c r="A185" s="54"/>
      <c r="B185" s="71" t="s">
        <v>435</v>
      </c>
      <c r="C185" s="54" t="s">
        <v>320</v>
      </c>
      <c r="D185" s="54" t="s">
        <v>126</v>
      </c>
      <c r="E185" s="66">
        <f>ROUND(E161/E187,0)</f>
        <v>3696</v>
      </c>
      <c r="F185" s="54"/>
      <c r="G185" s="56">
        <f t="shared" si="4"/>
        <v>3696</v>
      </c>
    </row>
    <row r="186" spans="1:7" ht="16.5" customHeight="1">
      <c r="A186" s="54"/>
      <c r="B186" s="115" t="s">
        <v>36</v>
      </c>
      <c r="C186" s="94"/>
      <c r="D186" s="54"/>
      <c r="E186" s="66"/>
      <c r="F186" s="54"/>
      <c r="G186" s="56"/>
    </row>
    <row r="187" spans="1:7" ht="20.25" customHeight="1">
      <c r="A187" s="54"/>
      <c r="B187" s="71" t="s">
        <v>434</v>
      </c>
      <c r="C187" s="94" t="s">
        <v>125</v>
      </c>
      <c r="D187" s="54" t="s">
        <v>137</v>
      </c>
      <c r="E187" s="66">
        <v>2000</v>
      </c>
      <c r="F187" s="54"/>
      <c r="G187" s="56">
        <f t="shared" si="4"/>
        <v>2000</v>
      </c>
    </row>
    <row r="188" spans="1:7" ht="16.5" customHeight="1">
      <c r="A188" s="54"/>
      <c r="B188" s="115" t="s">
        <v>37</v>
      </c>
      <c r="C188" s="94"/>
      <c r="D188" s="54"/>
      <c r="E188" s="66"/>
      <c r="F188" s="54"/>
      <c r="G188" s="56"/>
    </row>
    <row r="189" spans="1:7" ht="26.25" customHeight="1">
      <c r="A189" s="54"/>
      <c r="B189" s="71" t="s">
        <v>298</v>
      </c>
      <c r="C189" s="94" t="s">
        <v>141</v>
      </c>
      <c r="D189" s="54" t="s">
        <v>137</v>
      </c>
      <c r="E189" s="66">
        <v>100</v>
      </c>
      <c r="F189" s="54"/>
      <c r="G189" s="56">
        <f t="shared" si="4"/>
        <v>100</v>
      </c>
    </row>
    <row r="190" spans="1:7" ht="16.5" customHeight="1">
      <c r="A190" s="112"/>
      <c r="B190" s="226" t="s">
        <v>177</v>
      </c>
      <c r="C190" s="227"/>
      <c r="D190" s="54"/>
      <c r="E190" s="66"/>
      <c r="F190" s="54"/>
      <c r="G190" s="56"/>
    </row>
    <row r="191" spans="1:7" ht="22.5" customHeight="1">
      <c r="A191" s="161">
        <v>2</v>
      </c>
      <c r="B191" s="235" t="s">
        <v>674</v>
      </c>
      <c r="C191" s="236"/>
      <c r="D191" s="54"/>
      <c r="E191" s="54"/>
      <c r="F191" s="54"/>
      <c r="G191" s="54"/>
    </row>
    <row r="192" spans="1:7" ht="14.25" customHeight="1">
      <c r="A192" s="54">
        <v>1</v>
      </c>
      <c r="B192" s="157" t="s">
        <v>34</v>
      </c>
      <c r="C192" s="54"/>
      <c r="D192" s="54"/>
      <c r="E192" s="55"/>
      <c r="F192" s="54"/>
      <c r="G192" s="54"/>
    </row>
    <row r="193" spans="1:7" ht="32.25" customHeight="1">
      <c r="A193" s="54"/>
      <c r="B193" s="60" t="s">
        <v>405</v>
      </c>
      <c r="C193" s="54" t="s">
        <v>125</v>
      </c>
      <c r="D193" s="54" t="s">
        <v>126</v>
      </c>
      <c r="E193" s="58">
        <f>800000+500000+27350</f>
        <v>1327350</v>
      </c>
      <c r="F193" s="54"/>
      <c r="G193" s="55">
        <f>E193+F193</f>
        <v>1327350</v>
      </c>
    </row>
    <row r="194" spans="1:7" ht="14.25" customHeight="1">
      <c r="A194" s="54">
        <v>2</v>
      </c>
      <c r="B194" s="157" t="s">
        <v>35</v>
      </c>
      <c r="C194" s="54"/>
      <c r="D194" s="54"/>
      <c r="E194" s="57"/>
      <c r="F194" s="54"/>
      <c r="G194" s="54"/>
    </row>
    <row r="195" spans="1:7" ht="24.75" customHeight="1">
      <c r="A195" s="54"/>
      <c r="B195" s="60" t="s">
        <v>159</v>
      </c>
      <c r="C195" s="54" t="s">
        <v>127</v>
      </c>
      <c r="D195" s="54" t="s">
        <v>126</v>
      </c>
      <c r="E195" s="57">
        <v>120</v>
      </c>
      <c r="F195" s="54"/>
      <c r="G195" s="55">
        <f>E195+F195</f>
        <v>120</v>
      </c>
    </row>
    <row r="196" spans="1:7" ht="31.5" customHeight="1">
      <c r="A196" s="54"/>
      <c r="B196" s="60" t="s">
        <v>230</v>
      </c>
      <c r="C196" s="54" t="s">
        <v>127</v>
      </c>
      <c r="D196" s="54" t="s">
        <v>126</v>
      </c>
      <c r="E196" s="57">
        <v>263</v>
      </c>
      <c r="F196" s="54"/>
      <c r="G196" s="55">
        <f>E196+F196</f>
        <v>263</v>
      </c>
    </row>
    <row r="197" spans="1:7" ht="26.25" customHeight="1">
      <c r="A197" s="54"/>
      <c r="B197" s="60" t="s">
        <v>304</v>
      </c>
      <c r="C197" s="54" t="s">
        <v>147</v>
      </c>
      <c r="D197" s="54" t="s">
        <v>126</v>
      </c>
      <c r="E197" s="57">
        <v>12</v>
      </c>
      <c r="F197" s="54"/>
      <c r="G197" s="55">
        <f>E197</f>
        <v>12</v>
      </c>
    </row>
    <row r="198" spans="1:7" ht="14.25" customHeight="1">
      <c r="A198" s="54">
        <v>3</v>
      </c>
      <c r="B198" s="157" t="s">
        <v>36</v>
      </c>
      <c r="C198" s="54"/>
      <c r="D198" s="54"/>
      <c r="E198" s="57"/>
      <c r="F198" s="54"/>
      <c r="G198" s="54"/>
    </row>
    <row r="199" spans="1:7" ht="30" customHeight="1">
      <c r="A199" s="54"/>
      <c r="B199" s="60" t="s">
        <v>305</v>
      </c>
      <c r="C199" s="54" t="s">
        <v>125</v>
      </c>
      <c r="D199" s="54" t="s">
        <v>137</v>
      </c>
      <c r="E199" s="66">
        <f>800000/120/12</f>
        <v>555.55555555555554</v>
      </c>
      <c r="F199" s="54"/>
      <c r="G199" s="56">
        <f>E199+F199</f>
        <v>555.55555555555554</v>
      </c>
    </row>
    <row r="200" spans="1:7" ht="27.75" customHeight="1">
      <c r="A200" s="54"/>
      <c r="B200" s="60" t="s">
        <v>231</v>
      </c>
      <c r="C200" s="54" t="s">
        <v>125</v>
      </c>
      <c r="D200" s="54" t="s">
        <v>137</v>
      </c>
      <c r="E200" s="66">
        <f>527350/E196</f>
        <v>2005.1330798479087</v>
      </c>
      <c r="F200" s="54"/>
      <c r="G200" s="56">
        <f>E200+F200</f>
        <v>2005.1330798479087</v>
      </c>
    </row>
    <row r="201" spans="1:7" ht="25.5" hidden="1" customHeight="1">
      <c r="A201" s="54"/>
      <c r="B201" s="60"/>
      <c r="C201" s="54"/>
      <c r="D201" s="54"/>
      <c r="E201" s="66"/>
      <c r="F201" s="54"/>
      <c r="G201" s="56"/>
    </row>
    <row r="202" spans="1:7" ht="14.25" customHeight="1">
      <c r="A202" s="54">
        <v>4</v>
      </c>
      <c r="B202" s="157" t="s">
        <v>37</v>
      </c>
      <c r="C202" s="54"/>
      <c r="D202" s="54"/>
      <c r="E202" s="54"/>
      <c r="F202" s="54"/>
      <c r="G202" s="54"/>
    </row>
    <row r="203" spans="1:7" ht="26.25" customHeight="1">
      <c r="A203" s="54"/>
      <c r="B203" s="60" t="s">
        <v>299</v>
      </c>
      <c r="C203" s="54" t="s">
        <v>141</v>
      </c>
      <c r="D203" s="54" t="s">
        <v>137</v>
      </c>
      <c r="E203" s="66">
        <v>100</v>
      </c>
      <c r="F203" s="54"/>
      <c r="G203" s="56">
        <f>E203+F203</f>
        <v>100</v>
      </c>
    </row>
    <row r="204" spans="1:7">
      <c r="A204" s="161">
        <v>3</v>
      </c>
      <c r="B204" s="238" t="s">
        <v>178</v>
      </c>
      <c r="C204" s="239"/>
      <c r="D204" s="54"/>
      <c r="E204" s="63"/>
      <c r="F204" s="54"/>
      <c r="G204" s="56"/>
    </row>
    <row r="205" spans="1:7" ht="23.25" customHeight="1">
      <c r="A205" s="161"/>
      <c r="B205" s="157" t="s">
        <v>643</v>
      </c>
      <c r="C205" s="54"/>
      <c r="D205" s="54"/>
      <c r="E205" s="59">
        <f>E207+E208</f>
        <v>5452941</v>
      </c>
      <c r="F205" s="161"/>
      <c r="G205" s="59">
        <f>G207+G208</f>
        <v>5452941</v>
      </c>
    </row>
    <row r="206" spans="1:7" ht="14.25" customHeight="1">
      <c r="A206" s="54">
        <v>1</v>
      </c>
      <c r="B206" s="157" t="s">
        <v>34</v>
      </c>
      <c r="C206" s="54"/>
      <c r="D206" s="54"/>
      <c r="E206" s="54"/>
      <c r="F206" s="54"/>
      <c r="G206" s="54"/>
    </row>
    <row r="207" spans="1:7" ht="21" customHeight="1">
      <c r="A207" s="54"/>
      <c r="B207" s="60" t="s">
        <v>187</v>
      </c>
      <c r="C207" s="54" t="s">
        <v>129</v>
      </c>
      <c r="D207" s="54" t="s">
        <v>138</v>
      </c>
      <c r="E207" s="58">
        <f>6000000-646059</f>
        <v>5353941</v>
      </c>
      <c r="F207" s="54"/>
      <c r="G207" s="55">
        <f>E207+F207</f>
        <v>5353941</v>
      </c>
    </row>
    <row r="208" spans="1:7" ht="32.25" customHeight="1">
      <c r="A208" s="54"/>
      <c r="B208" s="60" t="s">
        <v>232</v>
      </c>
      <c r="C208" s="54" t="s">
        <v>129</v>
      </c>
      <c r="D208" s="54" t="s">
        <v>138</v>
      </c>
      <c r="E208" s="58">
        <f>140000-41000</f>
        <v>99000</v>
      </c>
      <c r="F208" s="54"/>
      <c r="G208" s="55">
        <f>E208</f>
        <v>99000</v>
      </c>
    </row>
    <row r="209" spans="1:8" ht="14.25" customHeight="1">
      <c r="A209" s="54">
        <v>2</v>
      </c>
      <c r="B209" s="157" t="s">
        <v>35</v>
      </c>
      <c r="C209" s="54"/>
      <c r="D209" s="54"/>
      <c r="E209" s="54"/>
      <c r="F209" s="54"/>
      <c r="G209" s="54"/>
    </row>
    <row r="210" spans="1:8" ht="36" customHeight="1">
      <c r="A210" s="54"/>
      <c r="B210" s="60" t="s">
        <v>188</v>
      </c>
      <c r="C210" s="54" t="s">
        <v>189</v>
      </c>
      <c r="D210" s="54" t="s">
        <v>126</v>
      </c>
      <c r="E210" s="61">
        <v>550000</v>
      </c>
      <c r="F210" s="54"/>
      <c r="G210" s="55">
        <f>E210+F210</f>
        <v>550000</v>
      </c>
      <c r="H210" s="37">
        <f>E207/E210</f>
        <v>9.7344381818181827</v>
      </c>
    </row>
    <row r="211" spans="1:8" ht="30" customHeight="1">
      <c r="A211" s="54"/>
      <c r="B211" s="60" t="s">
        <v>163</v>
      </c>
      <c r="C211" s="54" t="s">
        <v>127</v>
      </c>
      <c r="D211" s="54" t="s">
        <v>126</v>
      </c>
      <c r="E211" s="57">
        <v>107</v>
      </c>
      <c r="F211" s="54"/>
      <c r="G211" s="57">
        <f>E211</f>
        <v>107</v>
      </c>
    </row>
    <row r="212" spans="1:8" ht="14.25" customHeight="1">
      <c r="A212" s="54">
        <v>3</v>
      </c>
      <c r="B212" s="157" t="s">
        <v>36</v>
      </c>
      <c r="C212" s="54"/>
      <c r="D212" s="54"/>
      <c r="E212" s="54"/>
      <c r="F212" s="54"/>
      <c r="G212" s="54"/>
    </row>
    <row r="213" spans="1:8" ht="27.75" customHeight="1">
      <c r="A213" s="54"/>
      <c r="B213" s="60" t="s">
        <v>191</v>
      </c>
      <c r="C213" s="54" t="s">
        <v>129</v>
      </c>
      <c r="D213" s="54" t="s">
        <v>190</v>
      </c>
      <c r="E213" s="58">
        <v>9.73</v>
      </c>
      <c r="F213" s="54"/>
      <c r="G213" s="56">
        <f>E213+F213</f>
        <v>9.73</v>
      </c>
    </row>
    <row r="214" spans="1:8" ht="29.25" customHeight="1">
      <c r="A214" s="54"/>
      <c r="B214" s="60" t="s">
        <v>164</v>
      </c>
      <c r="C214" s="54" t="s">
        <v>129</v>
      </c>
      <c r="D214" s="54" t="s">
        <v>140</v>
      </c>
      <c r="E214" s="58">
        <f>E208/E211+0.01</f>
        <v>925.24364485981312</v>
      </c>
      <c r="F214" s="54"/>
      <c r="G214" s="56">
        <f>E214</f>
        <v>925.24364485981312</v>
      </c>
    </row>
    <row r="215" spans="1:8" ht="14.25" customHeight="1">
      <c r="A215" s="54">
        <v>4</v>
      </c>
      <c r="B215" s="157" t="s">
        <v>37</v>
      </c>
      <c r="C215" s="54"/>
      <c r="D215" s="54"/>
      <c r="E215" s="54"/>
      <c r="F215" s="54"/>
      <c r="G215" s="54"/>
    </row>
    <row r="216" spans="1:8" ht="29.25" customHeight="1">
      <c r="A216" s="54"/>
      <c r="B216" s="60" t="s">
        <v>192</v>
      </c>
      <c r="C216" s="54" t="s">
        <v>141</v>
      </c>
      <c r="D216" s="54" t="s">
        <v>137</v>
      </c>
      <c r="E216" s="54">
        <v>100</v>
      </c>
      <c r="F216" s="54"/>
      <c r="G216" s="56">
        <f>E216+F216</f>
        <v>100</v>
      </c>
    </row>
    <row r="217" spans="1:8" ht="21" customHeight="1">
      <c r="A217" s="54"/>
      <c r="B217" s="235" t="s">
        <v>679</v>
      </c>
      <c r="C217" s="241"/>
      <c r="D217" s="54"/>
      <c r="E217" s="54"/>
      <c r="F217" s="54"/>
      <c r="G217" s="54"/>
    </row>
    <row r="218" spans="1:8" ht="14.25" customHeight="1">
      <c r="A218" s="54">
        <v>1</v>
      </c>
      <c r="B218" s="157" t="s">
        <v>34</v>
      </c>
      <c r="C218" s="54"/>
      <c r="D218" s="54"/>
      <c r="E218" s="54"/>
      <c r="F218" s="54"/>
      <c r="G218" s="54"/>
    </row>
    <row r="219" spans="1:8">
      <c r="A219" s="54"/>
      <c r="B219" s="60" t="s">
        <v>233</v>
      </c>
      <c r="C219" s="54" t="s">
        <v>129</v>
      </c>
      <c r="D219" s="54" t="s">
        <v>126</v>
      </c>
      <c r="E219" s="58">
        <f>719510-100000-300000-220000</f>
        <v>99510</v>
      </c>
      <c r="F219" s="54"/>
      <c r="G219" s="56">
        <f>E219+F219</f>
        <v>99510</v>
      </c>
    </row>
    <row r="220" spans="1:8" ht="14.25" customHeight="1">
      <c r="A220" s="54">
        <v>2</v>
      </c>
      <c r="B220" s="157" t="s">
        <v>35</v>
      </c>
      <c r="C220" s="54"/>
      <c r="D220" s="54"/>
      <c r="E220" s="57"/>
      <c r="F220" s="54"/>
      <c r="G220" s="54"/>
    </row>
    <row r="221" spans="1:8" ht="33.75" hidden="1" customHeight="1">
      <c r="A221" s="54"/>
      <c r="B221" s="60" t="s">
        <v>266</v>
      </c>
      <c r="C221" s="54" t="s">
        <v>134</v>
      </c>
      <c r="D221" s="54" t="s">
        <v>126</v>
      </c>
      <c r="E221" s="57">
        <v>0</v>
      </c>
      <c r="F221" s="54"/>
      <c r="G221" s="54">
        <f>E221</f>
        <v>0</v>
      </c>
    </row>
    <row r="222" spans="1:8" ht="15.75" customHeight="1">
      <c r="A222" s="54"/>
      <c r="B222" s="60" t="s">
        <v>234</v>
      </c>
      <c r="C222" s="54" t="s">
        <v>134</v>
      </c>
      <c r="D222" s="54" t="s">
        <v>126</v>
      </c>
      <c r="E222" s="57">
        <v>10</v>
      </c>
      <c r="F222" s="54"/>
      <c r="G222" s="54">
        <f>E222</f>
        <v>10</v>
      </c>
    </row>
    <row r="223" spans="1:8" ht="48" hidden="1" customHeight="1">
      <c r="A223" s="54"/>
      <c r="B223" s="60" t="s">
        <v>267</v>
      </c>
      <c r="C223" s="54" t="s">
        <v>134</v>
      </c>
      <c r="D223" s="54" t="s">
        <v>126</v>
      </c>
      <c r="E223" s="57">
        <v>0</v>
      </c>
      <c r="F223" s="54"/>
      <c r="G223" s="54">
        <f>E223+F223</f>
        <v>0</v>
      </c>
    </row>
    <row r="224" spans="1:8" ht="14.25" customHeight="1">
      <c r="A224" s="54">
        <v>3</v>
      </c>
      <c r="B224" s="157" t="s">
        <v>36</v>
      </c>
      <c r="C224" s="54"/>
      <c r="D224" s="54"/>
      <c r="E224" s="54"/>
      <c r="F224" s="54"/>
      <c r="G224" s="54"/>
    </row>
    <row r="225" spans="1:7" ht="24.75" hidden="1" customHeight="1">
      <c r="A225" s="54"/>
      <c r="B225" s="60" t="s">
        <v>268</v>
      </c>
      <c r="C225" s="54" t="s">
        <v>129</v>
      </c>
      <c r="D225" s="54" t="s">
        <v>137</v>
      </c>
      <c r="E225" s="56">
        <v>0</v>
      </c>
      <c r="F225" s="54"/>
      <c r="G225" s="56">
        <f>E225</f>
        <v>0</v>
      </c>
    </row>
    <row r="226" spans="1:7" ht="20.25" customHeight="1">
      <c r="A226" s="54"/>
      <c r="B226" s="60" t="s">
        <v>236</v>
      </c>
      <c r="C226" s="54" t="s">
        <v>129</v>
      </c>
      <c r="D226" s="54" t="s">
        <v>137</v>
      </c>
      <c r="E226" s="56">
        <v>9951</v>
      </c>
      <c r="F226" s="54"/>
      <c r="G226" s="56">
        <f>E226</f>
        <v>9951</v>
      </c>
    </row>
    <row r="227" spans="1:7" ht="36" hidden="1" customHeight="1">
      <c r="A227" s="54"/>
      <c r="B227" s="60" t="s">
        <v>269</v>
      </c>
      <c r="C227" s="54" t="s">
        <v>129</v>
      </c>
      <c r="D227" s="54" t="s">
        <v>137</v>
      </c>
      <c r="E227" s="56">
        <v>0</v>
      </c>
      <c r="F227" s="54"/>
      <c r="G227" s="56">
        <f>E227+F227</f>
        <v>0</v>
      </c>
    </row>
    <row r="228" spans="1:7" ht="14.25" customHeight="1">
      <c r="A228" s="54">
        <v>4</v>
      </c>
      <c r="B228" s="157" t="s">
        <v>37</v>
      </c>
      <c r="C228" s="54"/>
      <c r="D228" s="54"/>
      <c r="E228" s="57"/>
      <c r="F228" s="54"/>
      <c r="G228" s="54"/>
    </row>
    <row r="229" spans="1:7">
      <c r="A229" s="54"/>
      <c r="B229" s="60" t="s">
        <v>165</v>
      </c>
      <c r="C229" s="54" t="s">
        <v>141</v>
      </c>
      <c r="D229" s="54" t="s">
        <v>166</v>
      </c>
      <c r="E229" s="57">
        <v>100</v>
      </c>
      <c r="F229" s="54"/>
      <c r="G229" s="55">
        <f t="shared" ref="G229" si="5">E229+F229</f>
        <v>100</v>
      </c>
    </row>
    <row r="230" spans="1:7" ht="21.75" hidden="1" customHeight="1">
      <c r="A230" s="54"/>
      <c r="B230" s="235" t="s">
        <v>290</v>
      </c>
      <c r="C230" s="240"/>
      <c r="D230" s="236"/>
      <c r="E230" s="57"/>
      <c r="F230" s="54"/>
      <c r="G230" s="55"/>
    </row>
    <row r="231" spans="1:7" ht="14.25" hidden="1" customHeight="1">
      <c r="A231" s="54">
        <v>1</v>
      </c>
      <c r="B231" s="157" t="s">
        <v>34</v>
      </c>
      <c r="C231" s="54"/>
      <c r="D231" s="54"/>
      <c r="E231" s="57"/>
      <c r="F231" s="54"/>
      <c r="G231" s="55"/>
    </row>
    <row r="232" spans="1:7" ht="33.6" hidden="1" customHeight="1">
      <c r="A232" s="54"/>
      <c r="B232" s="60" t="s">
        <v>291</v>
      </c>
      <c r="C232" s="54" t="s">
        <v>129</v>
      </c>
      <c r="D232" s="54" t="s">
        <v>170</v>
      </c>
      <c r="E232" s="58">
        <v>0</v>
      </c>
      <c r="F232" s="54"/>
      <c r="G232" s="56">
        <f>E232</f>
        <v>0</v>
      </c>
    </row>
    <row r="233" spans="1:7" ht="14.25" hidden="1" customHeight="1">
      <c r="A233" s="54">
        <v>2</v>
      </c>
      <c r="B233" s="157" t="s">
        <v>35</v>
      </c>
      <c r="C233" s="54"/>
      <c r="D233" s="54"/>
      <c r="E233" s="57"/>
      <c r="F233" s="54"/>
      <c r="G233" s="55"/>
    </row>
    <row r="234" spans="1:7" ht="22.5" hidden="1">
      <c r="A234" s="54"/>
      <c r="B234" s="60" t="s">
        <v>294</v>
      </c>
      <c r="C234" s="54" t="s">
        <v>134</v>
      </c>
      <c r="D234" s="54" t="s">
        <v>126</v>
      </c>
      <c r="E234" s="57">
        <v>0</v>
      </c>
      <c r="F234" s="54"/>
      <c r="G234" s="55">
        <f>E234</f>
        <v>0</v>
      </c>
    </row>
    <row r="235" spans="1:7" ht="14.25" hidden="1" customHeight="1">
      <c r="A235" s="54">
        <v>3</v>
      </c>
      <c r="B235" s="157" t="s">
        <v>36</v>
      </c>
      <c r="C235" s="54"/>
      <c r="D235" s="54"/>
      <c r="E235" s="57"/>
      <c r="F235" s="54"/>
      <c r="G235" s="55"/>
    </row>
    <row r="236" spans="1:7" ht="22.5" hidden="1">
      <c r="A236" s="54"/>
      <c r="B236" s="60" t="s">
        <v>293</v>
      </c>
      <c r="C236" s="54" t="s">
        <v>125</v>
      </c>
      <c r="D236" s="54" t="s">
        <v>137</v>
      </c>
      <c r="E236" s="58">
        <v>0</v>
      </c>
      <c r="F236" s="54"/>
      <c r="G236" s="56">
        <f>E236</f>
        <v>0</v>
      </c>
    </row>
    <row r="237" spans="1:7" ht="12" hidden="1" customHeight="1">
      <c r="A237" s="54">
        <v>4</v>
      </c>
      <c r="B237" s="157" t="s">
        <v>37</v>
      </c>
      <c r="C237" s="54"/>
      <c r="D237" s="54"/>
      <c r="E237" s="57"/>
      <c r="F237" s="54"/>
      <c r="G237" s="55"/>
    </row>
    <row r="238" spans="1:7" ht="22.5" hidden="1">
      <c r="A238" s="54"/>
      <c r="B238" s="60" t="s">
        <v>292</v>
      </c>
      <c r="C238" s="54" t="s">
        <v>141</v>
      </c>
      <c r="D238" s="54" t="s">
        <v>166</v>
      </c>
      <c r="E238" s="57">
        <v>0</v>
      </c>
      <c r="F238" s="54"/>
      <c r="G238" s="55">
        <f>E238</f>
        <v>0</v>
      </c>
    </row>
    <row r="239" spans="1:7" ht="19.5" hidden="1" customHeight="1">
      <c r="A239" s="54"/>
      <c r="B239" s="235" t="s">
        <v>306</v>
      </c>
      <c r="C239" s="241"/>
      <c r="D239" s="54"/>
      <c r="E239" s="57"/>
      <c r="F239" s="54"/>
      <c r="G239" s="54"/>
    </row>
    <row r="240" spans="1:7" ht="14.25" hidden="1" customHeight="1">
      <c r="A240" s="54">
        <v>1</v>
      </c>
      <c r="B240" s="157" t="s">
        <v>34</v>
      </c>
      <c r="C240" s="54"/>
      <c r="D240" s="54"/>
      <c r="E240" s="57"/>
      <c r="F240" s="54"/>
      <c r="G240" s="54"/>
    </row>
    <row r="241" spans="1:7" ht="25.5" hidden="1" customHeight="1">
      <c r="A241" s="54"/>
      <c r="B241" s="60" t="s">
        <v>198</v>
      </c>
      <c r="C241" s="54" t="s">
        <v>129</v>
      </c>
      <c r="D241" s="54" t="s">
        <v>170</v>
      </c>
      <c r="E241" s="58"/>
      <c r="F241" s="54"/>
      <c r="G241" s="58"/>
    </row>
    <row r="242" spans="1:7" ht="14.25" hidden="1" customHeight="1">
      <c r="A242" s="54">
        <v>2</v>
      </c>
      <c r="B242" s="157" t="s">
        <v>35</v>
      </c>
      <c r="C242" s="54"/>
      <c r="D242" s="54"/>
      <c r="E242" s="57"/>
      <c r="F242" s="54"/>
      <c r="G242" s="54"/>
    </row>
    <row r="243" spans="1:7" ht="28.5" hidden="1" customHeight="1">
      <c r="A243" s="54"/>
      <c r="B243" s="60" t="s">
        <v>197</v>
      </c>
      <c r="C243" s="54" t="s">
        <v>129</v>
      </c>
      <c r="D243" s="54" t="s">
        <v>126</v>
      </c>
      <c r="E243" s="57"/>
      <c r="F243" s="54"/>
      <c r="G243" s="55"/>
    </row>
    <row r="244" spans="1:7" ht="27" hidden="1" customHeight="1">
      <c r="A244" s="54"/>
      <c r="B244" s="60" t="s">
        <v>171</v>
      </c>
      <c r="C244" s="54" t="s">
        <v>172</v>
      </c>
      <c r="D244" s="54" t="s">
        <v>138</v>
      </c>
      <c r="E244" s="57"/>
      <c r="F244" s="54"/>
      <c r="G244" s="55"/>
    </row>
    <row r="245" spans="1:7" ht="14.25" hidden="1" customHeight="1">
      <c r="A245" s="54">
        <v>3</v>
      </c>
      <c r="B245" s="157" t="s">
        <v>36</v>
      </c>
      <c r="C245" s="54"/>
      <c r="D245" s="54"/>
      <c r="E245" s="57"/>
      <c r="F245" s="54"/>
      <c r="G245" s="54"/>
    </row>
    <row r="246" spans="1:7" ht="22.5" hidden="1">
      <c r="A246" s="54"/>
      <c r="B246" s="60" t="s">
        <v>199</v>
      </c>
      <c r="C246" s="54" t="s">
        <v>125</v>
      </c>
      <c r="D246" s="54" t="s">
        <v>137</v>
      </c>
      <c r="E246" s="58"/>
      <c r="F246" s="54"/>
      <c r="G246" s="58"/>
    </row>
    <row r="247" spans="1:7" ht="14.25" hidden="1" customHeight="1">
      <c r="A247" s="54">
        <v>4</v>
      </c>
      <c r="B247" s="157" t="s">
        <v>37</v>
      </c>
      <c r="C247" s="54"/>
      <c r="D247" s="54"/>
      <c r="E247" s="58"/>
      <c r="F247" s="54"/>
      <c r="G247" s="54"/>
    </row>
    <row r="248" spans="1:7" ht="18.75" hidden="1" customHeight="1">
      <c r="A248" s="54"/>
      <c r="B248" s="60" t="s">
        <v>173</v>
      </c>
      <c r="C248" s="54" t="s">
        <v>141</v>
      </c>
      <c r="D248" s="54" t="s">
        <v>137</v>
      </c>
      <c r="E248" s="72"/>
      <c r="F248" s="54"/>
      <c r="G248" s="55"/>
    </row>
    <row r="249" spans="1:7" ht="20.25" customHeight="1">
      <c r="A249" s="54"/>
      <c r="B249" s="158" t="s">
        <v>646</v>
      </c>
      <c r="C249" s="159"/>
      <c r="D249" s="62"/>
      <c r="E249" s="57"/>
      <c r="F249" s="54"/>
      <c r="G249" s="54"/>
    </row>
    <row r="250" spans="1:7" ht="14.25" customHeight="1">
      <c r="A250" s="54">
        <v>1</v>
      </c>
      <c r="B250" s="157" t="s">
        <v>34</v>
      </c>
      <c r="C250" s="54"/>
      <c r="D250" s="62"/>
      <c r="E250" s="57"/>
      <c r="F250" s="54"/>
      <c r="G250" s="54"/>
    </row>
    <row r="251" spans="1:7" ht="24" customHeight="1">
      <c r="A251" s="54"/>
      <c r="B251" s="60" t="s">
        <v>285</v>
      </c>
      <c r="C251" s="54" t="s">
        <v>129</v>
      </c>
      <c r="D251" s="54" t="s">
        <v>170</v>
      </c>
      <c r="E251" s="58">
        <v>18000</v>
      </c>
      <c r="F251" s="54"/>
      <c r="G251" s="58">
        <f>E251</f>
        <v>18000</v>
      </c>
    </row>
    <row r="252" spans="1:7" ht="14.25" customHeight="1">
      <c r="A252" s="54">
        <v>2</v>
      </c>
      <c r="B252" s="157" t="s">
        <v>35</v>
      </c>
      <c r="C252" s="54"/>
      <c r="D252" s="62"/>
      <c r="E252" s="57"/>
      <c r="F252" s="54"/>
      <c r="G252" s="54"/>
    </row>
    <row r="253" spans="1:7" ht="27.75" customHeight="1">
      <c r="A253" s="54"/>
      <c r="B253" s="60" t="s">
        <v>286</v>
      </c>
      <c r="C253" s="54" t="s">
        <v>172</v>
      </c>
      <c r="D253" s="54" t="s">
        <v>138</v>
      </c>
      <c r="E253" s="54">
        <v>12</v>
      </c>
      <c r="F253" s="54"/>
      <c r="G253" s="54">
        <f>E253</f>
        <v>12</v>
      </c>
    </row>
    <row r="254" spans="1:7" ht="14.25" customHeight="1">
      <c r="A254" s="54">
        <v>3</v>
      </c>
      <c r="B254" s="157" t="s">
        <v>36</v>
      </c>
      <c r="C254" s="54"/>
      <c r="D254" s="62"/>
      <c r="E254" s="57"/>
      <c r="F254" s="54"/>
      <c r="G254" s="54"/>
    </row>
    <row r="255" spans="1:7" ht="24" customHeight="1">
      <c r="A255" s="54"/>
      <c r="B255" s="60" t="s">
        <v>287</v>
      </c>
      <c r="C255" s="54" t="s">
        <v>125</v>
      </c>
      <c r="D255" s="54" t="s">
        <v>137</v>
      </c>
      <c r="E255" s="56">
        <f>E251/E253</f>
        <v>1500</v>
      </c>
      <c r="F255" s="54"/>
      <c r="G255" s="56">
        <f>E255+F255</f>
        <v>1500</v>
      </c>
    </row>
    <row r="256" spans="1:7" ht="14.25" customHeight="1">
      <c r="A256" s="54">
        <v>4</v>
      </c>
      <c r="B256" s="157" t="s">
        <v>37</v>
      </c>
      <c r="C256" s="54"/>
      <c r="D256" s="62"/>
      <c r="E256" s="57"/>
      <c r="F256" s="54"/>
      <c r="G256" s="54"/>
    </row>
    <row r="257" spans="1:7" ht="14.25" customHeight="1">
      <c r="A257" s="54"/>
      <c r="B257" s="60" t="s">
        <v>165</v>
      </c>
      <c r="C257" s="54" t="s">
        <v>141</v>
      </c>
      <c r="D257" s="54" t="s">
        <v>137</v>
      </c>
      <c r="E257" s="72">
        <v>100</v>
      </c>
      <c r="F257" s="54"/>
      <c r="G257" s="55">
        <f>E257+F257</f>
        <v>100</v>
      </c>
    </row>
    <row r="258" spans="1:7" ht="28.5" customHeight="1">
      <c r="A258" s="161"/>
      <c r="B258" s="235" t="s">
        <v>757</v>
      </c>
      <c r="C258" s="236"/>
      <c r="D258" s="54"/>
      <c r="E258" s="54"/>
      <c r="F258" s="54"/>
      <c r="G258" s="54"/>
    </row>
    <row r="259" spans="1:7" ht="13.5" customHeight="1">
      <c r="A259" s="54">
        <v>1</v>
      </c>
      <c r="B259" s="157" t="s">
        <v>34</v>
      </c>
      <c r="C259" s="54"/>
      <c r="D259" s="54"/>
      <c r="E259" s="54"/>
      <c r="F259" s="54"/>
      <c r="G259" s="54"/>
    </row>
    <row r="260" spans="1:7" ht="22.5">
      <c r="A260" s="54"/>
      <c r="B260" s="60" t="s">
        <v>758</v>
      </c>
      <c r="C260" s="54" t="s">
        <v>129</v>
      </c>
      <c r="D260" s="54" t="s">
        <v>126</v>
      </c>
      <c r="E260" s="58">
        <v>99723</v>
      </c>
      <c r="F260" s="54"/>
      <c r="G260" s="58">
        <f>E260</f>
        <v>99723</v>
      </c>
    </row>
    <row r="261" spans="1:7" ht="13.5" customHeight="1">
      <c r="A261" s="54">
        <v>2</v>
      </c>
      <c r="B261" s="157" t="s">
        <v>35</v>
      </c>
      <c r="C261" s="54"/>
      <c r="D261" s="54"/>
      <c r="E261" s="57"/>
      <c r="F261" s="54"/>
      <c r="G261" s="58"/>
    </row>
    <row r="262" spans="1:7" ht="26.25" customHeight="1">
      <c r="A262" s="54"/>
      <c r="B262" s="60" t="s">
        <v>759</v>
      </c>
      <c r="C262" s="54" t="s">
        <v>127</v>
      </c>
      <c r="D262" s="54" t="s">
        <v>126</v>
      </c>
      <c r="E262" s="57">
        <v>1</v>
      </c>
      <c r="F262" s="54"/>
      <c r="G262" s="58">
        <f>E262</f>
        <v>1</v>
      </c>
    </row>
    <row r="263" spans="1:7" ht="13.5" customHeight="1">
      <c r="A263" s="54">
        <v>3</v>
      </c>
      <c r="B263" s="157" t="s">
        <v>36</v>
      </c>
      <c r="C263" s="54"/>
      <c r="D263" s="54"/>
      <c r="E263" s="57"/>
      <c r="F263" s="54"/>
      <c r="G263" s="54"/>
    </row>
    <row r="264" spans="1:7" ht="22.5">
      <c r="A264" s="54"/>
      <c r="B264" s="60" t="s">
        <v>760</v>
      </c>
      <c r="C264" s="54" t="s">
        <v>129</v>
      </c>
      <c r="D264" s="54" t="s">
        <v>140</v>
      </c>
      <c r="E264" s="58">
        <f>E260</f>
        <v>99723</v>
      </c>
      <c r="F264" s="54"/>
      <c r="G264" s="58">
        <f>E264</f>
        <v>99723</v>
      </c>
    </row>
    <row r="265" spans="1:7" ht="13.5" customHeight="1">
      <c r="A265" s="54">
        <v>4</v>
      </c>
      <c r="B265" s="157" t="s">
        <v>37</v>
      </c>
      <c r="C265" s="54"/>
      <c r="D265" s="54"/>
      <c r="E265" s="57"/>
      <c r="F265" s="54"/>
      <c r="G265" s="54"/>
    </row>
    <row r="266" spans="1:7">
      <c r="A266" s="54"/>
      <c r="B266" s="60" t="s">
        <v>165</v>
      </c>
      <c r="C266" s="54" t="s">
        <v>141</v>
      </c>
      <c r="D266" s="54" t="s">
        <v>137</v>
      </c>
      <c r="E266" s="57">
        <v>100</v>
      </c>
      <c r="F266" s="54"/>
      <c r="G266" s="58">
        <f>E266</f>
        <v>100</v>
      </c>
    </row>
    <row r="267" spans="1:7" ht="18.75" customHeight="1">
      <c r="A267" s="161">
        <v>4</v>
      </c>
      <c r="B267" s="234" t="s">
        <v>180</v>
      </c>
      <c r="C267" s="234"/>
      <c r="D267" s="54"/>
      <c r="E267" s="57"/>
      <c r="F267" s="54"/>
      <c r="G267" s="56"/>
    </row>
    <row r="268" spans="1:7" ht="21.75" customHeight="1">
      <c r="A268" s="54"/>
      <c r="B268" s="157" t="s">
        <v>680</v>
      </c>
      <c r="C268" s="54"/>
      <c r="D268" s="62"/>
      <c r="E268" s="54"/>
      <c r="F268" s="54"/>
      <c r="G268" s="54"/>
    </row>
    <row r="269" spans="1:7" ht="13.5" customHeight="1">
      <c r="A269" s="54">
        <v>1</v>
      </c>
      <c r="B269" s="157" t="s">
        <v>34</v>
      </c>
      <c r="C269" s="54"/>
      <c r="D269" s="62"/>
      <c r="E269" s="54"/>
      <c r="F269" s="54"/>
      <c r="G269" s="54"/>
    </row>
    <row r="270" spans="1:7">
      <c r="A270" s="54"/>
      <c r="B270" s="60" t="s">
        <v>123</v>
      </c>
      <c r="C270" s="54" t="s">
        <v>129</v>
      </c>
      <c r="D270" s="54" t="s">
        <v>170</v>
      </c>
      <c r="E270" s="58">
        <v>42579</v>
      </c>
      <c r="F270" s="54"/>
      <c r="G270" s="58">
        <f>E270+F270</f>
        <v>42579</v>
      </c>
    </row>
    <row r="271" spans="1:7" ht="13.5" customHeight="1">
      <c r="A271" s="54">
        <v>2</v>
      </c>
      <c r="B271" s="157" t="s">
        <v>35</v>
      </c>
      <c r="C271" s="54"/>
      <c r="D271" s="62"/>
      <c r="E271" s="57"/>
      <c r="F271" s="54"/>
      <c r="G271" s="54"/>
    </row>
    <row r="272" spans="1:7">
      <c r="A272" s="54"/>
      <c r="B272" s="60" t="s">
        <v>238</v>
      </c>
      <c r="C272" s="54" t="s">
        <v>127</v>
      </c>
      <c r="D272" s="54" t="s">
        <v>126</v>
      </c>
      <c r="E272" s="72">
        <v>3</v>
      </c>
      <c r="F272" s="54"/>
      <c r="G272" s="55">
        <f>E272+F272</f>
        <v>3</v>
      </c>
    </row>
    <row r="273" spans="1:7" ht="13.5" customHeight="1">
      <c r="A273" s="54">
        <v>3</v>
      </c>
      <c r="B273" s="157" t="s">
        <v>36</v>
      </c>
      <c r="C273" s="54"/>
      <c r="D273" s="62"/>
      <c r="E273" s="72"/>
      <c r="F273" s="54"/>
      <c r="G273" s="55"/>
    </row>
    <row r="274" spans="1:7" ht="22.5">
      <c r="A274" s="54"/>
      <c r="B274" s="60" t="s">
        <v>239</v>
      </c>
      <c r="C274" s="54" t="s">
        <v>129</v>
      </c>
      <c r="D274" s="54" t="s">
        <v>137</v>
      </c>
      <c r="E274" s="58">
        <f>E270/E272</f>
        <v>14193</v>
      </c>
      <c r="F274" s="54"/>
      <c r="G274" s="58">
        <f>E274</f>
        <v>14193</v>
      </c>
    </row>
    <row r="275" spans="1:7" ht="13.5" customHeight="1">
      <c r="A275" s="54">
        <v>4</v>
      </c>
      <c r="B275" s="157" t="s">
        <v>37</v>
      </c>
      <c r="C275" s="54"/>
      <c r="D275" s="62"/>
      <c r="E275" s="58"/>
      <c r="F275" s="54"/>
      <c r="G275" s="56"/>
    </row>
    <row r="276" spans="1:7">
      <c r="A276" s="54"/>
      <c r="B276" s="60" t="s">
        <v>240</v>
      </c>
      <c r="C276" s="54" t="s">
        <v>141</v>
      </c>
      <c r="D276" s="54" t="s">
        <v>137</v>
      </c>
      <c r="E276" s="57">
        <v>100</v>
      </c>
      <c r="F276" s="57"/>
      <c r="G276" s="57">
        <f>E276</f>
        <v>100</v>
      </c>
    </row>
    <row r="277" spans="1:7" ht="27.75" customHeight="1">
      <c r="A277" s="54"/>
      <c r="B277" s="235" t="s">
        <v>648</v>
      </c>
      <c r="C277" s="237"/>
      <c r="D277" s="62"/>
      <c r="E277" s="54"/>
      <c r="F277" s="54"/>
      <c r="G277" s="54"/>
    </row>
    <row r="278" spans="1:7" ht="13.5" customHeight="1">
      <c r="A278" s="54">
        <v>1</v>
      </c>
      <c r="B278" s="157" t="s">
        <v>34</v>
      </c>
      <c r="C278" s="54"/>
      <c r="D278" s="62"/>
      <c r="E278" s="54"/>
      <c r="F278" s="54"/>
      <c r="G278" s="54"/>
    </row>
    <row r="279" spans="1:7">
      <c r="A279" s="54"/>
      <c r="B279" s="60" t="s">
        <v>123</v>
      </c>
      <c r="C279" s="54" t="s">
        <v>129</v>
      </c>
      <c r="D279" s="54" t="s">
        <v>130</v>
      </c>
      <c r="E279" s="58">
        <v>27858</v>
      </c>
      <c r="F279" s="54"/>
      <c r="G279" s="58">
        <f>E279+F279</f>
        <v>27858</v>
      </c>
    </row>
    <row r="280" spans="1:7" ht="13.5" customHeight="1">
      <c r="A280" s="54">
        <v>2</v>
      </c>
      <c r="B280" s="157" t="s">
        <v>35</v>
      </c>
      <c r="C280" s="54"/>
      <c r="D280" s="62"/>
      <c r="E280" s="57"/>
      <c r="F280" s="54"/>
      <c r="G280" s="54"/>
    </row>
    <row r="281" spans="1:7" ht="27.75" customHeight="1">
      <c r="A281" s="54"/>
      <c r="B281" s="60" t="s">
        <v>241</v>
      </c>
      <c r="C281" s="54" t="s">
        <v>134</v>
      </c>
      <c r="D281" s="54" t="s">
        <v>138</v>
      </c>
      <c r="E281" s="72">
        <v>2</v>
      </c>
      <c r="F281" s="54"/>
      <c r="G281" s="55">
        <f>E281+F281</f>
        <v>2</v>
      </c>
    </row>
    <row r="282" spans="1:7" ht="13.5" customHeight="1">
      <c r="A282" s="54">
        <v>3</v>
      </c>
      <c r="B282" s="157" t="s">
        <v>36</v>
      </c>
      <c r="C282" s="54"/>
      <c r="D282" s="62"/>
      <c r="E282" s="57"/>
      <c r="F282" s="54"/>
      <c r="G282" s="54"/>
    </row>
    <row r="283" spans="1:7" ht="24.75" customHeight="1">
      <c r="A283" s="54"/>
      <c r="B283" s="60" t="s">
        <v>242</v>
      </c>
      <c r="C283" s="54" t="s">
        <v>125</v>
      </c>
      <c r="D283" s="54" t="s">
        <v>137</v>
      </c>
      <c r="E283" s="58">
        <f>E279/E281</f>
        <v>13929</v>
      </c>
      <c r="F283" s="54"/>
      <c r="G283" s="58">
        <f>E283</f>
        <v>13929</v>
      </c>
    </row>
    <row r="284" spans="1:7" ht="13.5" customHeight="1">
      <c r="A284" s="54">
        <v>4</v>
      </c>
      <c r="B284" s="157" t="s">
        <v>37</v>
      </c>
      <c r="C284" s="54"/>
      <c r="D284" s="62"/>
      <c r="E284" s="57"/>
      <c r="F284" s="54"/>
      <c r="G284" s="55"/>
    </row>
    <row r="285" spans="1:7" ht="27" customHeight="1">
      <c r="A285" s="54"/>
      <c r="B285" s="60" t="s">
        <v>243</v>
      </c>
      <c r="C285" s="54" t="s">
        <v>141</v>
      </c>
      <c r="D285" s="54" t="s">
        <v>137</v>
      </c>
      <c r="E285" s="72">
        <v>100</v>
      </c>
      <c r="F285" s="54"/>
      <c r="G285" s="55">
        <f>E285+F285</f>
        <v>100</v>
      </c>
    </row>
    <row r="286" spans="1:7" ht="25.5" customHeight="1">
      <c r="A286" s="54"/>
      <c r="B286" s="235" t="s">
        <v>650</v>
      </c>
      <c r="C286" s="236"/>
      <c r="D286" s="62"/>
      <c r="E286" s="72"/>
      <c r="F286" s="54"/>
      <c r="G286" s="55"/>
    </row>
    <row r="287" spans="1:7" ht="18" customHeight="1">
      <c r="A287" s="54">
        <v>1</v>
      </c>
      <c r="B287" s="157" t="s">
        <v>34</v>
      </c>
      <c r="C287" s="54"/>
      <c r="D287" s="62"/>
      <c r="E287" s="72"/>
      <c r="F287" s="54"/>
      <c r="G287" s="55"/>
    </row>
    <row r="288" spans="1:7" ht="18.75" customHeight="1">
      <c r="A288" s="54"/>
      <c r="B288" s="60" t="s">
        <v>123</v>
      </c>
      <c r="C288" s="54" t="s">
        <v>129</v>
      </c>
      <c r="D288" s="62" t="s">
        <v>130</v>
      </c>
      <c r="E288" s="58">
        <v>28122</v>
      </c>
      <c r="F288" s="54"/>
      <c r="G288" s="56">
        <f>E288</f>
        <v>28122</v>
      </c>
    </row>
    <row r="289" spans="1:7" ht="17.25" customHeight="1">
      <c r="A289" s="54">
        <v>2</v>
      </c>
      <c r="B289" s="157" t="s">
        <v>35</v>
      </c>
      <c r="C289" s="54"/>
      <c r="D289" s="62"/>
      <c r="E289" s="72"/>
      <c r="F289" s="54"/>
      <c r="G289" s="55"/>
    </row>
    <row r="290" spans="1:7" ht="17.25" customHeight="1">
      <c r="A290" s="54"/>
      <c r="B290" s="60" t="s">
        <v>270</v>
      </c>
      <c r="C290" s="54" t="s">
        <v>127</v>
      </c>
      <c r="D290" s="62" t="s">
        <v>138</v>
      </c>
      <c r="E290" s="72">
        <v>1</v>
      </c>
      <c r="F290" s="54"/>
      <c r="G290" s="55">
        <f>E290</f>
        <v>1</v>
      </c>
    </row>
    <row r="291" spans="1:7" ht="15.75" customHeight="1">
      <c r="A291" s="54">
        <v>3</v>
      </c>
      <c r="B291" s="157" t="s">
        <v>36</v>
      </c>
      <c r="C291" s="54"/>
      <c r="D291" s="62"/>
      <c r="E291" s="72"/>
      <c r="F291" s="54"/>
      <c r="G291" s="55"/>
    </row>
    <row r="292" spans="1:7" ht="23.25" customHeight="1">
      <c r="A292" s="54"/>
      <c r="B292" s="60" t="s">
        <v>271</v>
      </c>
      <c r="C292" s="54" t="s">
        <v>129</v>
      </c>
      <c r="D292" s="62" t="s">
        <v>137</v>
      </c>
      <c r="E292" s="58">
        <f>E288/E290</f>
        <v>28122</v>
      </c>
      <c r="F292" s="54"/>
      <c r="G292" s="56">
        <f>E292</f>
        <v>28122</v>
      </c>
    </row>
    <row r="293" spans="1:7" ht="13.5" customHeight="1">
      <c r="A293" s="54">
        <v>4</v>
      </c>
      <c r="B293" s="157" t="s">
        <v>37</v>
      </c>
      <c r="C293" s="54"/>
      <c r="D293" s="62"/>
      <c r="E293" s="72"/>
      <c r="F293" s="54"/>
      <c r="G293" s="55"/>
    </row>
    <row r="294" spans="1:7" ht="24" customHeight="1">
      <c r="A294" s="54"/>
      <c r="B294" s="60" t="s">
        <v>272</v>
      </c>
      <c r="C294" s="54" t="s">
        <v>141</v>
      </c>
      <c r="D294" s="62" t="s">
        <v>137</v>
      </c>
      <c r="E294" s="72">
        <v>100</v>
      </c>
      <c r="F294" s="54"/>
      <c r="G294" s="55">
        <f>E294</f>
        <v>100</v>
      </c>
    </row>
    <row r="295" spans="1:7" ht="32.25" customHeight="1">
      <c r="A295" s="54"/>
      <c r="B295" s="235" t="s">
        <v>649</v>
      </c>
      <c r="C295" s="236"/>
      <c r="D295" s="62"/>
      <c r="E295" s="72"/>
      <c r="F295" s="54"/>
      <c r="G295" s="55"/>
    </row>
    <row r="296" spans="1:7" ht="18" customHeight="1">
      <c r="A296" s="54">
        <v>1</v>
      </c>
      <c r="B296" s="157" t="s">
        <v>34</v>
      </c>
      <c r="C296" s="54"/>
      <c r="D296" s="62"/>
      <c r="E296" s="72"/>
      <c r="F296" s="54"/>
      <c r="G296" s="55"/>
    </row>
    <row r="297" spans="1:7" ht="27" customHeight="1">
      <c r="A297" s="54"/>
      <c r="B297" s="60" t="s">
        <v>123</v>
      </c>
      <c r="C297" s="54" t="s">
        <v>129</v>
      </c>
      <c r="D297" s="62" t="s">
        <v>755</v>
      </c>
      <c r="E297" s="58">
        <v>6200</v>
      </c>
      <c r="F297" s="54"/>
      <c r="G297" s="56">
        <f>E297</f>
        <v>6200</v>
      </c>
    </row>
    <row r="298" spans="1:7" ht="17.25" customHeight="1">
      <c r="A298" s="54">
        <v>2</v>
      </c>
      <c r="B298" s="157" t="s">
        <v>35</v>
      </c>
      <c r="C298" s="54"/>
      <c r="D298" s="62"/>
      <c r="E298" s="72"/>
      <c r="F298" s="54"/>
      <c r="G298" s="55"/>
    </row>
    <row r="299" spans="1:7" ht="25.5" customHeight="1">
      <c r="A299" s="54"/>
      <c r="B299" s="60" t="s">
        <v>506</v>
      </c>
      <c r="C299" s="54" t="s">
        <v>127</v>
      </c>
      <c r="D299" s="62" t="s">
        <v>138</v>
      </c>
      <c r="E299" s="72">
        <v>1</v>
      </c>
      <c r="F299" s="54"/>
      <c r="G299" s="55">
        <f>E299</f>
        <v>1</v>
      </c>
    </row>
    <row r="300" spans="1:7" ht="15.75" customHeight="1">
      <c r="A300" s="54">
        <v>3</v>
      </c>
      <c r="B300" s="157" t="s">
        <v>36</v>
      </c>
      <c r="C300" s="54"/>
      <c r="D300" s="62"/>
      <c r="E300" s="72"/>
      <c r="F300" s="54"/>
      <c r="G300" s="55"/>
    </row>
    <row r="301" spans="1:7" ht="23.25" customHeight="1">
      <c r="A301" s="54"/>
      <c r="B301" s="60" t="s">
        <v>507</v>
      </c>
      <c r="C301" s="54" t="s">
        <v>129</v>
      </c>
      <c r="D301" s="62" t="s">
        <v>137</v>
      </c>
      <c r="E301" s="58">
        <f>E297/E299</f>
        <v>6200</v>
      </c>
      <c r="F301" s="54"/>
      <c r="G301" s="56">
        <f>E301</f>
        <v>6200</v>
      </c>
    </row>
    <row r="302" spans="1:7" ht="13.5" customHeight="1">
      <c r="A302" s="54">
        <v>4</v>
      </c>
      <c r="B302" s="157" t="s">
        <v>37</v>
      </c>
      <c r="C302" s="54"/>
      <c r="D302" s="62"/>
      <c r="E302" s="72"/>
      <c r="F302" s="54"/>
      <c r="G302" s="55"/>
    </row>
    <row r="303" spans="1:7" ht="24" customHeight="1">
      <c r="A303" s="54"/>
      <c r="B303" s="60" t="s">
        <v>508</v>
      </c>
      <c r="C303" s="54" t="s">
        <v>141</v>
      </c>
      <c r="D303" s="62" t="s">
        <v>137</v>
      </c>
      <c r="E303" s="72">
        <v>100</v>
      </c>
      <c r="F303" s="54"/>
      <c r="G303" s="55">
        <f>E303</f>
        <v>100</v>
      </c>
    </row>
    <row r="304" spans="1:7" ht="32.25" customHeight="1">
      <c r="A304" s="54"/>
      <c r="B304" s="235" t="s">
        <v>681</v>
      </c>
      <c r="C304" s="236"/>
      <c r="D304" s="62"/>
      <c r="E304" s="72"/>
      <c r="F304" s="54"/>
      <c r="G304" s="55"/>
    </row>
    <row r="305" spans="1:7" ht="18" customHeight="1">
      <c r="A305" s="54">
        <v>1</v>
      </c>
      <c r="B305" s="157" t="s">
        <v>34</v>
      </c>
      <c r="C305" s="54"/>
      <c r="D305" s="62"/>
      <c r="E305" s="72"/>
      <c r="F305" s="54"/>
      <c r="G305" s="55"/>
    </row>
    <row r="306" spans="1:7" ht="27" customHeight="1">
      <c r="A306" s="54"/>
      <c r="B306" s="60" t="s">
        <v>497</v>
      </c>
      <c r="C306" s="54" t="s">
        <v>129</v>
      </c>
      <c r="D306" s="62" t="s">
        <v>130</v>
      </c>
      <c r="E306" s="58">
        <v>597899</v>
      </c>
      <c r="F306" s="54"/>
      <c r="G306" s="56">
        <f>E306</f>
        <v>597899</v>
      </c>
    </row>
    <row r="307" spans="1:7" ht="17.25" customHeight="1">
      <c r="A307" s="54">
        <v>2</v>
      </c>
      <c r="B307" s="157" t="s">
        <v>35</v>
      </c>
      <c r="C307" s="54"/>
      <c r="D307" s="62"/>
      <c r="E307" s="72"/>
      <c r="F307" s="54"/>
      <c r="G307" s="55"/>
    </row>
    <row r="308" spans="1:7" ht="25.5" customHeight="1">
      <c r="A308" s="54"/>
      <c r="B308" s="60" t="s">
        <v>494</v>
      </c>
      <c r="C308" s="54" t="s">
        <v>127</v>
      </c>
      <c r="D308" s="62" t="s">
        <v>138</v>
      </c>
      <c r="E308" s="72">
        <v>2</v>
      </c>
      <c r="F308" s="54"/>
      <c r="G308" s="55">
        <f>E308</f>
        <v>2</v>
      </c>
    </row>
    <row r="309" spans="1:7" ht="15.75" customHeight="1">
      <c r="A309" s="54">
        <v>3</v>
      </c>
      <c r="B309" s="157" t="s">
        <v>36</v>
      </c>
      <c r="C309" s="54"/>
      <c r="D309" s="62"/>
      <c r="E309" s="72"/>
      <c r="F309" s="54"/>
      <c r="G309" s="55"/>
    </row>
    <row r="310" spans="1:7" ht="23.25" customHeight="1">
      <c r="A310" s="54"/>
      <c r="B310" s="60" t="s">
        <v>495</v>
      </c>
      <c r="C310" s="54" t="s">
        <v>129</v>
      </c>
      <c r="D310" s="62" t="s">
        <v>137</v>
      </c>
      <c r="E310" s="58">
        <f>E306/E308</f>
        <v>298949.5</v>
      </c>
      <c r="F310" s="54"/>
      <c r="G310" s="56">
        <f>E310</f>
        <v>298949.5</v>
      </c>
    </row>
    <row r="311" spans="1:7" ht="13.5" customHeight="1">
      <c r="A311" s="54">
        <v>4</v>
      </c>
      <c r="B311" s="157" t="s">
        <v>37</v>
      </c>
      <c r="C311" s="54"/>
      <c r="D311" s="62"/>
      <c r="E311" s="72"/>
      <c r="F311" s="54"/>
      <c r="G311" s="55"/>
    </row>
    <row r="312" spans="1:7" ht="24" customHeight="1">
      <c r="A312" s="54"/>
      <c r="B312" s="60" t="s">
        <v>496</v>
      </c>
      <c r="C312" s="54" t="s">
        <v>141</v>
      </c>
      <c r="D312" s="62" t="s">
        <v>137</v>
      </c>
      <c r="E312" s="72">
        <v>100</v>
      </c>
      <c r="F312" s="54"/>
      <c r="G312" s="55">
        <f>E312</f>
        <v>100</v>
      </c>
    </row>
    <row r="313" spans="1:7" ht="24.75" customHeight="1">
      <c r="A313" s="54">
        <v>5</v>
      </c>
      <c r="B313" s="235" t="s">
        <v>244</v>
      </c>
      <c r="C313" s="236"/>
      <c r="D313" s="90"/>
      <c r="E313" s="91">
        <f>E316+E329+E338+E347+E358+E367+E376+E385</f>
        <v>74775000</v>
      </c>
      <c r="F313" s="161"/>
      <c r="G313" s="64">
        <f>E313</f>
        <v>74775000</v>
      </c>
    </row>
    <row r="314" spans="1:7" ht="21" customHeight="1">
      <c r="A314" s="54"/>
      <c r="B314" s="243" t="s">
        <v>682</v>
      </c>
      <c r="C314" s="244"/>
      <c r="D314" s="129"/>
      <c r="E314" s="72"/>
      <c r="F314" s="54"/>
      <c r="G314" s="55"/>
    </row>
    <row r="315" spans="1:7" ht="13.5" customHeight="1">
      <c r="A315" s="54">
        <v>1</v>
      </c>
      <c r="B315" s="157" t="s">
        <v>34</v>
      </c>
      <c r="C315" s="54"/>
      <c r="D315" s="54"/>
      <c r="E315" s="72"/>
      <c r="F315" s="54"/>
      <c r="G315" s="55"/>
    </row>
    <row r="316" spans="1:7" ht="38.25" customHeight="1">
      <c r="A316" s="54"/>
      <c r="B316" s="60" t="s">
        <v>410</v>
      </c>
      <c r="C316" s="54" t="s">
        <v>129</v>
      </c>
      <c r="D316" s="54" t="s">
        <v>130</v>
      </c>
      <c r="E316" s="58">
        <v>13365000</v>
      </c>
      <c r="F316" s="54"/>
      <c r="G316" s="58">
        <f>E316</f>
        <v>13365000</v>
      </c>
    </row>
    <row r="317" spans="1:7" ht="13.5" customHeight="1">
      <c r="A317" s="54">
        <v>2</v>
      </c>
      <c r="B317" s="157" t="s">
        <v>35</v>
      </c>
      <c r="C317" s="54"/>
      <c r="D317" s="54"/>
      <c r="E317" s="72"/>
      <c r="F317" s="54"/>
      <c r="G317" s="55"/>
    </row>
    <row r="318" spans="1:7" ht="14.25" customHeight="1">
      <c r="A318" s="54"/>
      <c r="B318" s="60" t="s">
        <v>124</v>
      </c>
      <c r="C318" s="54" t="s">
        <v>127</v>
      </c>
      <c r="D318" s="54" t="s">
        <v>128</v>
      </c>
      <c r="E318" s="57">
        <v>30</v>
      </c>
      <c r="F318" s="54"/>
      <c r="G318" s="55">
        <f>E318</f>
        <v>30</v>
      </c>
    </row>
    <row r="319" spans="1:7" ht="21" customHeight="1">
      <c r="A319" s="54"/>
      <c r="B319" s="60" t="s">
        <v>133</v>
      </c>
      <c r="C319" s="54" t="s">
        <v>324</v>
      </c>
      <c r="D319" s="54" t="s">
        <v>161</v>
      </c>
      <c r="E319" s="57">
        <v>165</v>
      </c>
      <c r="F319" s="54"/>
      <c r="G319" s="55">
        <f>E319</f>
        <v>165</v>
      </c>
    </row>
    <row r="320" spans="1:7" ht="36.75" customHeight="1">
      <c r="A320" s="54"/>
      <c r="B320" s="60" t="s">
        <v>411</v>
      </c>
      <c r="C320" s="54" t="s">
        <v>172</v>
      </c>
      <c r="D320" s="54" t="s">
        <v>138</v>
      </c>
      <c r="E320" s="57">
        <v>12</v>
      </c>
      <c r="F320" s="54"/>
      <c r="G320" s="55">
        <f>E320</f>
        <v>12</v>
      </c>
    </row>
    <row r="321" spans="1:7" ht="13.5" customHeight="1">
      <c r="A321" s="54">
        <v>3</v>
      </c>
      <c r="B321" s="157" t="s">
        <v>36</v>
      </c>
      <c r="C321" s="54"/>
      <c r="D321" s="54"/>
      <c r="E321" s="72"/>
      <c r="F321" s="54"/>
      <c r="G321" s="55"/>
    </row>
    <row r="322" spans="1:7" ht="26.25" customHeight="1">
      <c r="A322" s="54"/>
      <c r="B322" s="60" t="s">
        <v>412</v>
      </c>
      <c r="C322" s="54" t="s">
        <v>125</v>
      </c>
      <c r="D322" s="54" t="s">
        <v>137</v>
      </c>
      <c r="E322" s="58">
        <f>E316/E320</f>
        <v>1113750</v>
      </c>
      <c r="F322" s="56"/>
      <c r="G322" s="56">
        <f>E322</f>
        <v>1113750</v>
      </c>
    </row>
    <row r="323" spans="1:7" ht="13.5" customHeight="1">
      <c r="A323" s="54">
        <v>4</v>
      </c>
      <c r="B323" s="157" t="s">
        <v>37</v>
      </c>
      <c r="C323" s="54"/>
      <c r="D323" s="54"/>
      <c r="E323" s="72"/>
      <c r="F323" s="54"/>
      <c r="G323" s="55"/>
    </row>
    <row r="324" spans="1:7" ht="33.75" customHeight="1">
      <c r="A324" s="54"/>
      <c r="B324" s="60" t="s">
        <v>413</v>
      </c>
      <c r="C324" s="54" t="s">
        <v>141</v>
      </c>
      <c r="D324" s="54" t="s">
        <v>137</v>
      </c>
      <c r="E324" s="72">
        <v>100</v>
      </c>
      <c r="F324" s="54"/>
      <c r="G324" s="55">
        <f>E324</f>
        <v>100</v>
      </c>
    </row>
    <row r="325" spans="1:7" ht="30" customHeight="1">
      <c r="A325" s="54"/>
      <c r="B325" s="158" t="s">
        <v>654</v>
      </c>
      <c r="C325" s="160"/>
      <c r="D325" s="54"/>
      <c r="E325" s="72"/>
      <c r="F325" s="54"/>
      <c r="G325" s="55"/>
    </row>
    <row r="326" spans="1:7" ht="13.5" customHeight="1">
      <c r="A326" s="54">
        <v>1</v>
      </c>
      <c r="B326" s="157" t="s">
        <v>34</v>
      </c>
      <c r="C326" s="54"/>
      <c r="D326" s="62"/>
      <c r="E326" s="72"/>
      <c r="F326" s="54"/>
      <c r="G326" s="55"/>
    </row>
    <row r="327" spans="1:7" ht="23.25" customHeight="1">
      <c r="A327" s="54"/>
      <c r="B327" s="60" t="s">
        <v>142</v>
      </c>
      <c r="C327" s="54" t="s">
        <v>143</v>
      </c>
      <c r="D327" s="54" t="s">
        <v>144</v>
      </c>
      <c r="E327" s="72">
        <v>123.3</v>
      </c>
      <c r="F327" s="54"/>
      <c r="G327" s="56">
        <f t="shared" ref="G327:G329" si="6">E327</f>
        <v>123.3</v>
      </c>
    </row>
    <row r="328" spans="1:7" ht="23.25" customHeight="1">
      <c r="A328" s="54"/>
      <c r="B328" s="60" t="s">
        <v>145</v>
      </c>
      <c r="C328" s="54" t="s">
        <v>323</v>
      </c>
      <c r="D328" s="54" t="s">
        <v>144</v>
      </c>
      <c r="E328" s="72">
        <v>1826.1</v>
      </c>
      <c r="F328" s="54"/>
      <c r="G328" s="56">
        <f t="shared" si="6"/>
        <v>1826.1</v>
      </c>
    </row>
    <row r="329" spans="1:7" ht="66.75" customHeight="1">
      <c r="A329" s="54"/>
      <c r="B329" s="60" t="s">
        <v>325</v>
      </c>
      <c r="C329" s="54" t="s">
        <v>125</v>
      </c>
      <c r="D329" s="62" t="s">
        <v>130</v>
      </c>
      <c r="E329" s="58">
        <v>54010000</v>
      </c>
      <c r="F329" s="54"/>
      <c r="G329" s="56">
        <f t="shared" si="6"/>
        <v>54010000</v>
      </c>
    </row>
    <row r="330" spans="1:7" ht="13.5" customHeight="1">
      <c r="A330" s="54">
        <v>2</v>
      </c>
      <c r="B330" s="157" t="s">
        <v>35</v>
      </c>
      <c r="C330" s="54"/>
      <c r="D330" s="54"/>
      <c r="E330" s="72"/>
      <c r="F330" s="54"/>
      <c r="G330" s="55"/>
    </row>
    <row r="331" spans="1:7" ht="27.75" customHeight="1">
      <c r="A331" s="54"/>
      <c r="B331" s="60" t="s">
        <v>213</v>
      </c>
      <c r="C331" s="54" t="s">
        <v>172</v>
      </c>
      <c r="D331" s="54" t="s">
        <v>138</v>
      </c>
      <c r="E331" s="72">
        <v>9</v>
      </c>
      <c r="F331" s="54"/>
      <c r="G331" s="55">
        <f>E331</f>
        <v>9</v>
      </c>
    </row>
    <row r="332" spans="1:7" ht="13.5" customHeight="1">
      <c r="A332" s="54">
        <v>3</v>
      </c>
      <c r="B332" s="65" t="s">
        <v>36</v>
      </c>
      <c r="C332" s="62"/>
      <c r="D332" s="62"/>
      <c r="E332" s="72"/>
      <c r="F332" s="54"/>
      <c r="G332" s="55"/>
    </row>
    <row r="333" spans="1:7" ht="21.75" customHeight="1">
      <c r="A333" s="54"/>
      <c r="B333" s="60" t="s">
        <v>215</v>
      </c>
      <c r="C333" s="54" t="s">
        <v>125</v>
      </c>
      <c r="D333" s="54" t="s">
        <v>137</v>
      </c>
      <c r="E333" s="58">
        <f>E329/E331</f>
        <v>6001111.111111111</v>
      </c>
      <c r="F333" s="54"/>
      <c r="G333" s="58">
        <f>E333</f>
        <v>6001111.111111111</v>
      </c>
    </row>
    <row r="334" spans="1:7" ht="13.5" customHeight="1">
      <c r="A334" s="54">
        <v>4</v>
      </c>
      <c r="B334" s="65" t="s">
        <v>37</v>
      </c>
      <c r="C334" s="62"/>
      <c r="D334" s="62"/>
      <c r="E334" s="72"/>
      <c r="F334" s="54"/>
      <c r="G334" s="55"/>
    </row>
    <row r="335" spans="1:7" ht="27.75" customHeight="1">
      <c r="A335" s="54"/>
      <c r="B335" s="60" t="s">
        <v>214</v>
      </c>
      <c r="C335" s="54" t="s">
        <v>141</v>
      </c>
      <c r="D335" s="54" t="s">
        <v>137</v>
      </c>
      <c r="E335" s="72">
        <v>100</v>
      </c>
      <c r="F335" s="54"/>
      <c r="G335" s="56">
        <f>E335</f>
        <v>100</v>
      </c>
    </row>
    <row r="336" spans="1:7" ht="15.75" customHeight="1">
      <c r="A336" s="54"/>
      <c r="B336" s="235" t="s">
        <v>655</v>
      </c>
      <c r="C336" s="236"/>
      <c r="D336" s="62"/>
      <c r="E336" s="72"/>
      <c r="F336" s="54"/>
      <c r="G336" s="55"/>
    </row>
    <row r="337" spans="1:7" ht="13.5" customHeight="1">
      <c r="A337" s="54">
        <v>1</v>
      </c>
      <c r="B337" s="157" t="s">
        <v>34</v>
      </c>
      <c r="C337" s="54"/>
      <c r="D337" s="54"/>
      <c r="E337" s="72"/>
      <c r="F337" s="54"/>
      <c r="G337" s="55"/>
    </row>
    <row r="338" spans="1:7" ht="38.25" customHeight="1">
      <c r="A338" s="54"/>
      <c r="B338" s="60" t="s">
        <v>216</v>
      </c>
      <c r="C338" s="54" t="s">
        <v>125</v>
      </c>
      <c r="D338" s="62" t="s">
        <v>130</v>
      </c>
      <c r="E338" s="58">
        <v>400000</v>
      </c>
      <c r="F338" s="54"/>
      <c r="G338" s="55">
        <f>E338</f>
        <v>400000</v>
      </c>
    </row>
    <row r="339" spans="1:7" ht="13.5" customHeight="1">
      <c r="A339" s="54">
        <v>2</v>
      </c>
      <c r="B339" s="157" t="s">
        <v>35</v>
      </c>
      <c r="C339" s="54"/>
      <c r="D339" s="54"/>
      <c r="E339" s="72"/>
      <c r="F339" s="54"/>
      <c r="G339" s="55"/>
    </row>
    <row r="340" spans="1:7" ht="27.75" customHeight="1">
      <c r="A340" s="54"/>
      <c r="B340" s="60" t="s">
        <v>218</v>
      </c>
      <c r="C340" s="54" t="s">
        <v>172</v>
      </c>
      <c r="D340" s="54" t="s">
        <v>138</v>
      </c>
      <c r="E340" s="72">
        <v>4</v>
      </c>
      <c r="F340" s="54"/>
      <c r="G340" s="55">
        <f>E340</f>
        <v>4</v>
      </c>
    </row>
    <row r="341" spans="1:7" ht="13.5" customHeight="1">
      <c r="A341" s="54">
        <v>3</v>
      </c>
      <c r="B341" s="65" t="s">
        <v>36</v>
      </c>
      <c r="C341" s="62"/>
      <c r="D341" s="62"/>
      <c r="E341" s="72"/>
      <c r="F341" s="54"/>
      <c r="G341" s="55"/>
    </row>
    <row r="342" spans="1:7" ht="28.5" customHeight="1">
      <c r="A342" s="54"/>
      <c r="B342" s="60" t="s">
        <v>217</v>
      </c>
      <c r="C342" s="54" t="s">
        <v>125</v>
      </c>
      <c r="D342" s="54" t="s">
        <v>137</v>
      </c>
      <c r="E342" s="58">
        <f>E338/E340</f>
        <v>100000</v>
      </c>
      <c r="F342" s="54"/>
      <c r="G342" s="55">
        <f>E342</f>
        <v>100000</v>
      </c>
    </row>
    <row r="343" spans="1:7" ht="13.5" customHeight="1">
      <c r="A343" s="54">
        <v>4</v>
      </c>
      <c r="B343" s="65" t="s">
        <v>37</v>
      </c>
      <c r="C343" s="62"/>
      <c r="D343" s="62"/>
      <c r="E343" s="72"/>
      <c r="F343" s="54"/>
      <c r="G343" s="55"/>
    </row>
    <row r="344" spans="1:7" ht="31.5" customHeight="1">
      <c r="A344" s="54"/>
      <c r="B344" s="60" t="s">
        <v>214</v>
      </c>
      <c r="C344" s="54" t="s">
        <v>141</v>
      </c>
      <c r="D344" s="54" t="s">
        <v>137</v>
      </c>
      <c r="E344" s="72">
        <v>100</v>
      </c>
      <c r="F344" s="54"/>
      <c r="G344" s="55">
        <f>E344</f>
        <v>100</v>
      </c>
    </row>
    <row r="345" spans="1:7" ht="18" customHeight="1">
      <c r="A345" s="54"/>
      <c r="B345" s="238" t="s">
        <v>687</v>
      </c>
      <c r="C345" s="242"/>
      <c r="D345" s="54"/>
      <c r="E345" s="72"/>
      <c r="F345" s="54"/>
      <c r="G345" s="55"/>
    </row>
    <row r="346" spans="1:7" ht="13.5" customHeight="1">
      <c r="A346" s="54">
        <v>1</v>
      </c>
      <c r="B346" s="157" t="s">
        <v>34</v>
      </c>
      <c r="C346" s="54"/>
      <c r="D346" s="54"/>
      <c r="E346" s="72"/>
      <c r="F346" s="54"/>
      <c r="G346" s="55"/>
    </row>
    <row r="347" spans="1:7" ht="33.75" customHeight="1">
      <c r="A347" s="54"/>
      <c r="B347" s="60" t="s">
        <v>219</v>
      </c>
      <c r="C347" s="54" t="s">
        <v>129</v>
      </c>
      <c r="D347" s="54" t="s">
        <v>126</v>
      </c>
      <c r="E347" s="58">
        <f>5200000-300000</f>
        <v>4900000</v>
      </c>
      <c r="F347" s="54"/>
      <c r="G347" s="55">
        <f t="shared" ref="G347:G355" si="7">E347</f>
        <v>4900000</v>
      </c>
    </row>
    <row r="348" spans="1:7" ht="13.5" customHeight="1">
      <c r="A348" s="54">
        <v>2</v>
      </c>
      <c r="B348" s="157" t="s">
        <v>35</v>
      </c>
      <c r="C348" s="54"/>
      <c r="D348" s="54"/>
      <c r="E348" s="72"/>
      <c r="F348" s="54"/>
      <c r="G348" s="55"/>
    </row>
    <row r="349" spans="1:7" ht="30.75" customHeight="1">
      <c r="A349" s="54"/>
      <c r="B349" s="60" t="s">
        <v>160</v>
      </c>
      <c r="C349" s="54" t="s">
        <v>146</v>
      </c>
      <c r="D349" s="54" t="s">
        <v>161</v>
      </c>
      <c r="E349" s="72">
        <v>1826100</v>
      </c>
      <c r="F349" s="54"/>
      <c r="G349" s="55">
        <f t="shared" si="7"/>
        <v>1826100</v>
      </c>
    </row>
    <row r="350" spans="1:7" ht="27" customHeight="1">
      <c r="A350" s="54"/>
      <c r="B350" s="60" t="s">
        <v>162</v>
      </c>
      <c r="C350" s="54" t="s">
        <v>127</v>
      </c>
      <c r="D350" s="54" t="s">
        <v>161</v>
      </c>
      <c r="E350" s="72">
        <v>120</v>
      </c>
      <c r="F350" s="54"/>
      <c r="G350" s="55">
        <f t="shared" si="7"/>
        <v>120</v>
      </c>
    </row>
    <row r="351" spans="1:7" ht="40.5" customHeight="1">
      <c r="A351" s="54"/>
      <c r="B351" s="60" t="s">
        <v>220</v>
      </c>
      <c r="C351" s="54" t="s">
        <v>172</v>
      </c>
      <c r="D351" s="54" t="s">
        <v>138</v>
      </c>
      <c r="E351" s="72">
        <v>4</v>
      </c>
      <c r="F351" s="54"/>
      <c r="G351" s="55">
        <f t="shared" si="7"/>
        <v>4</v>
      </c>
    </row>
    <row r="352" spans="1:7" ht="13.5" customHeight="1">
      <c r="A352" s="54">
        <v>3</v>
      </c>
      <c r="B352" s="157" t="s">
        <v>36</v>
      </c>
      <c r="C352" s="54"/>
      <c r="D352" s="54"/>
      <c r="E352" s="72"/>
      <c r="F352" s="54"/>
      <c r="G352" s="55"/>
    </row>
    <row r="353" spans="1:7" ht="30" customHeight="1">
      <c r="A353" s="54"/>
      <c r="B353" s="60" t="s">
        <v>221</v>
      </c>
      <c r="C353" s="54" t="s">
        <v>125</v>
      </c>
      <c r="D353" s="54" t="s">
        <v>137</v>
      </c>
      <c r="E353" s="72">
        <f>E347/E351</f>
        <v>1225000</v>
      </c>
      <c r="F353" s="54"/>
      <c r="G353" s="55">
        <f t="shared" si="7"/>
        <v>1225000</v>
      </c>
    </row>
    <row r="354" spans="1:7" ht="13.5" customHeight="1">
      <c r="A354" s="54">
        <v>4</v>
      </c>
      <c r="B354" s="157" t="s">
        <v>37</v>
      </c>
      <c r="C354" s="54"/>
      <c r="D354" s="54"/>
      <c r="E354" s="72"/>
      <c r="F354" s="54"/>
      <c r="G354" s="55"/>
    </row>
    <row r="355" spans="1:7" ht="33.75" customHeight="1">
      <c r="A355" s="54"/>
      <c r="B355" s="60" t="s">
        <v>222</v>
      </c>
      <c r="C355" s="54" t="s">
        <v>141</v>
      </c>
      <c r="D355" s="54" t="s">
        <v>137</v>
      </c>
      <c r="E355" s="72">
        <v>100</v>
      </c>
      <c r="F355" s="54"/>
      <c r="G355" s="55">
        <f t="shared" si="7"/>
        <v>100</v>
      </c>
    </row>
    <row r="356" spans="1:7" ht="18" customHeight="1">
      <c r="A356" s="54"/>
      <c r="B356" s="235" t="s">
        <v>686</v>
      </c>
      <c r="C356" s="236"/>
      <c r="D356" s="54"/>
      <c r="E356" s="72"/>
      <c r="F356" s="54"/>
      <c r="G356" s="63"/>
    </row>
    <row r="357" spans="1:7" ht="13.5" customHeight="1">
      <c r="A357" s="54">
        <v>1</v>
      </c>
      <c r="B357" s="157" t="s">
        <v>34</v>
      </c>
      <c r="C357" s="54"/>
      <c r="D357" s="54"/>
      <c r="E357" s="72"/>
      <c r="F357" s="54"/>
      <c r="G357" s="63"/>
    </row>
    <row r="358" spans="1:7" ht="33.75" customHeight="1">
      <c r="A358" s="54"/>
      <c r="B358" s="60" t="s">
        <v>327</v>
      </c>
      <c r="C358" s="54" t="s">
        <v>129</v>
      </c>
      <c r="D358" s="54" t="s">
        <v>126</v>
      </c>
      <c r="E358" s="58">
        <v>1100000</v>
      </c>
      <c r="F358" s="54"/>
      <c r="G358" s="63">
        <f>E358</f>
        <v>1100000</v>
      </c>
    </row>
    <row r="359" spans="1:7" ht="19.5" customHeight="1">
      <c r="A359" s="54">
        <v>2</v>
      </c>
      <c r="B359" s="157" t="s">
        <v>35</v>
      </c>
      <c r="C359" s="54"/>
      <c r="D359" s="54"/>
      <c r="E359" s="72"/>
      <c r="F359" s="54"/>
      <c r="G359" s="63"/>
    </row>
    <row r="360" spans="1:7" ht="36.75" customHeight="1">
      <c r="A360" s="54"/>
      <c r="B360" s="60" t="s">
        <v>328</v>
      </c>
      <c r="C360" s="54" t="s">
        <v>300</v>
      </c>
      <c r="D360" s="54" t="s">
        <v>126</v>
      </c>
      <c r="E360" s="66">
        <f>E358/E362</f>
        <v>7333.333333333333</v>
      </c>
      <c r="F360" s="54"/>
      <c r="G360" s="63">
        <f>E360</f>
        <v>7333.333333333333</v>
      </c>
    </row>
    <row r="361" spans="1:7" ht="15.75" customHeight="1">
      <c r="A361" s="54">
        <v>3</v>
      </c>
      <c r="B361" s="157" t="s">
        <v>36</v>
      </c>
      <c r="C361" s="54"/>
      <c r="D361" s="54"/>
      <c r="E361" s="72"/>
      <c r="F361" s="54"/>
      <c r="G361" s="63"/>
    </row>
    <row r="362" spans="1:7" ht="27" customHeight="1">
      <c r="A362" s="54"/>
      <c r="B362" s="60" t="s">
        <v>302</v>
      </c>
      <c r="C362" s="54" t="s">
        <v>125</v>
      </c>
      <c r="D362" s="54" t="s">
        <v>137</v>
      </c>
      <c r="E362" s="66">
        <v>150</v>
      </c>
      <c r="F362" s="54"/>
      <c r="G362" s="63">
        <v>150</v>
      </c>
    </row>
    <row r="363" spans="1:7" ht="17.25" customHeight="1">
      <c r="A363" s="54">
        <v>4</v>
      </c>
      <c r="B363" s="157" t="s">
        <v>37</v>
      </c>
      <c r="C363" s="54"/>
      <c r="D363" s="54"/>
      <c r="E363" s="72"/>
      <c r="F363" s="54"/>
      <c r="G363" s="63"/>
    </row>
    <row r="364" spans="1:7" ht="27.75" customHeight="1">
      <c r="A364" s="54"/>
      <c r="B364" s="60" t="s">
        <v>200</v>
      </c>
      <c r="C364" s="54" t="s">
        <v>141</v>
      </c>
      <c r="D364" s="54" t="s">
        <v>137</v>
      </c>
      <c r="E364" s="66">
        <v>100</v>
      </c>
      <c r="F364" s="54"/>
      <c r="G364" s="63">
        <v>100</v>
      </c>
    </row>
    <row r="365" spans="1:7" ht="18" customHeight="1">
      <c r="A365" s="54"/>
      <c r="B365" s="238" t="s">
        <v>685</v>
      </c>
      <c r="C365" s="242"/>
      <c r="D365" s="54"/>
      <c r="E365" s="72"/>
      <c r="F365" s="54"/>
      <c r="G365" s="55"/>
    </row>
    <row r="366" spans="1:7" ht="13.5" customHeight="1">
      <c r="A366" s="54">
        <v>1</v>
      </c>
      <c r="B366" s="157" t="s">
        <v>34</v>
      </c>
      <c r="C366" s="54"/>
      <c r="D366" s="54"/>
      <c r="E366" s="72"/>
      <c r="F366" s="54"/>
      <c r="G366" s="55"/>
    </row>
    <row r="367" spans="1:7" ht="33.75" customHeight="1">
      <c r="A367" s="54"/>
      <c r="B367" s="60" t="s">
        <v>329</v>
      </c>
      <c r="C367" s="54" t="s">
        <v>129</v>
      </c>
      <c r="D367" s="54" t="s">
        <v>126</v>
      </c>
      <c r="E367" s="58">
        <f>1200000-400000-300000</f>
        <v>500000</v>
      </c>
      <c r="F367" s="54"/>
      <c r="G367" s="58">
        <f>E367</f>
        <v>500000</v>
      </c>
    </row>
    <row r="368" spans="1:7" ht="19.5" customHeight="1">
      <c r="A368" s="54">
        <v>2</v>
      </c>
      <c r="B368" s="157" t="s">
        <v>35</v>
      </c>
      <c r="C368" s="54"/>
      <c r="D368" s="54"/>
      <c r="E368" s="72"/>
      <c r="F368" s="54"/>
      <c r="G368" s="63"/>
    </row>
    <row r="369" spans="1:7" ht="36.75" customHeight="1">
      <c r="A369" s="54"/>
      <c r="B369" s="60" t="s">
        <v>330</v>
      </c>
      <c r="C369" s="54" t="s">
        <v>134</v>
      </c>
      <c r="D369" s="54" t="s">
        <v>126</v>
      </c>
      <c r="E369" s="127">
        <v>60</v>
      </c>
      <c r="F369" s="128"/>
      <c r="G369" s="128">
        <v>60</v>
      </c>
    </row>
    <row r="370" spans="1:7" ht="15.75" customHeight="1">
      <c r="A370" s="54">
        <v>3</v>
      </c>
      <c r="B370" s="157" t="s">
        <v>36</v>
      </c>
      <c r="C370" s="54"/>
      <c r="D370" s="54"/>
      <c r="E370" s="72"/>
      <c r="F370" s="54"/>
      <c r="G370" s="63"/>
    </row>
    <row r="371" spans="1:7" ht="27" customHeight="1">
      <c r="A371" s="54"/>
      <c r="B371" s="60" t="s">
        <v>331</v>
      </c>
      <c r="C371" s="54" t="s">
        <v>125</v>
      </c>
      <c r="D371" s="54" t="s">
        <v>137</v>
      </c>
      <c r="E371" s="66">
        <f>E367/E369</f>
        <v>8333.3333333333339</v>
      </c>
      <c r="F371" s="54"/>
      <c r="G371" s="63">
        <f>E371</f>
        <v>8333.3333333333339</v>
      </c>
    </row>
    <row r="372" spans="1:7" ht="17.25" customHeight="1">
      <c r="A372" s="54">
        <v>4</v>
      </c>
      <c r="B372" s="157" t="s">
        <v>37</v>
      </c>
      <c r="C372" s="54"/>
      <c r="D372" s="54"/>
      <c r="E372" s="72"/>
      <c r="F372" s="54"/>
      <c r="G372" s="63"/>
    </row>
    <row r="373" spans="1:7" ht="27.75" customHeight="1">
      <c r="A373" s="54"/>
      <c r="B373" s="60" t="s">
        <v>332</v>
      </c>
      <c r="C373" s="54" t="s">
        <v>141</v>
      </c>
      <c r="D373" s="54" t="s">
        <v>137</v>
      </c>
      <c r="E373" s="66">
        <v>100</v>
      </c>
      <c r="F373" s="54"/>
      <c r="G373" s="63">
        <v>100</v>
      </c>
    </row>
    <row r="374" spans="1:7" ht="18" customHeight="1">
      <c r="A374" s="54"/>
      <c r="B374" s="238" t="s">
        <v>683</v>
      </c>
      <c r="C374" s="242"/>
      <c r="D374" s="54"/>
      <c r="E374" s="72"/>
      <c r="F374" s="54"/>
      <c r="G374" s="55"/>
    </row>
    <row r="375" spans="1:7" ht="13.5" customHeight="1">
      <c r="A375" s="54">
        <v>1</v>
      </c>
      <c r="B375" s="157" t="s">
        <v>34</v>
      </c>
      <c r="C375" s="54"/>
      <c r="D375" s="54"/>
      <c r="E375" s="72"/>
      <c r="F375" s="54"/>
      <c r="G375" s="55"/>
    </row>
    <row r="376" spans="1:7" ht="33.75" customHeight="1">
      <c r="A376" s="54"/>
      <c r="B376" s="60" t="s">
        <v>428</v>
      </c>
      <c r="C376" s="54" t="s">
        <v>129</v>
      </c>
      <c r="D376" s="54" t="s">
        <v>126</v>
      </c>
      <c r="E376" s="58">
        <v>300000</v>
      </c>
      <c r="F376" s="54"/>
      <c r="G376" s="63">
        <f t="shared" ref="G376" si="8">E376</f>
        <v>300000</v>
      </c>
    </row>
    <row r="377" spans="1:7" ht="22.5" customHeight="1">
      <c r="A377" s="54">
        <v>2</v>
      </c>
      <c r="B377" s="157" t="s">
        <v>35</v>
      </c>
      <c r="C377" s="54"/>
      <c r="D377" s="54"/>
      <c r="E377" s="72"/>
      <c r="F377" s="54"/>
      <c r="G377" s="63"/>
    </row>
    <row r="378" spans="1:7" ht="33" customHeight="1">
      <c r="A378" s="54"/>
      <c r="B378" s="60" t="s">
        <v>235</v>
      </c>
      <c r="C378" s="54" t="s">
        <v>134</v>
      </c>
      <c r="D378" s="54" t="s">
        <v>126</v>
      </c>
      <c r="E378" s="127">
        <v>30</v>
      </c>
      <c r="F378" s="128"/>
      <c r="G378" s="128">
        <f t="shared" ref="G378" si="9">E378</f>
        <v>30</v>
      </c>
    </row>
    <row r="379" spans="1:7" ht="12" customHeight="1">
      <c r="A379" s="54">
        <v>3</v>
      </c>
      <c r="B379" s="157" t="s">
        <v>36</v>
      </c>
      <c r="C379" s="54"/>
      <c r="D379" s="54"/>
      <c r="E379" s="72"/>
      <c r="F379" s="54"/>
      <c r="G379" s="63"/>
    </row>
    <row r="380" spans="1:7" ht="33.75" customHeight="1">
      <c r="A380" s="54"/>
      <c r="B380" s="60" t="s">
        <v>429</v>
      </c>
      <c r="C380" s="54" t="s">
        <v>125</v>
      </c>
      <c r="D380" s="54" t="s">
        <v>137</v>
      </c>
      <c r="E380" s="66">
        <f>E376/E378</f>
        <v>10000</v>
      </c>
      <c r="F380" s="54"/>
      <c r="G380" s="63">
        <f t="shared" ref="G380" si="10">E380</f>
        <v>10000</v>
      </c>
    </row>
    <row r="381" spans="1:7" ht="15.75" customHeight="1">
      <c r="A381" s="54">
        <v>4</v>
      </c>
      <c r="B381" s="157" t="s">
        <v>37</v>
      </c>
      <c r="C381" s="54"/>
      <c r="D381" s="54"/>
      <c r="E381" s="72"/>
      <c r="F381" s="54"/>
      <c r="G381" s="63"/>
    </row>
    <row r="382" spans="1:7" ht="40.5" customHeight="1">
      <c r="A382" s="161"/>
      <c r="B382" s="60" t="s">
        <v>430</v>
      </c>
      <c r="C382" s="54" t="s">
        <v>141</v>
      </c>
      <c r="D382" s="54" t="s">
        <v>137</v>
      </c>
      <c r="E382" s="66">
        <v>100</v>
      </c>
      <c r="F382" s="54"/>
      <c r="G382" s="63">
        <f t="shared" ref="G382" si="11">E382</f>
        <v>100</v>
      </c>
    </row>
    <row r="383" spans="1:7" ht="25.5" customHeight="1">
      <c r="A383" s="54"/>
      <c r="B383" s="238" t="s">
        <v>684</v>
      </c>
      <c r="C383" s="242"/>
      <c r="D383" s="54"/>
      <c r="E383" s="72"/>
      <c r="F383" s="54"/>
      <c r="G383" s="55"/>
    </row>
    <row r="384" spans="1:7" ht="13.5" customHeight="1">
      <c r="A384" s="54">
        <v>1</v>
      </c>
      <c r="B384" s="157" t="s">
        <v>34</v>
      </c>
      <c r="C384" s="54"/>
      <c r="D384" s="54"/>
      <c r="E384" s="72"/>
      <c r="F384" s="54"/>
      <c r="G384" s="55"/>
    </row>
    <row r="385" spans="1:7" ht="46.5" customHeight="1">
      <c r="A385" s="54"/>
      <c r="B385" s="60" t="s">
        <v>448</v>
      </c>
      <c r="C385" s="54" t="s">
        <v>129</v>
      </c>
      <c r="D385" s="54" t="s">
        <v>126</v>
      </c>
      <c r="E385" s="58">
        <f>500000-300000</f>
        <v>200000</v>
      </c>
      <c r="F385" s="54"/>
      <c r="G385" s="63">
        <f t="shared" ref="G385" si="12">E385</f>
        <v>200000</v>
      </c>
    </row>
    <row r="386" spans="1:7" ht="21" customHeight="1">
      <c r="A386" s="54">
        <v>2</v>
      </c>
      <c r="B386" s="157" t="s">
        <v>35</v>
      </c>
      <c r="C386" s="54"/>
      <c r="D386" s="54"/>
      <c r="E386" s="72"/>
      <c r="F386" s="54"/>
      <c r="G386" s="63"/>
    </row>
    <row r="387" spans="1:7" ht="14.25" customHeight="1">
      <c r="A387" s="54"/>
      <c r="B387" s="60" t="s">
        <v>489</v>
      </c>
      <c r="C387" s="54" t="s">
        <v>127</v>
      </c>
      <c r="D387" s="54" t="s">
        <v>161</v>
      </c>
      <c r="E387" s="57">
        <v>47</v>
      </c>
      <c r="F387" s="54"/>
      <c r="G387" s="55">
        <f>E387</f>
        <v>47</v>
      </c>
    </row>
    <row r="388" spans="1:7" ht="14.25" customHeight="1">
      <c r="A388" s="54"/>
      <c r="B388" s="60" t="s">
        <v>490</v>
      </c>
      <c r="C388" s="54" t="s">
        <v>127</v>
      </c>
      <c r="D388" s="54" t="s">
        <v>161</v>
      </c>
      <c r="E388" s="57">
        <v>4</v>
      </c>
      <c r="F388" s="54"/>
      <c r="G388" s="55">
        <f>E388</f>
        <v>4</v>
      </c>
    </row>
    <row r="389" spans="1:7" ht="28.5" customHeight="1">
      <c r="A389" s="54"/>
      <c r="B389" s="60" t="s">
        <v>491</v>
      </c>
      <c r="C389" s="54" t="s">
        <v>324</v>
      </c>
      <c r="D389" s="54" t="s">
        <v>161</v>
      </c>
      <c r="E389" s="57">
        <v>4.7699999999999996</v>
      </c>
      <c r="F389" s="54"/>
      <c r="G389" s="57">
        <f>E389</f>
        <v>4.7699999999999996</v>
      </c>
    </row>
    <row r="390" spans="1:7" ht="36" customHeight="1">
      <c r="A390" s="54"/>
      <c r="B390" s="60" t="s">
        <v>450</v>
      </c>
      <c r="C390" s="54" t="s">
        <v>172</v>
      </c>
      <c r="D390" s="54" t="s">
        <v>126</v>
      </c>
      <c r="E390" s="127">
        <v>4</v>
      </c>
      <c r="F390" s="128"/>
      <c r="G390" s="128">
        <f t="shared" ref="G390" si="13">E390</f>
        <v>4</v>
      </c>
    </row>
    <row r="391" spans="1:7" ht="12" customHeight="1">
      <c r="A391" s="54">
        <v>3</v>
      </c>
      <c r="B391" s="65" t="s">
        <v>36</v>
      </c>
      <c r="C391" s="54"/>
      <c r="D391" s="54"/>
      <c r="E391" s="72"/>
      <c r="F391" s="54"/>
      <c r="G391" s="63"/>
    </row>
    <row r="392" spans="1:7" ht="33.75" customHeight="1">
      <c r="A392" s="54"/>
      <c r="B392" s="60" t="s">
        <v>492</v>
      </c>
      <c r="C392" s="54" t="s">
        <v>125</v>
      </c>
      <c r="D392" s="54" t="s">
        <v>137</v>
      </c>
      <c r="E392" s="66">
        <f>E385/E390+0.01</f>
        <v>50000.01</v>
      </c>
      <c r="F392" s="54"/>
      <c r="G392" s="63">
        <f t="shared" ref="G392:G393" si="14">E392</f>
        <v>50000.01</v>
      </c>
    </row>
    <row r="393" spans="1:7" ht="33.75" customHeight="1">
      <c r="A393" s="54"/>
      <c r="B393" s="60" t="s">
        <v>493</v>
      </c>
      <c r="C393" s="54" t="s">
        <v>125</v>
      </c>
      <c r="D393" s="54" t="s">
        <v>137</v>
      </c>
      <c r="E393" s="66">
        <f>ROUND(E385/(E389*1000),2)+0.01</f>
        <v>41.94</v>
      </c>
      <c r="F393" s="54"/>
      <c r="G393" s="63">
        <f t="shared" si="14"/>
        <v>41.94</v>
      </c>
    </row>
    <row r="394" spans="1:7" ht="15.75" customHeight="1">
      <c r="A394" s="54">
        <v>4</v>
      </c>
      <c r="B394" s="157" t="s">
        <v>37</v>
      </c>
      <c r="C394" s="54"/>
      <c r="D394" s="54"/>
      <c r="E394" s="72"/>
      <c r="F394" s="54"/>
      <c r="G394" s="63"/>
    </row>
    <row r="395" spans="1:7" ht="27" customHeight="1">
      <c r="A395" s="161"/>
      <c r="B395" s="60" t="s">
        <v>447</v>
      </c>
      <c r="C395" s="54" t="s">
        <v>141</v>
      </c>
      <c r="D395" s="54" t="s">
        <v>137</v>
      </c>
      <c r="E395" s="66">
        <v>100</v>
      </c>
      <c r="F395" s="54"/>
      <c r="G395" s="63">
        <f t="shared" ref="G395" si="15">E395</f>
        <v>100</v>
      </c>
    </row>
    <row r="396" spans="1:7" ht="27" customHeight="1">
      <c r="A396" s="161">
        <v>6</v>
      </c>
      <c r="B396" s="235" t="s">
        <v>245</v>
      </c>
      <c r="C396" s="236"/>
      <c r="D396" s="62"/>
      <c r="E396" s="133">
        <f>E399+E408+E417+E426</f>
        <v>18114000</v>
      </c>
      <c r="F396" s="161"/>
      <c r="G396" s="133">
        <f>G399+G408+G417+G426</f>
        <v>18114000</v>
      </c>
    </row>
    <row r="397" spans="1:7" ht="29.25" customHeight="1">
      <c r="A397" s="54"/>
      <c r="B397" s="157" t="s">
        <v>661</v>
      </c>
      <c r="C397" s="54"/>
      <c r="D397" s="62"/>
      <c r="E397" s="72"/>
      <c r="F397" s="54"/>
      <c r="G397" s="55"/>
    </row>
    <row r="398" spans="1:7" ht="13.5" customHeight="1">
      <c r="A398" s="54">
        <v>1</v>
      </c>
      <c r="B398" s="157" t="s">
        <v>34</v>
      </c>
      <c r="C398" s="54"/>
      <c r="D398" s="54"/>
      <c r="E398" s="72"/>
      <c r="F398" s="54"/>
      <c r="G398" s="55"/>
    </row>
    <row r="399" spans="1:7" ht="27" customHeight="1">
      <c r="A399" s="54"/>
      <c r="B399" s="60" t="s">
        <v>206</v>
      </c>
      <c r="C399" s="54" t="s">
        <v>125</v>
      </c>
      <c r="D399" s="54" t="s">
        <v>130</v>
      </c>
      <c r="E399" s="58">
        <f>8500000+1451400+1000000</f>
        <v>10951400</v>
      </c>
      <c r="F399" s="54"/>
      <c r="G399" s="56">
        <f>E399</f>
        <v>10951400</v>
      </c>
    </row>
    <row r="400" spans="1:7" ht="13.5" customHeight="1">
      <c r="A400" s="54">
        <v>2</v>
      </c>
      <c r="B400" s="157" t="s">
        <v>35</v>
      </c>
      <c r="C400" s="54"/>
      <c r="D400" s="54"/>
      <c r="E400" s="72"/>
      <c r="F400" s="54"/>
      <c r="G400" s="55"/>
    </row>
    <row r="401" spans="1:7" ht="32.25" customHeight="1">
      <c r="A401" s="54"/>
      <c r="B401" s="60" t="s">
        <v>209</v>
      </c>
      <c r="C401" s="54" t="s">
        <v>172</v>
      </c>
      <c r="D401" s="54" t="s">
        <v>138</v>
      </c>
      <c r="E401" s="72">
        <v>12</v>
      </c>
      <c r="F401" s="54"/>
      <c r="G401" s="55">
        <f>E401</f>
        <v>12</v>
      </c>
    </row>
    <row r="402" spans="1:7" ht="13.5" customHeight="1">
      <c r="A402" s="54">
        <v>3</v>
      </c>
      <c r="B402" s="157" t="s">
        <v>36</v>
      </c>
      <c r="C402" s="54"/>
      <c r="D402" s="54"/>
      <c r="E402" s="72"/>
      <c r="F402" s="54"/>
      <c r="G402" s="55"/>
    </row>
    <row r="403" spans="1:7" ht="27.75" customHeight="1">
      <c r="A403" s="54"/>
      <c r="B403" s="60" t="s">
        <v>203</v>
      </c>
      <c r="C403" s="54" t="s">
        <v>125</v>
      </c>
      <c r="D403" s="54" t="s">
        <v>137</v>
      </c>
      <c r="E403" s="58">
        <f>E399/E401</f>
        <v>912616.66666666663</v>
      </c>
      <c r="F403" s="54"/>
      <c r="G403" s="55">
        <f>E403</f>
        <v>912616.66666666663</v>
      </c>
    </row>
    <row r="404" spans="1:7" ht="13.5" customHeight="1">
      <c r="A404" s="54">
        <v>4</v>
      </c>
      <c r="B404" s="157" t="s">
        <v>37</v>
      </c>
      <c r="C404" s="54"/>
      <c r="D404" s="54"/>
      <c r="E404" s="72"/>
      <c r="F404" s="54"/>
      <c r="G404" s="55"/>
    </row>
    <row r="405" spans="1:7" ht="32.25" customHeight="1">
      <c r="A405" s="54"/>
      <c r="B405" s="60" t="s">
        <v>211</v>
      </c>
      <c r="C405" s="54" t="s">
        <v>141</v>
      </c>
      <c r="D405" s="54" t="s">
        <v>137</v>
      </c>
      <c r="E405" s="72">
        <v>100</v>
      </c>
      <c r="F405" s="54"/>
      <c r="G405" s="55">
        <f>E405</f>
        <v>100</v>
      </c>
    </row>
    <row r="406" spans="1:7" ht="27.75" customHeight="1">
      <c r="A406" s="54"/>
      <c r="B406" s="235" t="s">
        <v>662</v>
      </c>
      <c r="C406" s="236"/>
      <c r="D406" s="62"/>
      <c r="E406" s="72"/>
      <c r="F406" s="54"/>
      <c r="G406" s="55"/>
    </row>
    <row r="407" spans="1:7" ht="13.5" customHeight="1">
      <c r="A407" s="54">
        <v>1</v>
      </c>
      <c r="B407" s="157" t="s">
        <v>34</v>
      </c>
      <c r="C407" s="54"/>
      <c r="D407" s="54"/>
      <c r="E407" s="72"/>
      <c r="F407" s="54"/>
      <c r="G407" s="55"/>
    </row>
    <row r="408" spans="1:7" ht="33.75" customHeight="1">
      <c r="A408" s="54"/>
      <c r="B408" s="60" t="s">
        <v>207</v>
      </c>
      <c r="C408" s="54" t="s">
        <v>125</v>
      </c>
      <c r="D408" s="54" t="s">
        <v>130</v>
      </c>
      <c r="E408" s="58">
        <f>6500000-1451400+600000</f>
        <v>5648600</v>
      </c>
      <c r="F408" s="57"/>
      <c r="G408" s="58">
        <f>E408</f>
        <v>5648600</v>
      </c>
    </row>
    <row r="409" spans="1:7" ht="13.5" customHeight="1">
      <c r="A409" s="54">
        <v>2</v>
      </c>
      <c r="B409" s="157" t="s">
        <v>35</v>
      </c>
      <c r="C409" s="54"/>
      <c r="D409" s="54"/>
      <c r="E409" s="57"/>
      <c r="F409" s="57"/>
      <c r="G409" s="57"/>
    </row>
    <row r="410" spans="1:7" ht="26.25" customHeight="1">
      <c r="A410" s="54"/>
      <c r="B410" s="60" t="s">
        <v>202</v>
      </c>
      <c r="C410" s="54" t="s">
        <v>172</v>
      </c>
      <c r="D410" s="54" t="s">
        <v>138</v>
      </c>
      <c r="E410" s="57">
        <v>12</v>
      </c>
      <c r="F410" s="57"/>
      <c r="G410" s="57">
        <f>E410</f>
        <v>12</v>
      </c>
    </row>
    <row r="411" spans="1:7" ht="13.5" customHeight="1">
      <c r="A411" s="54">
        <v>3</v>
      </c>
      <c r="B411" s="157" t="s">
        <v>36</v>
      </c>
      <c r="C411" s="54"/>
      <c r="D411" s="54"/>
      <c r="E411" s="57"/>
      <c r="F411" s="57"/>
      <c r="G411" s="57"/>
    </row>
    <row r="412" spans="1:7" ht="26.25" customHeight="1">
      <c r="A412" s="54"/>
      <c r="B412" s="60" t="s">
        <v>208</v>
      </c>
      <c r="C412" s="54" t="s">
        <v>125</v>
      </c>
      <c r="D412" s="54" t="s">
        <v>137</v>
      </c>
      <c r="E412" s="58">
        <f>E408/E410</f>
        <v>470716.66666666669</v>
      </c>
      <c r="F412" s="58"/>
      <c r="G412" s="58">
        <f>E412</f>
        <v>470716.66666666669</v>
      </c>
    </row>
    <row r="413" spans="1:7" ht="13.5" customHeight="1">
      <c r="A413" s="54">
        <v>4</v>
      </c>
      <c r="B413" s="157" t="s">
        <v>37</v>
      </c>
      <c r="C413" s="54"/>
      <c r="D413" s="54"/>
      <c r="E413" s="57"/>
      <c r="F413" s="57"/>
      <c r="G413" s="57"/>
    </row>
    <row r="414" spans="1:7" ht="27.75" customHeight="1">
      <c r="A414" s="54"/>
      <c r="B414" s="60" t="s">
        <v>212</v>
      </c>
      <c r="C414" s="54" t="s">
        <v>141</v>
      </c>
      <c r="D414" s="54" t="s">
        <v>137</v>
      </c>
      <c r="E414" s="57">
        <v>100</v>
      </c>
      <c r="F414" s="57"/>
      <c r="G414" s="57">
        <f>E414</f>
        <v>100</v>
      </c>
    </row>
    <row r="415" spans="1:7" ht="38.25" customHeight="1">
      <c r="A415" s="54"/>
      <c r="B415" s="235" t="s">
        <v>663</v>
      </c>
      <c r="C415" s="236"/>
      <c r="D415" s="62"/>
      <c r="E415" s="57"/>
      <c r="F415" s="57"/>
      <c r="G415" s="57"/>
    </row>
    <row r="416" spans="1:7" ht="13.5" customHeight="1">
      <c r="A416" s="54">
        <v>1</v>
      </c>
      <c r="B416" s="157" t="s">
        <v>34</v>
      </c>
      <c r="C416" s="54"/>
      <c r="D416" s="54"/>
      <c r="E416" s="57"/>
      <c r="F416" s="57"/>
      <c r="G416" s="57"/>
    </row>
    <row r="417" spans="1:7" ht="37.5" customHeight="1">
      <c r="A417" s="54"/>
      <c r="B417" s="87" t="s">
        <v>201</v>
      </c>
      <c r="C417" s="54" t="s">
        <v>129</v>
      </c>
      <c r="D417" s="54" t="s">
        <v>130</v>
      </c>
      <c r="E417" s="58">
        <f>514000+97567.94</f>
        <v>611567.93999999994</v>
      </c>
      <c r="F417" s="57"/>
      <c r="G417" s="58">
        <f>E417</f>
        <v>611567.93999999994</v>
      </c>
    </row>
    <row r="418" spans="1:7" ht="13.5" customHeight="1">
      <c r="A418" s="54">
        <v>2</v>
      </c>
      <c r="B418" s="129" t="s">
        <v>35</v>
      </c>
      <c r="C418" s="54"/>
      <c r="D418" s="54"/>
      <c r="E418" s="57"/>
      <c r="F418" s="57"/>
      <c r="G418" s="57"/>
    </row>
    <row r="419" spans="1:7" ht="28.5" customHeight="1">
      <c r="A419" s="54"/>
      <c r="B419" s="60" t="s">
        <v>204</v>
      </c>
      <c r="C419" s="54" t="s">
        <v>172</v>
      </c>
      <c r="D419" s="54" t="s">
        <v>138</v>
      </c>
      <c r="E419" s="57">
        <v>12</v>
      </c>
      <c r="F419" s="57"/>
      <c r="G419" s="57">
        <v>12</v>
      </c>
    </row>
    <row r="420" spans="1:7" ht="13.5" customHeight="1">
      <c r="A420" s="54">
        <v>3</v>
      </c>
      <c r="B420" s="129" t="s">
        <v>36</v>
      </c>
      <c r="C420" s="54"/>
      <c r="D420" s="54"/>
      <c r="E420" s="57"/>
      <c r="F420" s="57"/>
      <c r="G420" s="57"/>
    </row>
    <row r="421" spans="1:7" ht="21.75" customHeight="1">
      <c r="A421" s="54"/>
      <c r="B421" s="60" t="s">
        <v>205</v>
      </c>
      <c r="C421" s="54" t="s">
        <v>125</v>
      </c>
      <c r="D421" s="54" t="s">
        <v>137</v>
      </c>
      <c r="E421" s="58">
        <f>E417/E419</f>
        <v>50963.994999999995</v>
      </c>
      <c r="F421" s="66"/>
      <c r="G421" s="58">
        <f>E421</f>
        <v>50963.994999999995</v>
      </c>
    </row>
    <row r="422" spans="1:7" ht="13.5" customHeight="1">
      <c r="A422" s="54">
        <v>4</v>
      </c>
      <c r="B422" s="129" t="s">
        <v>37</v>
      </c>
      <c r="C422" s="54"/>
      <c r="D422" s="54"/>
      <c r="E422" s="57"/>
      <c r="F422" s="57"/>
      <c r="G422" s="57"/>
    </row>
    <row r="423" spans="1:7" ht="36" customHeight="1">
      <c r="A423" s="54"/>
      <c r="B423" s="60" t="s">
        <v>210</v>
      </c>
      <c r="C423" s="54" t="s">
        <v>141</v>
      </c>
      <c r="D423" s="54" t="s">
        <v>137</v>
      </c>
      <c r="E423" s="57">
        <v>100</v>
      </c>
      <c r="F423" s="57"/>
      <c r="G423" s="57">
        <v>100</v>
      </c>
    </row>
    <row r="424" spans="1:7" ht="38.25" customHeight="1">
      <c r="A424" s="54"/>
      <c r="B424" s="238" t="s">
        <v>664</v>
      </c>
      <c r="C424" s="238"/>
      <c r="D424" s="54"/>
      <c r="E424" s="57"/>
      <c r="F424" s="57"/>
      <c r="G424" s="57"/>
    </row>
    <row r="425" spans="1:7" ht="13.5" customHeight="1">
      <c r="A425" s="54">
        <v>1</v>
      </c>
      <c r="B425" s="157" t="s">
        <v>34</v>
      </c>
      <c r="C425" s="54"/>
      <c r="D425" s="54"/>
      <c r="E425" s="57"/>
      <c r="F425" s="57"/>
      <c r="G425" s="57"/>
    </row>
    <row r="426" spans="1:7" ht="49.5" customHeight="1">
      <c r="A426" s="54"/>
      <c r="B426" s="87" t="s">
        <v>335</v>
      </c>
      <c r="C426" s="54" t="s">
        <v>129</v>
      </c>
      <c r="D426" s="54" t="s">
        <v>130</v>
      </c>
      <c r="E426" s="58">
        <f>1000000-97567.94</f>
        <v>902432.06</v>
      </c>
      <c r="F426" s="57"/>
      <c r="G426" s="58">
        <f>E426</f>
        <v>902432.06</v>
      </c>
    </row>
    <row r="427" spans="1:7" ht="13.5" customHeight="1">
      <c r="A427" s="54">
        <v>2</v>
      </c>
      <c r="B427" s="129" t="s">
        <v>35</v>
      </c>
      <c r="C427" s="54"/>
      <c r="D427" s="54"/>
      <c r="E427" s="57"/>
      <c r="F427" s="57"/>
      <c r="G427" s="57"/>
    </row>
    <row r="428" spans="1:7" ht="37.5" customHeight="1">
      <c r="A428" s="54"/>
      <c r="B428" s="60" t="s">
        <v>336</v>
      </c>
      <c r="C428" s="54" t="s">
        <v>127</v>
      </c>
      <c r="D428" s="54" t="s">
        <v>126</v>
      </c>
      <c r="E428" s="54">
        <v>18</v>
      </c>
      <c r="F428" s="54"/>
      <c r="G428" s="58">
        <f>E428</f>
        <v>18</v>
      </c>
    </row>
    <row r="429" spans="1:7" ht="13.5" customHeight="1">
      <c r="A429" s="54">
        <v>3</v>
      </c>
      <c r="B429" s="157" t="s">
        <v>36</v>
      </c>
      <c r="C429" s="54"/>
      <c r="D429" s="54"/>
      <c r="E429" s="57"/>
      <c r="F429" s="54"/>
      <c r="G429" s="54"/>
    </row>
    <row r="430" spans="1:7" ht="21.75" customHeight="1">
      <c r="A430" s="54"/>
      <c r="B430" s="60" t="s">
        <v>237</v>
      </c>
      <c r="C430" s="54" t="s">
        <v>125</v>
      </c>
      <c r="D430" s="54" t="s">
        <v>137</v>
      </c>
      <c r="E430" s="56">
        <f>E426/E428</f>
        <v>50135.114444444451</v>
      </c>
      <c r="F430" s="54"/>
      <c r="G430" s="58">
        <f>E430</f>
        <v>50135.114444444451</v>
      </c>
    </row>
    <row r="431" spans="1:7" ht="13.5" customHeight="1">
      <c r="A431" s="54">
        <v>4</v>
      </c>
      <c r="B431" s="129" t="s">
        <v>37</v>
      </c>
      <c r="C431" s="54"/>
      <c r="D431" s="54"/>
      <c r="E431" s="57"/>
      <c r="F431" s="57"/>
      <c r="G431" s="57"/>
    </row>
    <row r="432" spans="1:7" ht="45" customHeight="1">
      <c r="A432" s="54"/>
      <c r="B432" s="60" t="s">
        <v>337</v>
      </c>
      <c r="C432" s="54" t="s">
        <v>141</v>
      </c>
      <c r="D432" s="54" t="s">
        <v>137</v>
      </c>
      <c r="E432" s="57">
        <v>100</v>
      </c>
      <c r="F432" s="57"/>
      <c r="G432" s="58">
        <f>E432</f>
        <v>100</v>
      </c>
    </row>
    <row r="433" spans="1:7" ht="25.5" customHeight="1">
      <c r="A433" s="161">
        <v>7</v>
      </c>
      <c r="B433" s="235" t="s">
        <v>250</v>
      </c>
      <c r="C433" s="236"/>
      <c r="D433" s="54"/>
      <c r="E433" s="134">
        <f>E436</f>
        <v>6554408</v>
      </c>
      <c r="F433" s="135"/>
      <c r="G433" s="134">
        <f>E433</f>
        <v>6554408</v>
      </c>
    </row>
    <row r="434" spans="1:7" ht="26.25" customHeight="1">
      <c r="A434" s="54"/>
      <c r="B434" s="235" t="s">
        <v>665</v>
      </c>
      <c r="C434" s="236"/>
      <c r="D434" s="54"/>
      <c r="E434" s="57"/>
      <c r="F434" s="57"/>
      <c r="G434" s="57"/>
    </row>
    <row r="435" spans="1:7" ht="11.25" customHeight="1">
      <c r="A435" s="54">
        <v>1</v>
      </c>
      <c r="B435" s="157" t="s">
        <v>34</v>
      </c>
      <c r="C435" s="54"/>
      <c r="D435" s="54"/>
      <c r="E435" s="57"/>
      <c r="F435" s="57"/>
      <c r="G435" s="57"/>
    </row>
    <row r="436" spans="1:7" ht="42" customHeight="1">
      <c r="A436" s="54"/>
      <c r="B436" s="60" t="s">
        <v>246</v>
      </c>
      <c r="C436" s="54" t="s">
        <v>125</v>
      </c>
      <c r="D436" s="54" t="s">
        <v>130</v>
      </c>
      <c r="E436" s="58">
        <f>6000000+250000+100000+52000+1500000-600000-747592</f>
        <v>6554408</v>
      </c>
      <c r="F436" s="57"/>
      <c r="G436" s="58">
        <f>E436</f>
        <v>6554408</v>
      </c>
    </row>
    <row r="437" spans="1:7" ht="11.25" customHeight="1">
      <c r="A437" s="54">
        <v>2</v>
      </c>
      <c r="B437" s="157" t="s">
        <v>35</v>
      </c>
      <c r="C437" s="54"/>
      <c r="D437" s="54"/>
      <c r="E437" s="72"/>
      <c r="F437" s="54"/>
      <c r="G437" s="55"/>
    </row>
    <row r="438" spans="1:7" ht="49.5" customHeight="1">
      <c r="A438" s="54"/>
      <c r="B438" s="60" t="s">
        <v>247</v>
      </c>
      <c r="C438" s="54" t="s">
        <v>172</v>
      </c>
      <c r="D438" s="54" t="s">
        <v>138</v>
      </c>
      <c r="E438" s="72">
        <v>12</v>
      </c>
      <c r="F438" s="54"/>
      <c r="G438" s="58">
        <f>E438</f>
        <v>12</v>
      </c>
    </row>
    <row r="439" spans="1:7" ht="11.25" customHeight="1">
      <c r="A439" s="54">
        <v>3</v>
      </c>
      <c r="B439" s="157" t="s">
        <v>36</v>
      </c>
      <c r="C439" s="54"/>
      <c r="D439" s="54"/>
      <c r="E439" s="72"/>
      <c r="F439" s="54"/>
      <c r="G439" s="55"/>
    </row>
    <row r="440" spans="1:7" ht="39" customHeight="1">
      <c r="A440" s="54"/>
      <c r="B440" s="60" t="s">
        <v>248</v>
      </c>
      <c r="C440" s="54" t="s">
        <v>125</v>
      </c>
      <c r="D440" s="54" t="s">
        <v>137</v>
      </c>
      <c r="E440" s="58">
        <f>E436/E438</f>
        <v>546200.66666666663</v>
      </c>
      <c r="F440" s="54"/>
      <c r="G440" s="58">
        <f>E440</f>
        <v>546200.66666666663</v>
      </c>
    </row>
    <row r="441" spans="1:7" ht="11.25" customHeight="1">
      <c r="A441" s="54">
        <v>4</v>
      </c>
      <c r="B441" s="157" t="s">
        <v>37</v>
      </c>
      <c r="C441" s="54"/>
      <c r="D441" s="54"/>
      <c r="E441" s="72"/>
      <c r="F441" s="54"/>
      <c r="G441" s="55"/>
    </row>
    <row r="442" spans="1:7" ht="44.25" customHeight="1">
      <c r="A442" s="54"/>
      <c r="B442" s="60" t="s">
        <v>249</v>
      </c>
      <c r="C442" s="54" t="s">
        <v>141</v>
      </c>
      <c r="D442" s="54" t="s">
        <v>137</v>
      </c>
      <c r="E442" s="72">
        <v>100</v>
      </c>
      <c r="F442" s="54"/>
      <c r="G442" s="58">
        <f>E442</f>
        <v>100</v>
      </c>
    </row>
    <row r="443" spans="1:7" ht="39" customHeight="1">
      <c r="A443" s="161">
        <v>8</v>
      </c>
      <c r="B443" s="235" t="s">
        <v>273</v>
      </c>
      <c r="C443" s="236"/>
      <c r="D443" s="54"/>
      <c r="E443" s="136">
        <f>E446</f>
        <v>4950000</v>
      </c>
      <c r="F443" s="135"/>
      <c r="G443" s="136">
        <f>E443</f>
        <v>4950000</v>
      </c>
    </row>
    <row r="444" spans="1:7" ht="33" customHeight="1">
      <c r="A444" s="54"/>
      <c r="B444" s="235" t="s">
        <v>666</v>
      </c>
      <c r="C444" s="236"/>
      <c r="D444" s="54"/>
      <c r="E444" s="57"/>
      <c r="F444" s="57"/>
      <c r="G444" s="57"/>
    </row>
    <row r="445" spans="1:7" ht="11.25" customHeight="1">
      <c r="A445" s="54">
        <v>1</v>
      </c>
      <c r="B445" s="157" t="s">
        <v>34</v>
      </c>
      <c r="C445" s="54"/>
      <c r="D445" s="54"/>
      <c r="E445" s="57"/>
      <c r="F445" s="57"/>
      <c r="G445" s="57"/>
    </row>
    <row r="446" spans="1:7" ht="36" customHeight="1">
      <c r="A446" s="54"/>
      <c r="B446" s="60" t="s">
        <v>276</v>
      </c>
      <c r="C446" s="54" t="s">
        <v>125</v>
      </c>
      <c r="D446" s="54" t="s">
        <v>130</v>
      </c>
      <c r="E446" s="67">
        <f>4700000+250000+1000000-1000000</f>
        <v>4950000</v>
      </c>
      <c r="F446" s="57"/>
      <c r="G446" s="67">
        <f>E446</f>
        <v>4950000</v>
      </c>
    </row>
    <row r="447" spans="1:7" ht="17.25" customHeight="1">
      <c r="A447" s="54">
        <v>2</v>
      </c>
      <c r="B447" s="157" t="s">
        <v>35</v>
      </c>
      <c r="C447" s="54" t="s">
        <v>125</v>
      </c>
      <c r="D447" s="54" t="s">
        <v>130</v>
      </c>
      <c r="E447" s="72"/>
      <c r="F447" s="54"/>
      <c r="G447" s="55"/>
    </row>
    <row r="448" spans="1:7" ht="48" customHeight="1">
      <c r="A448" s="54"/>
      <c r="B448" s="60" t="s">
        <v>277</v>
      </c>
      <c r="C448" s="54" t="s">
        <v>172</v>
      </c>
      <c r="D448" s="54" t="s">
        <v>138</v>
      </c>
      <c r="E448" s="72">
        <v>12</v>
      </c>
      <c r="F448" s="54"/>
      <c r="G448" s="55">
        <f>E448</f>
        <v>12</v>
      </c>
    </row>
    <row r="449" spans="1:7" ht="11.25" customHeight="1">
      <c r="A449" s="54">
        <v>3</v>
      </c>
      <c r="B449" s="157" t="s">
        <v>36</v>
      </c>
      <c r="C449" s="54"/>
      <c r="D449" s="54"/>
      <c r="E449" s="72"/>
      <c r="F449" s="54"/>
      <c r="G449" s="55"/>
    </row>
    <row r="450" spans="1:7" ht="33.75" customHeight="1">
      <c r="A450" s="54"/>
      <c r="B450" s="60" t="s">
        <v>295</v>
      </c>
      <c r="C450" s="54" t="s">
        <v>125</v>
      </c>
      <c r="D450" s="54" t="s">
        <v>137</v>
      </c>
      <c r="E450" s="66">
        <f>E446/E448</f>
        <v>412500</v>
      </c>
      <c r="F450" s="63"/>
      <c r="G450" s="63">
        <f>E450</f>
        <v>412500</v>
      </c>
    </row>
    <row r="451" spans="1:7" ht="11.25" customHeight="1">
      <c r="A451" s="54">
        <v>4</v>
      </c>
      <c r="B451" s="157" t="s">
        <v>37</v>
      </c>
      <c r="C451" s="54"/>
      <c r="D451" s="54"/>
      <c r="E451" s="72"/>
      <c r="F451" s="54"/>
      <c r="G451" s="55"/>
    </row>
    <row r="452" spans="1:7" ht="39" customHeight="1">
      <c r="A452" s="54"/>
      <c r="B452" s="60" t="s">
        <v>278</v>
      </c>
      <c r="C452" s="54" t="s">
        <v>141</v>
      </c>
      <c r="D452" s="54" t="s">
        <v>137</v>
      </c>
      <c r="E452" s="72">
        <v>100</v>
      </c>
      <c r="F452" s="54"/>
      <c r="G452" s="55">
        <f>E452</f>
        <v>100</v>
      </c>
    </row>
    <row r="453" spans="1:7" ht="21.75" customHeight="1">
      <c r="A453" s="54"/>
      <c r="B453" s="92" t="s">
        <v>688</v>
      </c>
      <c r="C453" s="54"/>
      <c r="D453" s="54"/>
      <c r="E453" s="54"/>
      <c r="F453" s="59">
        <f>F456+F465+F474+F483+F492+F512+F523+F532+F541+F550+F561+F501+F570+F581+F592</f>
        <v>39158720</v>
      </c>
      <c r="G453" s="59">
        <f>G456+G465+G474+G483+G492+G512+G523+G532+G541+G550+G561+G501+G570+G581+G592</f>
        <v>39158720</v>
      </c>
    </row>
    <row r="454" spans="1:7" ht="30.75" customHeight="1">
      <c r="A454" s="54"/>
      <c r="B454" s="238" t="s">
        <v>689</v>
      </c>
      <c r="C454" s="242"/>
      <c r="D454" s="93"/>
      <c r="E454" s="54"/>
      <c r="F454" s="54"/>
      <c r="G454" s="55"/>
    </row>
    <row r="455" spans="1:7" ht="11.25" customHeight="1">
      <c r="A455" s="54">
        <v>1</v>
      </c>
      <c r="B455" s="129" t="s">
        <v>34</v>
      </c>
      <c r="C455" s="54"/>
      <c r="D455" s="93"/>
      <c r="E455" s="54"/>
      <c r="F455" s="54"/>
      <c r="G455" s="55"/>
    </row>
    <row r="456" spans="1:7" ht="36" customHeight="1">
      <c r="A456" s="54"/>
      <c r="B456" s="60" t="s">
        <v>283</v>
      </c>
      <c r="C456" s="54" t="s">
        <v>129</v>
      </c>
      <c r="D456" s="54" t="s">
        <v>344</v>
      </c>
      <c r="E456" s="54"/>
      <c r="F456" s="56">
        <v>4512391</v>
      </c>
      <c r="G456" s="56">
        <f>E456+F456</f>
        <v>4512391</v>
      </c>
    </row>
    <row r="457" spans="1:7" ht="11.25" customHeight="1">
      <c r="A457" s="54">
        <v>2</v>
      </c>
      <c r="B457" s="129" t="s">
        <v>35</v>
      </c>
      <c r="C457" s="54"/>
      <c r="D457" s="93"/>
      <c r="E457" s="54"/>
      <c r="F457" s="54"/>
      <c r="G457" s="55"/>
    </row>
    <row r="458" spans="1:7" ht="48.75" customHeight="1">
      <c r="A458" s="54"/>
      <c r="B458" s="70" t="s">
        <v>341</v>
      </c>
      <c r="C458" s="54" t="s">
        <v>320</v>
      </c>
      <c r="D458" s="54" t="s">
        <v>138</v>
      </c>
      <c r="E458" s="54"/>
      <c r="F458" s="63">
        <f>4571.4-857-1000</f>
        <v>2714.3999999999996</v>
      </c>
      <c r="G458" s="63">
        <f>F458</f>
        <v>2714.3999999999996</v>
      </c>
    </row>
    <row r="459" spans="1:7" ht="11.25" customHeight="1">
      <c r="A459" s="54">
        <v>3</v>
      </c>
      <c r="B459" s="129" t="s">
        <v>36</v>
      </c>
      <c r="C459" s="54"/>
      <c r="D459" s="93"/>
      <c r="E459" s="54"/>
      <c r="F459" s="54"/>
      <c r="G459" s="69"/>
    </row>
    <row r="460" spans="1:7" ht="46.5" customHeight="1">
      <c r="A460" s="54"/>
      <c r="B460" s="70" t="s">
        <v>342</v>
      </c>
      <c r="C460" s="54" t="s">
        <v>129</v>
      </c>
      <c r="D460" s="54" t="s">
        <v>137</v>
      </c>
      <c r="E460" s="54"/>
      <c r="F460" s="56">
        <f>F456/F458</f>
        <v>1662.3898467432953</v>
      </c>
      <c r="G460" s="56">
        <f>E460+F460</f>
        <v>1662.3898467432953</v>
      </c>
    </row>
    <row r="461" spans="1:7" ht="11.25" customHeight="1">
      <c r="A461" s="54">
        <v>4</v>
      </c>
      <c r="B461" s="129" t="s">
        <v>37</v>
      </c>
      <c r="C461" s="54"/>
      <c r="D461" s="93"/>
      <c r="E461" s="54"/>
      <c r="F461" s="54"/>
      <c r="G461" s="55"/>
    </row>
    <row r="462" spans="1:7" ht="35.25" customHeight="1">
      <c r="A462" s="54"/>
      <c r="B462" s="70" t="s">
        <v>284</v>
      </c>
      <c r="C462" s="93" t="s">
        <v>141</v>
      </c>
      <c r="D462" s="93" t="s">
        <v>140</v>
      </c>
      <c r="E462" s="54"/>
      <c r="F462" s="54">
        <v>100</v>
      </c>
      <c r="G462" s="55">
        <v>100</v>
      </c>
    </row>
    <row r="463" spans="1:7" ht="30.75" customHeight="1">
      <c r="A463" s="54"/>
      <c r="B463" s="238" t="s">
        <v>690</v>
      </c>
      <c r="C463" s="242"/>
      <c r="D463" s="93"/>
      <c r="E463" s="54"/>
      <c r="F463" s="54"/>
      <c r="G463" s="55"/>
    </row>
    <row r="464" spans="1:7" ht="11.25" customHeight="1">
      <c r="A464" s="54">
        <v>1</v>
      </c>
      <c r="B464" s="129" t="s">
        <v>34</v>
      </c>
      <c r="C464" s="54"/>
      <c r="D464" s="93"/>
      <c r="E464" s="54"/>
      <c r="F464" s="54"/>
      <c r="G464" s="55"/>
    </row>
    <row r="465" spans="1:7" ht="33.75" customHeight="1">
      <c r="A465" s="54"/>
      <c r="B465" s="60" t="s">
        <v>347</v>
      </c>
      <c r="C465" s="54" t="s">
        <v>129</v>
      </c>
      <c r="D465" s="54" t="s">
        <v>723</v>
      </c>
      <c r="E465" s="54"/>
      <c r="F465" s="56">
        <f>16644236-700000+17800</f>
        <v>15962036</v>
      </c>
      <c r="G465" s="56">
        <f>E465+F465</f>
        <v>15962036</v>
      </c>
    </row>
    <row r="466" spans="1:7" ht="11.25" customHeight="1">
      <c r="A466" s="54">
        <v>2</v>
      </c>
      <c r="B466" s="129" t="s">
        <v>35</v>
      </c>
      <c r="C466" s="54"/>
      <c r="D466" s="93"/>
      <c r="E466" s="54"/>
      <c r="F466" s="54"/>
      <c r="G466" s="55"/>
    </row>
    <row r="467" spans="1:7" ht="48.75" customHeight="1">
      <c r="A467" s="54"/>
      <c r="B467" s="70" t="s">
        <v>408</v>
      </c>
      <c r="C467" s="54" t="s">
        <v>320</v>
      </c>
      <c r="D467" s="54" t="s">
        <v>138</v>
      </c>
      <c r="E467" s="54"/>
      <c r="F467" s="63">
        <v>9884</v>
      </c>
      <c r="G467" s="56">
        <f>E467+F467</f>
        <v>9884</v>
      </c>
    </row>
    <row r="468" spans="1:7" ht="11.25" customHeight="1">
      <c r="A468" s="54">
        <v>3</v>
      </c>
      <c r="B468" s="129" t="s">
        <v>36</v>
      </c>
      <c r="C468" s="54"/>
      <c r="D468" s="93"/>
      <c r="E468" s="54"/>
      <c r="F468" s="54"/>
      <c r="G468" s="69"/>
    </row>
    <row r="469" spans="1:7" ht="36.75" customHeight="1">
      <c r="A469" s="54"/>
      <c r="B469" s="70" t="s">
        <v>348</v>
      </c>
      <c r="C469" s="54" t="s">
        <v>129</v>
      </c>
      <c r="D469" s="54" t="s">
        <v>137</v>
      </c>
      <c r="E469" s="54"/>
      <c r="F469" s="56">
        <f>F465/F467+0.01</f>
        <v>1614.946867664913</v>
      </c>
      <c r="G469" s="56">
        <f>E469+F469</f>
        <v>1614.946867664913</v>
      </c>
    </row>
    <row r="470" spans="1:7" ht="11.25" customHeight="1">
      <c r="A470" s="54">
        <v>4</v>
      </c>
      <c r="B470" s="129" t="s">
        <v>37</v>
      </c>
      <c r="C470" s="54"/>
      <c r="D470" s="93"/>
      <c r="E470" s="54"/>
      <c r="F470" s="54"/>
      <c r="G470" s="55"/>
    </row>
    <row r="471" spans="1:7" ht="33.75" customHeight="1">
      <c r="A471" s="54"/>
      <c r="B471" s="70" t="s">
        <v>349</v>
      </c>
      <c r="C471" s="93" t="s">
        <v>141</v>
      </c>
      <c r="D471" s="93" t="s">
        <v>140</v>
      </c>
      <c r="E471" s="54"/>
      <c r="F471" s="54">
        <v>100</v>
      </c>
      <c r="G471" s="55">
        <v>100</v>
      </c>
    </row>
    <row r="472" spans="1:7" ht="51.75" customHeight="1">
      <c r="A472" s="54"/>
      <c r="B472" s="238" t="s">
        <v>691</v>
      </c>
      <c r="C472" s="242"/>
      <c r="D472" s="93"/>
      <c r="E472" s="54"/>
      <c r="F472" s="54"/>
      <c r="G472" s="55"/>
    </row>
    <row r="473" spans="1:7" ht="11.25" customHeight="1">
      <c r="A473" s="54">
        <v>1</v>
      </c>
      <c r="B473" s="129" t="s">
        <v>34</v>
      </c>
      <c r="C473" s="54"/>
      <c r="D473" s="93"/>
      <c r="E473" s="54"/>
      <c r="F473" s="54"/>
      <c r="G473" s="55"/>
    </row>
    <row r="474" spans="1:7" ht="70.5" customHeight="1">
      <c r="A474" s="54"/>
      <c r="B474" s="60" t="s">
        <v>350</v>
      </c>
      <c r="C474" s="54" t="s">
        <v>129</v>
      </c>
      <c r="D474" s="54" t="s">
        <v>499</v>
      </c>
      <c r="E474" s="54"/>
      <c r="F474" s="56">
        <f>13355764-2000000</f>
        <v>11355764</v>
      </c>
      <c r="G474" s="56">
        <f>E474+F474</f>
        <v>11355764</v>
      </c>
    </row>
    <row r="475" spans="1:7" ht="11.25" customHeight="1">
      <c r="A475" s="54">
        <v>2</v>
      </c>
      <c r="B475" s="129" t="s">
        <v>35</v>
      </c>
      <c r="C475" s="54"/>
      <c r="D475" s="93"/>
      <c r="E475" s="54"/>
      <c r="F475" s="54"/>
      <c r="G475" s="55"/>
    </row>
    <row r="476" spans="1:7" ht="76.5" customHeight="1">
      <c r="A476" s="54"/>
      <c r="B476" s="70" t="s">
        <v>353</v>
      </c>
      <c r="C476" s="54" t="s">
        <v>320</v>
      </c>
      <c r="D476" s="54" t="s">
        <v>138</v>
      </c>
      <c r="E476" s="54"/>
      <c r="F476" s="63">
        <f>6902.5+722.8</f>
        <v>7625.3</v>
      </c>
      <c r="G476" s="63">
        <f>F476</f>
        <v>7625.3</v>
      </c>
    </row>
    <row r="477" spans="1:7" ht="11.25" customHeight="1">
      <c r="A477" s="54">
        <v>3</v>
      </c>
      <c r="B477" s="129" t="s">
        <v>36</v>
      </c>
      <c r="C477" s="54"/>
      <c r="D477" s="93"/>
      <c r="E477" s="54"/>
      <c r="F477" s="54"/>
      <c r="G477" s="69"/>
    </row>
    <row r="478" spans="1:7" ht="60.75" customHeight="1">
      <c r="A478" s="54"/>
      <c r="B478" s="70" t="s">
        <v>351</v>
      </c>
      <c r="C478" s="54" t="s">
        <v>129</v>
      </c>
      <c r="D478" s="54" t="s">
        <v>137</v>
      </c>
      <c r="E478" s="54"/>
      <c r="F478" s="56">
        <f>F474/F476+0.01</f>
        <v>1489.2319322518458</v>
      </c>
      <c r="G478" s="56">
        <f>E478+F478</f>
        <v>1489.2319322518458</v>
      </c>
    </row>
    <row r="479" spans="1:7" ht="11.25" customHeight="1">
      <c r="A479" s="54">
        <v>4</v>
      </c>
      <c r="B479" s="129" t="s">
        <v>37</v>
      </c>
      <c r="C479" s="54"/>
      <c r="D479" s="93"/>
      <c r="E479" s="54"/>
      <c r="F479" s="54"/>
      <c r="G479" s="55"/>
    </row>
    <row r="480" spans="1:7" ht="71.25" customHeight="1">
      <c r="A480" s="54"/>
      <c r="B480" s="70" t="s">
        <v>352</v>
      </c>
      <c r="C480" s="93" t="s">
        <v>141</v>
      </c>
      <c r="D480" s="93" t="s">
        <v>140</v>
      </c>
      <c r="E480" s="54"/>
      <c r="F480" s="54">
        <v>100</v>
      </c>
      <c r="G480" s="55">
        <v>100</v>
      </c>
    </row>
    <row r="481" spans="1:7" ht="30.75" hidden="1" customHeight="1">
      <c r="A481" s="54"/>
      <c r="B481" s="238"/>
      <c r="C481" s="242"/>
      <c r="D481" s="93"/>
      <c r="E481" s="54"/>
      <c r="F481" s="54"/>
      <c r="G481" s="55"/>
    </row>
    <row r="482" spans="1:7" ht="11.25" hidden="1" customHeight="1">
      <c r="A482" s="54"/>
      <c r="B482" s="129"/>
      <c r="C482" s="54"/>
      <c r="D482" s="93"/>
      <c r="E482" s="54"/>
      <c r="F482" s="54"/>
      <c r="G482" s="55"/>
    </row>
    <row r="483" spans="1:7" ht="33.75" hidden="1" customHeight="1">
      <c r="A483" s="54"/>
      <c r="B483" s="60"/>
      <c r="C483" s="54"/>
      <c r="D483" s="54"/>
      <c r="E483" s="54"/>
      <c r="F483" s="56"/>
      <c r="G483" s="56"/>
    </row>
    <row r="484" spans="1:7" ht="11.25" hidden="1" customHeight="1">
      <c r="A484" s="54"/>
      <c r="B484" s="129"/>
      <c r="C484" s="54"/>
      <c r="D484" s="93"/>
      <c r="E484" s="54"/>
      <c r="F484" s="54"/>
      <c r="G484" s="55"/>
    </row>
    <row r="485" spans="1:7" ht="48.75" hidden="1" customHeight="1">
      <c r="A485" s="54"/>
      <c r="B485" s="70"/>
      <c r="C485" s="54"/>
      <c r="D485" s="54"/>
      <c r="E485" s="54"/>
      <c r="F485" s="63"/>
      <c r="G485" s="63"/>
    </row>
    <row r="486" spans="1:7" ht="11.25" hidden="1" customHeight="1">
      <c r="A486" s="54"/>
      <c r="B486" s="129"/>
      <c r="C486" s="54"/>
      <c r="D486" s="93"/>
      <c r="E486" s="54"/>
      <c r="F486" s="54"/>
      <c r="G486" s="69"/>
    </row>
    <row r="487" spans="1:7" ht="36.75" hidden="1" customHeight="1">
      <c r="A487" s="54"/>
      <c r="B487" s="70"/>
      <c r="C487" s="54"/>
      <c r="D487" s="54"/>
      <c r="E487" s="54"/>
      <c r="F487" s="56"/>
      <c r="G487" s="56"/>
    </row>
    <row r="488" spans="1:7" ht="11.25" hidden="1" customHeight="1">
      <c r="A488" s="54"/>
      <c r="B488" s="129"/>
      <c r="C488" s="54"/>
      <c r="D488" s="93"/>
      <c r="E488" s="54"/>
      <c r="F488" s="54"/>
      <c r="G488" s="55"/>
    </row>
    <row r="489" spans="1:7" ht="26.25" hidden="1" customHeight="1">
      <c r="A489" s="54"/>
      <c r="B489" s="70"/>
      <c r="C489" s="93"/>
      <c r="D489" s="93"/>
      <c r="E489" s="54"/>
      <c r="F489" s="54"/>
      <c r="G489" s="55"/>
    </row>
    <row r="490" spans="1:7" ht="30.75" customHeight="1">
      <c r="A490" s="54"/>
      <c r="B490" s="238" t="s">
        <v>692</v>
      </c>
      <c r="C490" s="242"/>
      <c r="D490" s="93"/>
      <c r="E490" s="54"/>
      <c r="F490" s="54"/>
      <c r="G490" s="55"/>
    </row>
    <row r="491" spans="1:7" ht="18.75" customHeight="1">
      <c r="A491" s="54">
        <v>1</v>
      </c>
      <c r="B491" s="129" t="s">
        <v>34</v>
      </c>
      <c r="C491" s="54"/>
      <c r="D491" s="93"/>
      <c r="E491" s="54"/>
      <c r="F491" s="54"/>
      <c r="G491" s="55"/>
    </row>
    <row r="492" spans="1:7" ht="33.75" customHeight="1">
      <c r="A492" s="54"/>
      <c r="B492" s="60" t="s">
        <v>354</v>
      </c>
      <c r="C492" s="54" t="s">
        <v>129</v>
      </c>
      <c r="D492" s="54" t="s">
        <v>540</v>
      </c>
      <c r="E492" s="54"/>
      <c r="F492" s="56">
        <f>14882867-4930000-9327538-500000+3000000</f>
        <v>3125329</v>
      </c>
      <c r="G492" s="56">
        <f>E492+F492</f>
        <v>3125329</v>
      </c>
    </row>
    <row r="493" spans="1:7" ht="15" customHeight="1">
      <c r="A493" s="54">
        <v>2</v>
      </c>
      <c r="B493" s="129" t="s">
        <v>35</v>
      </c>
      <c r="C493" s="54"/>
      <c r="D493" s="93"/>
      <c r="E493" s="54"/>
      <c r="F493" s="54"/>
      <c r="G493" s="55"/>
    </row>
    <row r="494" spans="1:7" ht="48.75" customHeight="1">
      <c r="A494" s="54"/>
      <c r="B494" s="70" t="s">
        <v>355</v>
      </c>
      <c r="C494" s="54" t="s">
        <v>320</v>
      </c>
      <c r="D494" s="54" t="s">
        <v>138</v>
      </c>
      <c r="E494" s="54"/>
      <c r="F494" s="63">
        <v>2208</v>
      </c>
      <c r="G494" s="56">
        <f>E494+F494</f>
        <v>2208</v>
      </c>
    </row>
    <row r="495" spans="1:7" ht="11.25" customHeight="1">
      <c r="A495" s="54">
        <v>3</v>
      </c>
      <c r="B495" s="129" t="s">
        <v>36</v>
      </c>
      <c r="C495" s="54"/>
      <c r="D495" s="93"/>
      <c r="E495" s="54"/>
      <c r="F495" s="54"/>
      <c r="G495" s="69"/>
    </row>
    <row r="496" spans="1:7" ht="36.75" customHeight="1">
      <c r="A496" s="54"/>
      <c r="B496" s="70" t="s">
        <v>356</v>
      </c>
      <c r="C496" s="54" t="s">
        <v>129</v>
      </c>
      <c r="D496" s="54" t="s">
        <v>137</v>
      </c>
      <c r="E496" s="54"/>
      <c r="F496" s="56">
        <f>F492/F494</f>
        <v>1415.4569746376812</v>
      </c>
      <c r="G496" s="56">
        <f>E496+F496</f>
        <v>1415.4569746376812</v>
      </c>
    </row>
    <row r="497" spans="1:8" ht="11.25" customHeight="1">
      <c r="A497" s="54">
        <v>4</v>
      </c>
      <c r="B497" s="129" t="s">
        <v>37</v>
      </c>
      <c r="C497" s="54"/>
      <c r="D497" s="93"/>
      <c r="E497" s="54"/>
      <c r="F497" s="54"/>
      <c r="G497" s="55"/>
    </row>
    <row r="498" spans="1:8" ht="36" customHeight="1">
      <c r="A498" s="54"/>
      <c r="B498" s="70" t="s">
        <v>357</v>
      </c>
      <c r="C498" s="93" t="s">
        <v>141</v>
      </c>
      <c r="D498" s="93" t="s">
        <v>140</v>
      </c>
      <c r="E498" s="54"/>
      <c r="F498" s="54">
        <v>100</v>
      </c>
      <c r="G498" s="55">
        <v>100</v>
      </c>
    </row>
    <row r="499" spans="1:8" ht="44.25" customHeight="1">
      <c r="A499" s="54"/>
      <c r="B499" s="238" t="s">
        <v>724</v>
      </c>
      <c r="C499" s="242"/>
      <c r="D499" s="93"/>
      <c r="E499" s="54"/>
      <c r="F499" s="54"/>
      <c r="G499" s="55"/>
    </row>
    <row r="500" spans="1:8" ht="11.25" customHeight="1">
      <c r="A500" s="54">
        <v>1</v>
      </c>
      <c r="B500" s="129" t="s">
        <v>34</v>
      </c>
      <c r="C500" s="54"/>
      <c r="D500" s="93"/>
      <c r="E500" s="54"/>
      <c r="F500" s="54"/>
      <c r="G500" s="55"/>
    </row>
    <row r="501" spans="1:8" ht="61.5" customHeight="1">
      <c r="A501" s="54"/>
      <c r="B501" s="60" t="s">
        <v>725</v>
      </c>
      <c r="C501" s="54" t="s">
        <v>129</v>
      </c>
      <c r="D501" s="54" t="s">
        <v>723</v>
      </c>
      <c r="E501" s="54"/>
      <c r="F501" s="56">
        <f>1000000</f>
        <v>1000000</v>
      </c>
      <c r="G501" s="56">
        <f>E501+F501</f>
        <v>1000000</v>
      </c>
    </row>
    <row r="502" spans="1:8" ht="11.25" customHeight="1">
      <c r="A502" s="54">
        <v>2</v>
      </c>
      <c r="B502" s="129" t="s">
        <v>35</v>
      </c>
      <c r="C502" s="54"/>
      <c r="D502" s="93"/>
      <c r="E502" s="54"/>
      <c r="F502" s="54"/>
      <c r="G502" s="55"/>
    </row>
    <row r="503" spans="1:8" ht="60.75" customHeight="1">
      <c r="A503" s="54"/>
      <c r="B503" s="70" t="s">
        <v>726</v>
      </c>
      <c r="C503" s="54" t="s">
        <v>134</v>
      </c>
      <c r="D503" s="54" t="s">
        <v>138</v>
      </c>
      <c r="E503" s="54"/>
      <c r="F503" s="55">
        <v>1</v>
      </c>
      <c r="G503" s="55">
        <v>1</v>
      </c>
    </row>
    <row r="504" spans="1:8" ht="53.25" customHeight="1">
      <c r="A504" s="54"/>
      <c r="B504" s="70" t="s">
        <v>727</v>
      </c>
      <c r="C504" s="54" t="s">
        <v>320</v>
      </c>
      <c r="D504" s="54" t="s">
        <v>138</v>
      </c>
      <c r="E504" s="54"/>
      <c r="F504" s="63">
        <v>1085</v>
      </c>
      <c r="G504" s="63">
        <f>F504</f>
        <v>1085</v>
      </c>
      <c r="H504" s="41">
        <f>F501-F506</f>
        <v>985760</v>
      </c>
    </row>
    <row r="505" spans="1:8" ht="11.25" customHeight="1">
      <c r="A505" s="54">
        <v>3</v>
      </c>
      <c r="B505" s="129" t="s">
        <v>36</v>
      </c>
      <c r="C505" s="54"/>
      <c r="D505" s="93"/>
      <c r="E505" s="54"/>
      <c r="F505" s="54"/>
      <c r="G505" s="69"/>
    </row>
    <row r="506" spans="1:8" ht="61.5" customHeight="1">
      <c r="A506" s="54"/>
      <c r="B506" s="70" t="s">
        <v>728</v>
      </c>
      <c r="C506" s="54" t="s">
        <v>129</v>
      </c>
      <c r="D506" s="54" t="s">
        <v>137</v>
      </c>
      <c r="E506" s="54"/>
      <c r="F506" s="56">
        <v>14240</v>
      </c>
      <c r="G506" s="56">
        <f>F506</f>
        <v>14240</v>
      </c>
      <c r="H506" s="37">
        <f>H504/F504</f>
        <v>908.53456221198155</v>
      </c>
    </row>
    <row r="507" spans="1:8" ht="60" customHeight="1">
      <c r="A507" s="54"/>
      <c r="B507" s="70" t="s">
        <v>729</v>
      </c>
      <c r="C507" s="54" t="s">
        <v>129</v>
      </c>
      <c r="D507" s="54" t="s">
        <v>137</v>
      </c>
      <c r="E507" s="54"/>
      <c r="F507" s="56">
        <v>908.53</v>
      </c>
      <c r="G507" s="56">
        <f>E507+F507</f>
        <v>908.53</v>
      </c>
    </row>
    <row r="508" spans="1:8" ht="11.25" customHeight="1">
      <c r="A508" s="54">
        <v>4</v>
      </c>
      <c r="B508" s="129" t="s">
        <v>37</v>
      </c>
      <c r="C508" s="54"/>
      <c r="D508" s="93"/>
      <c r="E508" s="54"/>
      <c r="F508" s="54"/>
      <c r="G508" s="55"/>
    </row>
    <row r="509" spans="1:8" ht="58.5" customHeight="1">
      <c r="A509" s="54"/>
      <c r="B509" s="70" t="s">
        <v>730</v>
      </c>
      <c r="C509" s="93" t="s">
        <v>141</v>
      </c>
      <c r="D509" s="93" t="s">
        <v>140</v>
      </c>
      <c r="E509" s="54"/>
      <c r="F509" s="54">
        <v>100</v>
      </c>
      <c r="G509" s="55">
        <v>100</v>
      </c>
    </row>
    <row r="510" spans="1:8" ht="44.25" customHeight="1">
      <c r="A510" s="54"/>
      <c r="B510" s="238" t="s">
        <v>693</v>
      </c>
      <c r="C510" s="242"/>
      <c r="D510" s="93"/>
      <c r="E510" s="54"/>
      <c r="F510" s="54"/>
      <c r="G510" s="55"/>
    </row>
    <row r="511" spans="1:8" ht="11.25" customHeight="1">
      <c r="A511" s="54">
        <v>1</v>
      </c>
      <c r="B511" s="129" t="s">
        <v>34</v>
      </c>
      <c r="C511" s="54"/>
      <c r="D511" s="93"/>
      <c r="E511" s="54"/>
      <c r="F511" s="54"/>
      <c r="G511" s="55"/>
    </row>
    <row r="512" spans="1:8" ht="61.5" customHeight="1">
      <c r="A512" s="54"/>
      <c r="B512" s="60" t="s">
        <v>557</v>
      </c>
      <c r="C512" s="54" t="s">
        <v>129</v>
      </c>
      <c r="D512" s="54" t="s">
        <v>563</v>
      </c>
      <c r="E512" s="54"/>
      <c r="F512" s="56">
        <f>2000000-1500000</f>
        <v>500000</v>
      </c>
      <c r="G512" s="56">
        <f>E512+F512</f>
        <v>500000</v>
      </c>
    </row>
    <row r="513" spans="1:7" ht="11.25" customHeight="1">
      <c r="A513" s="54">
        <v>2</v>
      </c>
      <c r="B513" s="129" t="s">
        <v>35</v>
      </c>
      <c r="C513" s="54"/>
      <c r="D513" s="93"/>
      <c r="E513" s="54"/>
      <c r="F513" s="54"/>
      <c r="G513" s="55"/>
    </row>
    <row r="514" spans="1:7" ht="60.75" customHeight="1">
      <c r="A514" s="54"/>
      <c r="B514" s="70" t="s">
        <v>558</v>
      </c>
      <c r="C514" s="54" t="s">
        <v>134</v>
      </c>
      <c r="D514" s="54" t="s">
        <v>138</v>
      </c>
      <c r="E514" s="54"/>
      <c r="F514" s="55">
        <v>1</v>
      </c>
      <c r="G514" s="55">
        <v>1</v>
      </c>
    </row>
    <row r="515" spans="1:7" ht="53.25" customHeight="1">
      <c r="A515" s="54"/>
      <c r="B515" s="70" t="s">
        <v>559</v>
      </c>
      <c r="C515" s="54" t="s">
        <v>320</v>
      </c>
      <c r="D515" s="54" t="s">
        <v>138</v>
      </c>
      <c r="E515" s="54"/>
      <c r="F515" s="63">
        <v>295.5</v>
      </c>
      <c r="G515" s="63">
        <f>F515</f>
        <v>295.5</v>
      </c>
    </row>
    <row r="516" spans="1:7" ht="11.25" customHeight="1">
      <c r="A516" s="54">
        <v>3</v>
      </c>
      <c r="B516" s="129" t="s">
        <v>36</v>
      </c>
      <c r="C516" s="54"/>
      <c r="D516" s="93"/>
      <c r="E516" s="54"/>
      <c r="F516" s="54"/>
      <c r="G516" s="69"/>
    </row>
    <row r="517" spans="1:7" ht="61.5" customHeight="1">
      <c r="A517" s="54"/>
      <c r="B517" s="70" t="s">
        <v>560</v>
      </c>
      <c r="C517" s="54" t="s">
        <v>129</v>
      </c>
      <c r="D517" s="54" t="s">
        <v>137</v>
      </c>
      <c r="E517" s="54"/>
      <c r="F517" s="56">
        <v>50000</v>
      </c>
      <c r="G517" s="56">
        <f>F517</f>
        <v>50000</v>
      </c>
    </row>
    <row r="518" spans="1:7" ht="60" customHeight="1">
      <c r="A518" s="54"/>
      <c r="B518" s="70" t="s">
        <v>561</v>
      </c>
      <c r="C518" s="54" t="s">
        <v>129</v>
      </c>
      <c r="D518" s="54" t="s">
        <v>137</v>
      </c>
      <c r="E518" s="54"/>
      <c r="F518" s="56">
        <v>1528</v>
      </c>
      <c r="G518" s="56">
        <f>E518+F518</f>
        <v>1528</v>
      </c>
    </row>
    <row r="519" spans="1:7" ht="11.25" customHeight="1">
      <c r="A519" s="54">
        <v>4</v>
      </c>
      <c r="B519" s="129" t="s">
        <v>37</v>
      </c>
      <c r="C519" s="54"/>
      <c r="D519" s="93"/>
      <c r="E519" s="54"/>
      <c r="F519" s="54"/>
      <c r="G519" s="55"/>
    </row>
    <row r="520" spans="1:7" ht="58.5" customHeight="1">
      <c r="A520" s="54"/>
      <c r="B520" s="70" t="s">
        <v>562</v>
      </c>
      <c r="C520" s="93" t="s">
        <v>141</v>
      </c>
      <c r="D520" s="93" t="s">
        <v>140</v>
      </c>
      <c r="E520" s="54"/>
      <c r="F520" s="54">
        <v>100</v>
      </c>
      <c r="G520" s="55">
        <v>100</v>
      </c>
    </row>
    <row r="521" spans="1:7" ht="72.75" customHeight="1">
      <c r="A521" s="54"/>
      <c r="B521" s="238" t="s">
        <v>694</v>
      </c>
      <c r="C521" s="242"/>
      <c r="D521" s="93"/>
      <c r="E521" s="54"/>
      <c r="F521" s="54"/>
      <c r="G521" s="55"/>
    </row>
    <row r="522" spans="1:7" ht="11.25" customHeight="1">
      <c r="A522" s="54">
        <v>1</v>
      </c>
      <c r="B522" s="129" t="s">
        <v>34</v>
      </c>
      <c r="C522" s="54"/>
      <c r="D522" s="93"/>
      <c r="E522" s="54"/>
      <c r="F522" s="54"/>
      <c r="G522" s="55"/>
    </row>
    <row r="523" spans="1:7" ht="79.5" customHeight="1">
      <c r="A523" s="54"/>
      <c r="B523" s="60" t="s">
        <v>453</v>
      </c>
      <c r="C523" s="54" t="s">
        <v>129</v>
      </c>
      <c r="D523" s="54" t="s">
        <v>451</v>
      </c>
      <c r="E523" s="54"/>
      <c r="F523" s="56">
        <v>49000</v>
      </c>
      <c r="G523" s="56">
        <f>E523+F523</f>
        <v>49000</v>
      </c>
    </row>
    <row r="524" spans="1:7" ht="11.25" customHeight="1">
      <c r="A524" s="54">
        <v>2</v>
      </c>
      <c r="B524" s="129" t="s">
        <v>35</v>
      </c>
      <c r="C524" s="54"/>
      <c r="D524" s="93"/>
      <c r="E524" s="54"/>
      <c r="F524" s="54"/>
      <c r="G524" s="55"/>
    </row>
    <row r="525" spans="1:7" ht="83.25" customHeight="1">
      <c r="A525" s="54"/>
      <c r="B525" s="70" t="s">
        <v>454</v>
      </c>
      <c r="C525" s="54" t="s">
        <v>134</v>
      </c>
      <c r="D525" s="54" t="s">
        <v>138</v>
      </c>
      <c r="E525" s="54"/>
      <c r="F525" s="55">
        <v>1</v>
      </c>
      <c r="G525" s="55">
        <v>1</v>
      </c>
    </row>
    <row r="526" spans="1:7" ht="11.25" customHeight="1">
      <c r="A526" s="54">
        <v>3</v>
      </c>
      <c r="B526" s="129" t="s">
        <v>36</v>
      </c>
      <c r="C526" s="54"/>
      <c r="D526" s="93"/>
      <c r="E526" s="54"/>
      <c r="F526" s="54"/>
      <c r="G526" s="69"/>
    </row>
    <row r="527" spans="1:7" ht="96.75" customHeight="1">
      <c r="A527" s="54"/>
      <c r="B527" s="70" t="s">
        <v>461</v>
      </c>
      <c r="C527" s="54" t="s">
        <v>129</v>
      </c>
      <c r="D527" s="54" t="s">
        <v>137</v>
      </c>
      <c r="E527" s="54"/>
      <c r="F527" s="56">
        <f>F523/F525</f>
        <v>49000</v>
      </c>
      <c r="G527" s="56">
        <f>E527+F527</f>
        <v>49000</v>
      </c>
    </row>
    <row r="528" spans="1:7" ht="11.25" customHeight="1">
      <c r="A528" s="54">
        <v>4</v>
      </c>
      <c r="B528" s="129" t="s">
        <v>37</v>
      </c>
      <c r="C528" s="54"/>
      <c r="D528" s="93"/>
      <c r="E528" s="54"/>
      <c r="F528" s="54"/>
      <c r="G528" s="55"/>
    </row>
    <row r="529" spans="1:7" ht="81.75" customHeight="1">
      <c r="A529" s="54"/>
      <c r="B529" s="70" t="s">
        <v>455</v>
      </c>
      <c r="C529" s="93" t="s">
        <v>141</v>
      </c>
      <c r="D529" s="93" t="s">
        <v>140</v>
      </c>
      <c r="E529" s="54"/>
      <c r="F529" s="54">
        <v>100</v>
      </c>
      <c r="G529" s="55">
        <v>100</v>
      </c>
    </row>
    <row r="530" spans="1:7" ht="48" customHeight="1">
      <c r="A530" s="54"/>
      <c r="B530" s="238" t="s">
        <v>456</v>
      </c>
      <c r="C530" s="242"/>
      <c r="D530" s="93"/>
      <c r="E530" s="54"/>
      <c r="F530" s="54"/>
      <c r="G530" s="55"/>
    </row>
    <row r="531" spans="1:7" ht="11.25" customHeight="1">
      <c r="A531" s="54">
        <v>1</v>
      </c>
      <c r="B531" s="129" t="s">
        <v>34</v>
      </c>
      <c r="C531" s="54"/>
      <c r="D531" s="93"/>
      <c r="E531" s="54"/>
      <c r="F531" s="54"/>
      <c r="G531" s="55"/>
    </row>
    <row r="532" spans="1:7" ht="69" customHeight="1">
      <c r="A532" s="54"/>
      <c r="B532" s="60" t="s">
        <v>457</v>
      </c>
      <c r="C532" s="54" t="s">
        <v>129</v>
      </c>
      <c r="D532" s="54" t="s">
        <v>451</v>
      </c>
      <c r="E532" s="54"/>
      <c r="F532" s="56">
        <v>49000</v>
      </c>
      <c r="G532" s="56">
        <f>E532+F532</f>
        <v>49000</v>
      </c>
    </row>
    <row r="533" spans="1:7" ht="11.25" customHeight="1">
      <c r="A533" s="54">
        <v>2</v>
      </c>
      <c r="B533" s="129" t="s">
        <v>35</v>
      </c>
      <c r="C533" s="54"/>
      <c r="D533" s="93"/>
      <c r="E533" s="54"/>
      <c r="F533" s="54"/>
      <c r="G533" s="55"/>
    </row>
    <row r="534" spans="1:7" ht="60.75" customHeight="1">
      <c r="A534" s="54"/>
      <c r="B534" s="70" t="s">
        <v>458</v>
      </c>
      <c r="C534" s="54" t="s">
        <v>134</v>
      </c>
      <c r="D534" s="54" t="s">
        <v>138</v>
      </c>
      <c r="E534" s="54"/>
      <c r="F534" s="55">
        <v>1</v>
      </c>
      <c r="G534" s="55">
        <v>1</v>
      </c>
    </row>
    <row r="535" spans="1:7" ht="11.25" customHeight="1">
      <c r="A535" s="54">
        <v>3</v>
      </c>
      <c r="B535" s="129" t="s">
        <v>36</v>
      </c>
      <c r="C535" s="54"/>
      <c r="D535" s="93"/>
      <c r="E535" s="54"/>
      <c r="F535" s="54"/>
      <c r="G535" s="69"/>
    </row>
    <row r="536" spans="1:7" ht="62.25" customHeight="1">
      <c r="A536" s="54"/>
      <c r="B536" s="70" t="s">
        <v>460</v>
      </c>
      <c r="C536" s="54" t="s">
        <v>129</v>
      </c>
      <c r="D536" s="54" t="s">
        <v>137</v>
      </c>
      <c r="E536" s="54"/>
      <c r="F536" s="56">
        <f>F532/F534</f>
        <v>49000</v>
      </c>
      <c r="G536" s="56">
        <f>E536+F536</f>
        <v>49000</v>
      </c>
    </row>
    <row r="537" spans="1:7" ht="11.25" customHeight="1">
      <c r="A537" s="54">
        <v>4</v>
      </c>
      <c r="B537" s="129" t="s">
        <v>37</v>
      </c>
      <c r="C537" s="54"/>
      <c r="D537" s="93"/>
      <c r="E537" s="54"/>
      <c r="F537" s="54"/>
      <c r="G537" s="55"/>
    </row>
    <row r="538" spans="1:7" ht="54" customHeight="1">
      <c r="A538" s="54"/>
      <c r="B538" s="70" t="s">
        <v>459</v>
      </c>
      <c r="C538" s="93" t="s">
        <v>141</v>
      </c>
      <c r="D538" s="93" t="s">
        <v>140</v>
      </c>
      <c r="E538" s="54"/>
      <c r="F538" s="54">
        <v>100</v>
      </c>
      <c r="G538" s="55">
        <v>100</v>
      </c>
    </row>
    <row r="539" spans="1:7" ht="42" customHeight="1">
      <c r="A539" s="54"/>
      <c r="B539" s="238" t="s">
        <v>695</v>
      </c>
      <c r="C539" s="242"/>
      <c r="D539" s="93"/>
      <c r="E539" s="54"/>
      <c r="F539" s="54"/>
      <c r="G539" s="55"/>
    </row>
    <row r="540" spans="1:7" ht="11.25" customHeight="1">
      <c r="A540" s="54">
        <v>1</v>
      </c>
      <c r="B540" s="129" t="s">
        <v>34</v>
      </c>
      <c r="C540" s="54"/>
      <c r="D540" s="93"/>
      <c r="E540" s="54"/>
      <c r="F540" s="54"/>
      <c r="G540" s="55"/>
    </row>
    <row r="541" spans="1:7" ht="52.5" customHeight="1">
      <c r="A541" s="54"/>
      <c r="B541" s="60" t="s">
        <v>457</v>
      </c>
      <c r="C541" s="54" t="s">
        <v>129</v>
      </c>
      <c r="D541" s="54" t="s">
        <v>451</v>
      </c>
      <c r="E541" s="54"/>
      <c r="F541" s="56">
        <v>49000</v>
      </c>
      <c r="G541" s="56">
        <f>E541+F541</f>
        <v>49000</v>
      </c>
    </row>
    <row r="542" spans="1:7" ht="11.25" customHeight="1">
      <c r="A542" s="54">
        <v>2</v>
      </c>
      <c r="B542" s="129" t="s">
        <v>35</v>
      </c>
      <c r="C542" s="54"/>
      <c r="D542" s="93"/>
      <c r="E542" s="54"/>
      <c r="F542" s="54"/>
      <c r="G542" s="55"/>
    </row>
    <row r="543" spans="1:7" ht="60.75" customHeight="1">
      <c r="A543" s="54"/>
      <c r="B543" s="70" t="s">
        <v>463</v>
      </c>
      <c r="C543" s="54" t="s">
        <v>134</v>
      </c>
      <c r="D543" s="54" t="s">
        <v>138</v>
      </c>
      <c r="E543" s="54"/>
      <c r="F543" s="55">
        <v>1</v>
      </c>
      <c r="G543" s="55">
        <v>1</v>
      </c>
    </row>
    <row r="544" spans="1:7" ht="11.25" customHeight="1">
      <c r="A544" s="54">
        <v>3</v>
      </c>
      <c r="B544" s="129" t="s">
        <v>36</v>
      </c>
      <c r="C544" s="54"/>
      <c r="D544" s="93"/>
      <c r="E544" s="54"/>
      <c r="F544" s="54"/>
      <c r="G544" s="69"/>
    </row>
    <row r="545" spans="1:7" ht="70.5" customHeight="1">
      <c r="A545" s="54"/>
      <c r="B545" s="70" t="s">
        <v>464</v>
      </c>
      <c r="C545" s="54" t="s">
        <v>129</v>
      </c>
      <c r="D545" s="54" t="s">
        <v>137</v>
      </c>
      <c r="E545" s="54"/>
      <c r="F545" s="56">
        <f>F541/F543</f>
        <v>49000</v>
      </c>
      <c r="G545" s="56">
        <f>E545+F545</f>
        <v>49000</v>
      </c>
    </row>
    <row r="546" spans="1:7" ht="11.25" customHeight="1">
      <c r="A546" s="54">
        <v>4</v>
      </c>
      <c r="B546" s="129" t="s">
        <v>37</v>
      </c>
      <c r="C546" s="54"/>
      <c r="D546" s="93"/>
      <c r="E546" s="54"/>
      <c r="F546" s="54"/>
      <c r="G546" s="55"/>
    </row>
    <row r="547" spans="1:7" ht="57" customHeight="1">
      <c r="A547" s="54"/>
      <c r="B547" s="70" t="s">
        <v>465</v>
      </c>
      <c r="C547" s="93" t="s">
        <v>141</v>
      </c>
      <c r="D547" s="93" t="s">
        <v>140</v>
      </c>
      <c r="E547" s="54"/>
      <c r="F547" s="54">
        <v>100</v>
      </c>
      <c r="G547" s="55">
        <v>100</v>
      </c>
    </row>
    <row r="548" spans="1:7" ht="44.25" customHeight="1">
      <c r="A548" s="54"/>
      <c r="B548" s="238" t="s">
        <v>732</v>
      </c>
      <c r="C548" s="242"/>
      <c r="D548" s="93"/>
      <c r="E548" s="54"/>
      <c r="F548" s="54"/>
      <c r="G548" s="55"/>
    </row>
    <row r="549" spans="1:7" ht="11.25" customHeight="1">
      <c r="A549" s="54">
        <v>1</v>
      </c>
      <c r="B549" s="129" t="s">
        <v>34</v>
      </c>
      <c r="C549" s="54"/>
      <c r="D549" s="93"/>
      <c r="E549" s="54"/>
      <c r="F549" s="54"/>
      <c r="G549" s="55"/>
    </row>
    <row r="550" spans="1:7" ht="51" customHeight="1">
      <c r="A550" s="54"/>
      <c r="B550" s="60" t="s">
        <v>733</v>
      </c>
      <c r="C550" s="54" t="s">
        <v>129</v>
      </c>
      <c r="D550" s="54" t="s">
        <v>731</v>
      </c>
      <c r="E550" s="54"/>
      <c r="F550" s="56">
        <v>300000</v>
      </c>
      <c r="G550" s="56">
        <f>E550+F550</f>
        <v>300000</v>
      </c>
    </row>
    <row r="551" spans="1:7" ht="11.25" customHeight="1">
      <c r="A551" s="54">
        <v>2</v>
      </c>
      <c r="B551" s="129" t="s">
        <v>35</v>
      </c>
      <c r="C551" s="54"/>
      <c r="D551" s="93"/>
      <c r="E551" s="54"/>
      <c r="F551" s="54"/>
      <c r="G551" s="55"/>
    </row>
    <row r="552" spans="1:7" ht="55.5" customHeight="1">
      <c r="A552" s="54"/>
      <c r="B552" s="70" t="s">
        <v>734</v>
      </c>
      <c r="C552" s="54" t="s">
        <v>134</v>
      </c>
      <c r="D552" s="54" t="s">
        <v>138</v>
      </c>
      <c r="E552" s="54"/>
      <c r="F552" s="55">
        <v>1</v>
      </c>
      <c r="G552" s="55">
        <v>1</v>
      </c>
    </row>
    <row r="553" spans="1:7" ht="48" customHeight="1">
      <c r="A553" s="54"/>
      <c r="B553" s="70" t="s">
        <v>738</v>
      </c>
      <c r="C553" s="54" t="s">
        <v>320</v>
      </c>
      <c r="D553" s="54" t="s">
        <v>138</v>
      </c>
      <c r="E553" s="54"/>
      <c r="F553" s="63">
        <v>164</v>
      </c>
      <c r="G553" s="63">
        <f>F553</f>
        <v>164</v>
      </c>
    </row>
    <row r="554" spans="1:7" ht="11.25" customHeight="1">
      <c r="A554" s="54">
        <v>3</v>
      </c>
      <c r="B554" s="129" t="s">
        <v>36</v>
      </c>
      <c r="C554" s="54"/>
      <c r="D554" s="93"/>
      <c r="E554" s="54"/>
      <c r="F554" s="54"/>
      <c r="G554" s="69"/>
    </row>
    <row r="555" spans="1:7" ht="55.5" customHeight="1">
      <c r="A555" s="54"/>
      <c r="B555" s="70" t="s">
        <v>735</v>
      </c>
      <c r="C555" s="54" t="s">
        <v>129</v>
      </c>
      <c r="D555" s="54" t="s">
        <v>137</v>
      </c>
      <c r="E555" s="54"/>
      <c r="F555" s="56">
        <v>50000</v>
      </c>
      <c r="G555" s="56">
        <f>F555</f>
        <v>50000</v>
      </c>
    </row>
    <row r="556" spans="1:7" ht="54" customHeight="1">
      <c r="A556" s="54"/>
      <c r="B556" s="70" t="s">
        <v>736</v>
      </c>
      <c r="C556" s="54" t="s">
        <v>129</v>
      </c>
      <c r="D556" s="54" t="s">
        <v>137</v>
      </c>
      <c r="E556" s="54"/>
      <c r="F556" s="56">
        <v>1528</v>
      </c>
      <c r="G556" s="56">
        <f>E556+F556</f>
        <v>1528</v>
      </c>
    </row>
    <row r="557" spans="1:7" ht="11.25" customHeight="1">
      <c r="A557" s="54">
        <v>4</v>
      </c>
      <c r="B557" s="129" t="s">
        <v>37</v>
      </c>
      <c r="C557" s="54"/>
      <c r="D557" s="93"/>
      <c r="E557" s="54"/>
      <c r="F557" s="54"/>
      <c r="G557" s="55"/>
    </row>
    <row r="558" spans="1:7" ht="51" customHeight="1">
      <c r="A558" s="54"/>
      <c r="B558" s="70" t="s">
        <v>737</v>
      </c>
      <c r="C558" s="93" t="s">
        <v>141</v>
      </c>
      <c r="D558" s="93" t="s">
        <v>140</v>
      </c>
      <c r="E558" s="54"/>
      <c r="F558" s="54">
        <v>100</v>
      </c>
      <c r="G558" s="55">
        <v>100</v>
      </c>
    </row>
    <row r="559" spans="1:7" ht="42" customHeight="1">
      <c r="A559" s="54"/>
      <c r="B559" s="238" t="s">
        <v>696</v>
      </c>
      <c r="C559" s="242"/>
      <c r="D559" s="93"/>
      <c r="E559" s="54"/>
      <c r="F559" s="54"/>
      <c r="G559" s="55"/>
    </row>
    <row r="560" spans="1:7" ht="11.25" customHeight="1">
      <c r="A560" s="54">
        <v>1</v>
      </c>
      <c r="B560" s="129" t="s">
        <v>34</v>
      </c>
      <c r="C560" s="54"/>
      <c r="D560" s="93"/>
      <c r="E560" s="54"/>
      <c r="F560" s="54"/>
      <c r="G560" s="55"/>
    </row>
    <row r="561" spans="1:7" ht="52.5" customHeight="1">
      <c r="A561" s="54"/>
      <c r="B561" s="60" t="s">
        <v>519</v>
      </c>
      <c r="C561" s="54" t="s">
        <v>129</v>
      </c>
      <c r="D561" s="54" t="s">
        <v>731</v>
      </c>
      <c r="E561" s="54"/>
      <c r="F561" s="56">
        <f>50000+6200</f>
        <v>56200</v>
      </c>
      <c r="G561" s="56">
        <f>E561+F561</f>
        <v>56200</v>
      </c>
    </row>
    <row r="562" spans="1:7" ht="11.25" customHeight="1">
      <c r="A562" s="54">
        <v>2</v>
      </c>
      <c r="B562" s="129" t="s">
        <v>35</v>
      </c>
      <c r="C562" s="54"/>
      <c r="D562" s="93"/>
      <c r="E562" s="54"/>
      <c r="F562" s="54"/>
      <c r="G562" s="55"/>
    </row>
    <row r="563" spans="1:7" ht="48.6" customHeight="1">
      <c r="A563" s="54"/>
      <c r="B563" s="70" t="s">
        <v>564</v>
      </c>
      <c r="C563" s="54" t="s">
        <v>134</v>
      </c>
      <c r="D563" s="54" t="s">
        <v>138</v>
      </c>
      <c r="E563" s="54"/>
      <c r="F563" s="55">
        <v>1</v>
      </c>
      <c r="G563" s="55">
        <v>1</v>
      </c>
    </row>
    <row r="564" spans="1:7" ht="11.25" customHeight="1">
      <c r="A564" s="54">
        <v>3</v>
      </c>
      <c r="B564" s="129" t="s">
        <v>36</v>
      </c>
      <c r="C564" s="54"/>
      <c r="D564" s="93"/>
      <c r="E564" s="54"/>
      <c r="F564" s="54"/>
      <c r="G564" s="69"/>
    </row>
    <row r="565" spans="1:7" ht="38.450000000000003" customHeight="1">
      <c r="A565" s="54"/>
      <c r="B565" s="70" t="s">
        <v>521</v>
      </c>
      <c r="C565" s="54" t="s">
        <v>129</v>
      </c>
      <c r="D565" s="54" t="s">
        <v>137</v>
      </c>
      <c r="E565" s="54"/>
      <c r="F565" s="56">
        <f>F561/F563</f>
        <v>56200</v>
      </c>
      <c r="G565" s="56">
        <f>E565+F565</f>
        <v>56200</v>
      </c>
    </row>
    <row r="566" spans="1:7" ht="11.25" customHeight="1">
      <c r="A566" s="54">
        <v>4</v>
      </c>
      <c r="B566" s="129" t="s">
        <v>37</v>
      </c>
      <c r="C566" s="54"/>
      <c r="D566" s="93"/>
      <c r="E566" s="54"/>
      <c r="F566" s="54"/>
      <c r="G566" s="55"/>
    </row>
    <row r="567" spans="1:7" ht="39.6" customHeight="1">
      <c r="A567" s="54"/>
      <c r="B567" s="70" t="s">
        <v>522</v>
      </c>
      <c r="C567" s="93" t="s">
        <v>141</v>
      </c>
      <c r="D567" s="93" t="s">
        <v>140</v>
      </c>
      <c r="E567" s="54"/>
      <c r="F567" s="54">
        <v>100</v>
      </c>
      <c r="G567" s="55">
        <v>100</v>
      </c>
    </row>
    <row r="568" spans="1:7" ht="44.25" customHeight="1">
      <c r="A568" s="54"/>
      <c r="B568" s="238" t="s">
        <v>718</v>
      </c>
      <c r="C568" s="242"/>
      <c r="D568" s="93"/>
      <c r="E568" s="54"/>
      <c r="F568" s="54"/>
      <c r="G568" s="55"/>
    </row>
    <row r="569" spans="1:7" ht="11.25" customHeight="1">
      <c r="A569" s="54">
        <v>1</v>
      </c>
      <c r="B569" s="129" t="s">
        <v>34</v>
      </c>
      <c r="C569" s="54"/>
      <c r="D569" s="93"/>
      <c r="E569" s="54"/>
      <c r="F569" s="54"/>
      <c r="G569" s="55"/>
    </row>
    <row r="570" spans="1:7" ht="51" customHeight="1">
      <c r="A570" s="54"/>
      <c r="B570" s="60" t="s">
        <v>565</v>
      </c>
      <c r="C570" s="54" t="s">
        <v>129</v>
      </c>
      <c r="D570" s="54" t="s">
        <v>563</v>
      </c>
      <c r="E570" s="54"/>
      <c r="F570" s="56">
        <v>500000</v>
      </c>
      <c r="G570" s="56">
        <f>E570+F570</f>
        <v>500000</v>
      </c>
    </row>
    <row r="571" spans="1:7" ht="11.25" customHeight="1">
      <c r="A571" s="54">
        <v>2</v>
      </c>
      <c r="B571" s="129" t="s">
        <v>35</v>
      </c>
      <c r="C571" s="54"/>
      <c r="D571" s="93"/>
      <c r="E571" s="54"/>
      <c r="F571" s="54"/>
      <c r="G571" s="55"/>
    </row>
    <row r="572" spans="1:7" ht="55.5" customHeight="1">
      <c r="A572" s="54"/>
      <c r="B572" s="70" t="s">
        <v>566</v>
      </c>
      <c r="C572" s="54" t="s">
        <v>134</v>
      </c>
      <c r="D572" s="54" t="s">
        <v>138</v>
      </c>
      <c r="E572" s="54"/>
      <c r="F572" s="55">
        <v>1</v>
      </c>
      <c r="G572" s="55">
        <v>1</v>
      </c>
    </row>
    <row r="573" spans="1:7" ht="48" customHeight="1">
      <c r="A573" s="54"/>
      <c r="B573" s="70" t="s">
        <v>574</v>
      </c>
      <c r="C573" s="54" t="s">
        <v>320</v>
      </c>
      <c r="D573" s="54" t="s">
        <v>138</v>
      </c>
      <c r="E573" s="54"/>
      <c r="F573" s="63">
        <v>294.5</v>
      </c>
      <c r="G573" s="63">
        <f>F573</f>
        <v>294.5</v>
      </c>
    </row>
    <row r="574" spans="1:7" ht="11.25" customHeight="1">
      <c r="A574" s="54">
        <v>3</v>
      </c>
      <c r="B574" s="129" t="s">
        <v>36</v>
      </c>
      <c r="C574" s="54"/>
      <c r="D574" s="93"/>
      <c r="E574" s="54"/>
      <c r="F574" s="54"/>
      <c r="G574" s="69"/>
    </row>
    <row r="575" spans="1:7" ht="55.5" customHeight="1">
      <c r="A575" s="54"/>
      <c r="B575" s="70" t="s">
        <v>567</v>
      </c>
      <c r="C575" s="54" t="s">
        <v>129</v>
      </c>
      <c r="D575" s="54" t="s">
        <v>137</v>
      </c>
      <c r="E575" s="54"/>
      <c r="F575" s="56">
        <v>50000</v>
      </c>
      <c r="G575" s="56">
        <f>F575</f>
        <v>50000</v>
      </c>
    </row>
    <row r="576" spans="1:7" ht="54" customHeight="1">
      <c r="A576" s="54"/>
      <c r="B576" s="70" t="s">
        <v>568</v>
      </c>
      <c r="C576" s="54" t="s">
        <v>129</v>
      </c>
      <c r="D576" s="54" t="s">
        <v>137</v>
      </c>
      <c r="E576" s="54"/>
      <c r="F576" s="56">
        <v>1528</v>
      </c>
      <c r="G576" s="56">
        <f>E576+F576</f>
        <v>1528</v>
      </c>
    </row>
    <row r="577" spans="1:7" ht="11.25" customHeight="1">
      <c r="A577" s="54">
        <v>4</v>
      </c>
      <c r="B577" s="129" t="s">
        <v>37</v>
      </c>
      <c r="C577" s="54"/>
      <c r="D577" s="93"/>
      <c r="E577" s="54"/>
      <c r="F577" s="54"/>
      <c r="G577" s="55"/>
    </row>
    <row r="578" spans="1:7" ht="51" customHeight="1">
      <c r="A578" s="54"/>
      <c r="B578" s="70" t="s">
        <v>569</v>
      </c>
      <c r="C578" s="93" t="s">
        <v>141</v>
      </c>
      <c r="D578" s="93" t="s">
        <v>140</v>
      </c>
      <c r="E578" s="54"/>
      <c r="F578" s="54">
        <v>100</v>
      </c>
      <c r="G578" s="55">
        <v>100</v>
      </c>
    </row>
    <row r="579" spans="1:7" ht="44.25" customHeight="1">
      <c r="A579" s="54"/>
      <c r="B579" s="238" t="s">
        <v>697</v>
      </c>
      <c r="C579" s="242"/>
      <c r="D579" s="93"/>
      <c r="E579" s="54"/>
      <c r="F579" s="54"/>
      <c r="G579" s="55"/>
    </row>
    <row r="580" spans="1:7" ht="11.25" customHeight="1">
      <c r="A580" s="54">
        <v>1</v>
      </c>
      <c r="B580" s="129" t="s">
        <v>34</v>
      </c>
      <c r="C580" s="54"/>
      <c r="D580" s="93"/>
      <c r="E580" s="54"/>
      <c r="F580" s="54"/>
      <c r="G580" s="55"/>
    </row>
    <row r="581" spans="1:7" ht="51" customHeight="1">
      <c r="A581" s="54"/>
      <c r="B581" s="60" t="s">
        <v>570</v>
      </c>
      <c r="C581" s="54" t="s">
        <v>129</v>
      </c>
      <c r="D581" s="54" t="s">
        <v>563</v>
      </c>
      <c r="E581" s="54"/>
      <c r="F581" s="56">
        <v>200000</v>
      </c>
      <c r="G581" s="56">
        <f>E581+F581</f>
        <v>200000</v>
      </c>
    </row>
    <row r="582" spans="1:7" ht="11.25" customHeight="1">
      <c r="A582" s="54">
        <v>2</v>
      </c>
      <c r="B582" s="129" t="s">
        <v>35</v>
      </c>
      <c r="C582" s="54"/>
      <c r="D582" s="93"/>
      <c r="E582" s="54"/>
      <c r="F582" s="54"/>
      <c r="G582" s="55"/>
    </row>
    <row r="583" spans="1:7" ht="55.5" customHeight="1">
      <c r="A583" s="54"/>
      <c r="B583" s="70" t="s">
        <v>571</v>
      </c>
      <c r="C583" s="54" t="s">
        <v>134</v>
      </c>
      <c r="D583" s="54" t="s">
        <v>138</v>
      </c>
      <c r="E583" s="54"/>
      <c r="F583" s="55">
        <v>1</v>
      </c>
      <c r="G583" s="55">
        <v>1</v>
      </c>
    </row>
    <row r="584" spans="1:7" ht="48" customHeight="1">
      <c r="A584" s="54"/>
      <c r="B584" s="70" t="s">
        <v>572</v>
      </c>
      <c r="C584" s="54" t="s">
        <v>320</v>
      </c>
      <c r="D584" s="54" t="s">
        <v>138</v>
      </c>
      <c r="E584" s="54"/>
      <c r="F584" s="63">
        <v>98.17</v>
      </c>
      <c r="G584" s="63">
        <f>F584</f>
        <v>98.17</v>
      </c>
    </row>
    <row r="585" spans="1:7" ht="11.25" customHeight="1">
      <c r="A585" s="54">
        <v>3</v>
      </c>
      <c r="B585" s="129" t="s">
        <v>36</v>
      </c>
      <c r="C585" s="54"/>
      <c r="D585" s="93"/>
      <c r="E585" s="54"/>
      <c r="F585" s="54"/>
      <c r="G585" s="69"/>
    </row>
    <row r="586" spans="1:7" ht="55.5" customHeight="1">
      <c r="A586" s="54"/>
      <c r="B586" s="70" t="s">
        <v>573</v>
      </c>
      <c r="C586" s="54" t="s">
        <v>129</v>
      </c>
      <c r="D586" s="54" t="s">
        <v>137</v>
      </c>
      <c r="E586" s="54"/>
      <c r="F586" s="56">
        <v>50000</v>
      </c>
      <c r="G586" s="56">
        <f>F586</f>
        <v>50000</v>
      </c>
    </row>
    <row r="587" spans="1:7" ht="54" customHeight="1">
      <c r="A587" s="54"/>
      <c r="B587" s="70" t="s">
        <v>768</v>
      </c>
      <c r="C587" s="54" t="s">
        <v>129</v>
      </c>
      <c r="D587" s="54" t="s">
        <v>137</v>
      </c>
      <c r="E587" s="54"/>
      <c r="F587" s="56">
        <v>1528</v>
      </c>
      <c r="G587" s="56">
        <f>E587+F587</f>
        <v>1528</v>
      </c>
    </row>
    <row r="588" spans="1:7" ht="11.25" customHeight="1">
      <c r="A588" s="54">
        <v>4</v>
      </c>
      <c r="B588" s="129" t="s">
        <v>37</v>
      </c>
      <c r="C588" s="54"/>
      <c r="D588" s="93"/>
      <c r="E588" s="54"/>
      <c r="F588" s="54"/>
      <c r="G588" s="55"/>
    </row>
    <row r="589" spans="1:7" ht="51" customHeight="1">
      <c r="A589" s="54"/>
      <c r="B589" s="70" t="s">
        <v>636</v>
      </c>
      <c r="C589" s="93" t="s">
        <v>141</v>
      </c>
      <c r="D589" s="93" t="s">
        <v>140</v>
      </c>
      <c r="E589" s="54"/>
      <c r="F589" s="54">
        <v>100</v>
      </c>
      <c r="G589" s="55">
        <v>100</v>
      </c>
    </row>
    <row r="590" spans="1:7" ht="44.25" customHeight="1">
      <c r="A590" s="54"/>
      <c r="B590" s="238" t="s">
        <v>761</v>
      </c>
      <c r="C590" s="242"/>
      <c r="D590" s="93"/>
      <c r="E590" s="54"/>
      <c r="F590" s="54"/>
      <c r="G590" s="55"/>
    </row>
    <row r="591" spans="1:7" ht="11.25" customHeight="1">
      <c r="A591" s="54">
        <v>1</v>
      </c>
      <c r="B591" s="129" t="s">
        <v>34</v>
      </c>
      <c r="C591" s="54"/>
      <c r="D591" s="93"/>
      <c r="E591" s="54"/>
      <c r="F591" s="54"/>
      <c r="G591" s="55"/>
    </row>
    <row r="592" spans="1:7" ht="51" customHeight="1">
      <c r="A592" s="54"/>
      <c r="B592" s="60" t="s">
        <v>762</v>
      </c>
      <c r="C592" s="54" t="s">
        <v>129</v>
      </c>
      <c r="D592" s="54" t="s">
        <v>770</v>
      </c>
      <c r="E592" s="54"/>
      <c r="F592" s="56">
        <v>1500000</v>
      </c>
      <c r="G592" s="56">
        <f>E592+F592</f>
        <v>1500000</v>
      </c>
    </row>
    <row r="593" spans="1:7" ht="11.25" customHeight="1">
      <c r="A593" s="54">
        <v>2</v>
      </c>
      <c r="B593" s="129" t="s">
        <v>35</v>
      </c>
      <c r="C593" s="54"/>
      <c r="D593" s="93"/>
      <c r="E593" s="54"/>
      <c r="F593" s="54"/>
      <c r="G593" s="55"/>
    </row>
    <row r="594" spans="1:7" ht="55.5" customHeight="1">
      <c r="A594" s="54"/>
      <c r="B594" s="70" t="s">
        <v>763</v>
      </c>
      <c r="C594" s="54" t="s">
        <v>134</v>
      </c>
      <c r="D594" s="54" t="s">
        <v>138</v>
      </c>
      <c r="E594" s="54"/>
      <c r="F594" s="55">
        <v>1</v>
      </c>
      <c r="G594" s="55">
        <v>1</v>
      </c>
    </row>
    <row r="595" spans="1:7" ht="48" customHeight="1">
      <c r="A595" s="54"/>
      <c r="B595" s="70" t="s">
        <v>764</v>
      </c>
      <c r="C595" s="54" t="s">
        <v>320</v>
      </c>
      <c r="D595" s="54" t="s">
        <v>138</v>
      </c>
      <c r="E595" s="54"/>
      <c r="F595" s="69">
        <f>(F592-F597)/F598</f>
        <v>948.95287958115182</v>
      </c>
      <c r="G595" s="69">
        <f>F595</f>
        <v>948.95287958115182</v>
      </c>
    </row>
    <row r="596" spans="1:7" ht="11.25" customHeight="1">
      <c r="A596" s="54">
        <v>3</v>
      </c>
      <c r="B596" s="129" t="s">
        <v>36</v>
      </c>
      <c r="C596" s="54"/>
      <c r="D596" s="93"/>
      <c r="E596" s="54"/>
      <c r="F596" s="54"/>
      <c r="G596" s="69"/>
    </row>
    <row r="597" spans="1:7" ht="55.5" customHeight="1">
      <c r="A597" s="54"/>
      <c r="B597" s="70" t="s">
        <v>765</v>
      </c>
      <c r="C597" s="54" t="s">
        <v>129</v>
      </c>
      <c r="D597" s="54" t="s">
        <v>137</v>
      </c>
      <c r="E597" s="54"/>
      <c r="F597" s="56">
        <v>50000</v>
      </c>
      <c r="G597" s="56">
        <f>F597</f>
        <v>50000</v>
      </c>
    </row>
    <row r="598" spans="1:7" ht="54" customHeight="1">
      <c r="A598" s="54"/>
      <c r="B598" s="70" t="s">
        <v>767</v>
      </c>
      <c r="C598" s="54" t="s">
        <v>129</v>
      </c>
      <c r="D598" s="54" t="s">
        <v>137</v>
      </c>
      <c r="E598" s="54"/>
      <c r="F598" s="56">
        <v>1528</v>
      </c>
      <c r="G598" s="56">
        <f>E598+F598</f>
        <v>1528</v>
      </c>
    </row>
    <row r="599" spans="1:7" ht="11.25" customHeight="1">
      <c r="A599" s="54">
        <v>4</v>
      </c>
      <c r="B599" s="129" t="s">
        <v>37</v>
      </c>
      <c r="C599" s="54"/>
      <c r="D599" s="93"/>
      <c r="E599" s="54"/>
      <c r="F599" s="54"/>
      <c r="G599" s="55"/>
    </row>
    <row r="600" spans="1:7" ht="51" customHeight="1">
      <c r="A600" s="54"/>
      <c r="B600" s="70" t="s">
        <v>766</v>
      </c>
      <c r="C600" s="93" t="s">
        <v>141</v>
      </c>
      <c r="D600" s="93" t="s">
        <v>140</v>
      </c>
      <c r="E600" s="54"/>
      <c r="F600" s="54">
        <v>100</v>
      </c>
      <c r="G600" s="55">
        <v>100</v>
      </c>
    </row>
    <row r="601" spans="1:7" ht="28.5" customHeight="1">
      <c r="A601" s="54"/>
      <c r="B601" s="92" t="s">
        <v>668</v>
      </c>
      <c r="C601" s="125"/>
      <c r="D601" s="125"/>
      <c r="E601" s="125"/>
      <c r="F601" s="126">
        <f>F604</f>
        <v>250000</v>
      </c>
      <c r="G601" s="126">
        <f>F601</f>
        <v>250000</v>
      </c>
    </row>
    <row r="602" spans="1:7" ht="27" customHeight="1">
      <c r="A602" s="54"/>
      <c r="B602" s="238" t="s">
        <v>698</v>
      </c>
      <c r="C602" s="238"/>
      <c r="D602" s="54"/>
      <c r="E602" s="54"/>
      <c r="F602" s="54"/>
      <c r="G602" s="55"/>
    </row>
    <row r="603" spans="1:7" ht="22.5" customHeight="1">
      <c r="A603" s="54">
        <v>1</v>
      </c>
      <c r="B603" s="129" t="s">
        <v>34</v>
      </c>
      <c r="C603" s="54"/>
      <c r="D603" s="54"/>
      <c r="E603" s="54"/>
      <c r="F603" s="54"/>
      <c r="G603" s="55"/>
    </row>
    <row r="604" spans="1:7" ht="39.75" customHeight="1">
      <c r="A604" s="54"/>
      <c r="B604" s="60" t="s">
        <v>575</v>
      </c>
      <c r="C604" s="54" t="s">
        <v>125</v>
      </c>
      <c r="D604" s="54" t="s">
        <v>563</v>
      </c>
      <c r="E604" s="54"/>
      <c r="F604" s="56">
        <v>250000</v>
      </c>
      <c r="G604" s="56">
        <f>F604</f>
        <v>250000</v>
      </c>
    </row>
    <row r="605" spans="1:7" ht="25.5" customHeight="1">
      <c r="A605" s="54">
        <v>2</v>
      </c>
      <c r="B605" s="129" t="s">
        <v>35</v>
      </c>
      <c r="C605" s="54"/>
      <c r="D605" s="54"/>
      <c r="E605" s="54"/>
      <c r="F605" s="56"/>
      <c r="G605" s="55"/>
    </row>
    <row r="606" spans="1:7" ht="49.5" customHeight="1">
      <c r="A606" s="54"/>
      <c r="B606" s="70" t="s">
        <v>576</v>
      </c>
      <c r="C606" s="54" t="s">
        <v>134</v>
      </c>
      <c r="D606" s="54" t="s">
        <v>138</v>
      </c>
      <c r="E606" s="54"/>
      <c r="F606" s="55">
        <v>1</v>
      </c>
      <c r="G606" s="55">
        <v>1</v>
      </c>
    </row>
    <row r="607" spans="1:7" ht="18.75" customHeight="1">
      <c r="A607" s="54">
        <v>3</v>
      </c>
      <c r="B607" s="129" t="s">
        <v>36</v>
      </c>
      <c r="C607" s="54"/>
      <c r="D607" s="54"/>
      <c r="E607" s="54"/>
      <c r="F607" s="54"/>
      <c r="G607" s="55"/>
    </row>
    <row r="608" spans="1:7" ht="43.5" customHeight="1">
      <c r="A608" s="54"/>
      <c r="B608" s="70" t="s">
        <v>577</v>
      </c>
      <c r="C608" s="54" t="s">
        <v>129</v>
      </c>
      <c r="D608" s="54" t="s">
        <v>137</v>
      </c>
      <c r="E608" s="54"/>
      <c r="F608" s="56">
        <f>F604</f>
        <v>250000</v>
      </c>
      <c r="G608" s="56">
        <f>F608</f>
        <v>250000</v>
      </c>
    </row>
    <row r="609" spans="1:7" ht="18" customHeight="1">
      <c r="A609" s="54">
        <v>4</v>
      </c>
      <c r="B609" s="129" t="s">
        <v>37</v>
      </c>
      <c r="C609" s="54"/>
      <c r="D609" s="54"/>
      <c r="E609" s="54"/>
      <c r="F609" s="54"/>
      <c r="G609" s="55"/>
    </row>
    <row r="610" spans="1:7" ht="36.75" customHeight="1">
      <c r="A610" s="54"/>
      <c r="B610" s="60" t="s">
        <v>578</v>
      </c>
      <c r="C610" s="54" t="s">
        <v>141</v>
      </c>
      <c r="D610" s="54" t="s">
        <v>140</v>
      </c>
      <c r="E610" s="54"/>
      <c r="F610" s="54">
        <v>100</v>
      </c>
      <c r="G610" s="55">
        <v>100</v>
      </c>
    </row>
    <row r="611" spans="1:7" ht="42" customHeight="1">
      <c r="A611" s="54"/>
      <c r="B611" s="92" t="s">
        <v>699</v>
      </c>
      <c r="C611" s="125"/>
      <c r="D611" s="125"/>
      <c r="E611" s="125"/>
      <c r="F611" s="126">
        <f>F614</f>
        <v>939311</v>
      </c>
      <c r="G611" s="126">
        <f>F611</f>
        <v>939311</v>
      </c>
    </row>
    <row r="612" spans="1:7" ht="45.75" customHeight="1">
      <c r="A612" s="54"/>
      <c r="B612" s="238" t="s">
        <v>700</v>
      </c>
      <c r="C612" s="238"/>
      <c r="D612" s="54"/>
      <c r="E612" s="54"/>
      <c r="F612" s="54"/>
      <c r="G612" s="55"/>
    </row>
    <row r="613" spans="1:7" ht="23.25" customHeight="1">
      <c r="A613" s="54">
        <v>1</v>
      </c>
      <c r="B613" s="129" t="s">
        <v>34</v>
      </c>
      <c r="C613" s="54"/>
      <c r="D613" s="54"/>
      <c r="E613" s="54"/>
      <c r="F613" s="54"/>
      <c r="G613" s="55"/>
    </row>
    <row r="614" spans="1:7" ht="36.75" customHeight="1">
      <c r="A614" s="54"/>
      <c r="B614" s="60" t="s">
        <v>386</v>
      </c>
      <c r="C614" s="54" t="s">
        <v>125</v>
      </c>
      <c r="D614" s="54" t="s">
        <v>540</v>
      </c>
      <c r="E614" s="54"/>
      <c r="F614" s="56">
        <f>950000-10689</f>
        <v>939311</v>
      </c>
      <c r="G614" s="56">
        <f>E614+F614</f>
        <v>939311</v>
      </c>
    </row>
    <row r="615" spans="1:7" ht="19.5" customHeight="1">
      <c r="A615" s="54">
        <v>2</v>
      </c>
      <c r="B615" s="129" t="s">
        <v>35</v>
      </c>
      <c r="C615" s="54"/>
      <c r="D615" s="54"/>
      <c r="E615" s="54"/>
      <c r="F615" s="56"/>
      <c r="G615" s="55"/>
    </row>
    <row r="616" spans="1:7" ht="42" customHeight="1">
      <c r="A616" s="54"/>
      <c r="B616" s="70" t="s">
        <v>387</v>
      </c>
      <c r="C616" s="54" t="s">
        <v>134</v>
      </c>
      <c r="D616" s="54" t="s">
        <v>138</v>
      </c>
      <c r="E616" s="54"/>
      <c r="F616" s="55">
        <v>1</v>
      </c>
      <c r="G616" s="55">
        <v>1</v>
      </c>
    </row>
    <row r="617" spans="1:7" ht="18.600000000000001" customHeight="1">
      <c r="A617" s="54">
        <v>3</v>
      </c>
      <c r="B617" s="129" t="s">
        <v>36</v>
      </c>
      <c r="C617" s="54"/>
      <c r="D617" s="54"/>
      <c r="E617" s="54"/>
      <c r="F617" s="54"/>
      <c r="G617" s="55"/>
    </row>
    <row r="618" spans="1:7" ht="39" customHeight="1">
      <c r="A618" s="54"/>
      <c r="B618" s="70" t="s">
        <v>365</v>
      </c>
      <c r="C618" s="54" t="s">
        <v>129</v>
      </c>
      <c r="D618" s="54" t="s">
        <v>137</v>
      </c>
      <c r="E618" s="54"/>
      <c r="F618" s="56">
        <f>F614/F616</f>
        <v>939311</v>
      </c>
      <c r="G618" s="56">
        <f>E618+F618</f>
        <v>939311</v>
      </c>
    </row>
    <row r="619" spans="1:7" ht="18.75" customHeight="1">
      <c r="A619" s="54">
        <v>4</v>
      </c>
      <c r="B619" s="129" t="s">
        <v>37</v>
      </c>
      <c r="C619" s="54"/>
      <c r="D619" s="54"/>
      <c r="E619" s="54"/>
      <c r="F619" s="54"/>
      <c r="G619" s="55"/>
    </row>
    <row r="620" spans="1:7" ht="37.5" customHeight="1">
      <c r="A620" s="54"/>
      <c r="B620" s="60" t="s">
        <v>366</v>
      </c>
      <c r="C620" s="54" t="s">
        <v>141</v>
      </c>
      <c r="D620" s="54" t="s">
        <v>140</v>
      </c>
      <c r="E620" s="54"/>
      <c r="F620" s="54">
        <v>100</v>
      </c>
      <c r="G620" s="55">
        <v>100</v>
      </c>
    </row>
    <row r="621" spans="1:7" ht="23.25" customHeight="1">
      <c r="A621" s="54"/>
      <c r="B621" s="92" t="s">
        <v>701</v>
      </c>
      <c r="C621" s="125"/>
      <c r="D621" s="125"/>
      <c r="E621" s="125"/>
      <c r="F621" s="126">
        <f>F624</f>
        <v>333000</v>
      </c>
      <c r="G621" s="126">
        <f>G624</f>
        <v>333000</v>
      </c>
    </row>
    <row r="622" spans="1:7" ht="42" customHeight="1">
      <c r="A622" s="54"/>
      <c r="B622" s="238" t="s">
        <v>702</v>
      </c>
      <c r="C622" s="238"/>
      <c r="D622" s="54"/>
      <c r="E622" s="54"/>
      <c r="F622" s="54"/>
      <c r="G622" s="55"/>
    </row>
    <row r="623" spans="1:7" ht="24" customHeight="1">
      <c r="A623" s="54">
        <v>1</v>
      </c>
      <c r="B623" s="129" t="s">
        <v>34</v>
      </c>
      <c r="C623" s="54"/>
      <c r="D623" s="54"/>
      <c r="E623" s="54"/>
      <c r="F623" s="54"/>
      <c r="G623" s="55"/>
    </row>
    <row r="624" spans="1:7" ht="58.5" customHeight="1">
      <c r="A624" s="54"/>
      <c r="B624" s="60" t="s">
        <v>367</v>
      </c>
      <c r="C624" s="54" t="s">
        <v>125</v>
      </c>
      <c r="D624" s="54" t="s">
        <v>344</v>
      </c>
      <c r="E624" s="54"/>
      <c r="F624" s="56">
        <v>333000</v>
      </c>
      <c r="G624" s="56">
        <v>333000</v>
      </c>
    </row>
    <row r="625" spans="1:9" ht="22.5" customHeight="1">
      <c r="A625" s="54">
        <v>2</v>
      </c>
      <c r="B625" s="129" t="s">
        <v>35</v>
      </c>
      <c r="C625" s="54"/>
      <c r="D625" s="54"/>
      <c r="E625" s="54"/>
      <c r="F625" s="56"/>
      <c r="G625" s="55"/>
    </row>
    <row r="626" spans="1:9" ht="40.5" customHeight="1">
      <c r="A626" s="54"/>
      <c r="B626" s="70" t="s">
        <v>368</v>
      </c>
      <c r="C626" s="54" t="s">
        <v>134</v>
      </c>
      <c r="D626" s="54" t="s">
        <v>138</v>
      </c>
      <c r="E626" s="54"/>
      <c r="F626" s="55">
        <v>1</v>
      </c>
      <c r="G626" s="55">
        <v>1</v>
      </c>
    </row>
    <row r="627" spans="1:9" ht="17.25" customHeight="1">
      <c r="A627" s="54">
        <v>3</v>
      </c>
      <c r="B627" s="129" t="s">
        <v>36</v>
      </c>
      <c r="C627" s="54"/>
      <c r="D627" s="54"/>
      <c r="E627" s="54"/>
      <c r="F627" s="54"/>
      <c r="G627" s="55"/>
    </row>
    <row r="628" spans="1:9" ht="58.5" customHeight="1">
      <c r="A628" s="54"/>
      <c r="B628" s="70" t="s">
        <v>369</v>
      </c>
      <c r="C628" s="54" t="s">
        <v>129</v>
      </c>
      <c r="D628" s="54" t="s">
        <v>137</v>
      </c>
      <c r="E628" s="54"/>
      <c r="F628" s="56">
        <f>F624</f>
        <v>333000</v>
      </c>
      <c r="G628" s="56">
        <f>G624</f>
        <v>333000</v>
      </c>
    </row>
    <row r="629" spans="1:9" ht="18.75" customHeight="1">
      <c r="A629" s="54">
        <v>4</v>
      </c>
      <c r="B629" s="129" t="s">
        <v>37</v>
      </c>
      <c r="C629" s="54"/>
      <c r="D629" s="54"/>
      <c r="E629" s="54"/>
      <c r="F629" s="54"/>
      <c r="G629" s="55"/>
    </row>
    <row r="630" spans="1:9" ht="39" customHeight="1">
      <c r="A630" s="54"/>
      <c r="B630" s="60" t="s">
        <v>370</v>
      </c>
      <c r="C630" s="54" t="s">
        <v>141</v>
      </c>
      <c r="D630" s="54" t="s">
        <v>140</v>
      </c>
      <c r="E630" s="54"/>
      <c r="F630" s="54">
        <v>100</v>
      </c>
      <c r="G630" s="55">
        <v>100</v>
      </c>
    </row>
    <row r="631" spans="1:9" ht="24.75" customHeight="1">
      <c r="A631" s="54"/>
      <c r="B631" s="92" t="s">
        <v>703</v>
      </c>
      <c r="C631" s="125"/>
      <c r="D631" s="125"/>
      <c r="E631" s="125"/>
      <c r="F631" s="59">
        <f>F645+F654+F663+F672+F681+F690+F634</f>
        <v>10749238</v>
      </c>
      <c r="G631" s="59">
        <f>E631+F631</f>
        <v>10749238</v>
      </c>
    </row>
    <row r="632" spans="1:9" ht="26.25" customHeight="1">
      <c r="A632" s="54"/>
      <c r="B632" s="238" t="s">
        <v>769</v>
      </c>
      <c r="C632" s="242"/>
      <c r="D632" s="93"/>
      <c r="E632" s="54"/>
      <c r="F632" s="54"/>
      <c r="G632" s="55"/>
    </row>
    <row r="633" spans="1:9" ht="11.25" customHeight="1">
      <c r="A633" s="54">
        <v>1</v>
      </c>
      <c r="B633" s="129" t="s">
        <v>34</v>
      </c>
      <c r="C633" s="54"/>
      <c r="D633" s="93"/>
      <c r="E633" s="54"/>
      <c r="F633" s="54"/>
      <c r="G633" s="55"/>
    </row>
    <row r="634" spans="1:9" ht="39" customHeight="1">
      <c r="A634" s="54"/>
      <c r="B634" s="60" t="s">
        <v>583</v>
      </c>
      <c r="C634" s="54" t="s">
        <v>129</v>
      </c>
      <c r="D634" s="54" t="s">
        <v>770</v>
      </c>
      <c r="E634" s="54"/>
      <c r="F634" s="56">
        <f>5000000+715066</f>
        <v>5715066</v>
      </c>
      <c r="G634" s="56">
        <f>E634+F634</f>
        <v>5715066</v>
      </c>
    </row>
    <row r="635" spans="1:9" ht="11.25" customHeight="1">
      <c r="A635" s="54">
        <v>2</v>
      </c>
      <c r="B635" s="129" t="s">
        <v>35</v>
      </c>
      <c r="C635" s="54"/>
      <c r="D635" s="93"/>
      <c r="E635" s="54"/>
      <c r="F635" s="54"/>
      <c r="G635" s="55"/>
    </row>
    <row r="636" spans="1:9" ht="39" customHeight="1">
      <c r="A636" s="54"/>
      <c r="B636" s="70" t="s">
        <v>584</v>
      </c>
      <c r="C636" s="54" t="s">
        <v>134</v>
      </c>
      <c r="D636" s="54" t="s">
        <v>138</v>
      </c>
      <c r="E636" s="54"/>
      <c r="F636" s="55">
        <v>1</v>
      </c>
      <c r="G636" s="55">
        <v>1</v>
      </c>
    </row>
    <row r="637" spans="1:9" ht="32.25" customHeight="1">
      <c r="A637" s="54"/>
      <c r="B637" s="70" t="s">
        <v>635</v>
      </c>
      <c r="C637" s="54" t="s">
        <v>320</v>
      </c>
      <c r="D637" s="54" t="s">
        <v>138</v>
      </c>
      <c r="E637" s="54"/>
      <c r="F637" s="63">
        <f>1507.5</f>
        <v>1507.5</v>
      </c>
      <c r="G637" s="63">
        <f>F637</f>
        <v>1507.5</v>
      </c>
      <c r="H637" s="37">
        <f>1507.5*3283.59</f>
        <v>4950011.9249999998</v>
      </c>
    </row>
    <row r="638" spans="1:9" ht="11.25" customHeight="1">
      <c r="A638" s="54">
        <v>3</v>
      </c>
      <c r="B638" s="129" t="s">
        <v>36</v>
      </c>
      <c r="C638" s="54"/>
      <c r="D638" s="93"/>
      <c r="E638" s="54"/>
      <c r="F638" s="54"/>
      <c r="G638" s="69"/>
      <c r="H638" s="41">
        <f>H637+F639</f>
        <v>4989947.9249999998</v>
      </c>
    </row>
    <row r="639" spans="1:9" ht="37.5" customHeight="1">
      <c r="A639" s="54"/>
      <c r="B639" s="70" t="s">
        <v>585</v>
      </c>
      <c r="C639" s="54" t="s">
        <v>129</v>
      </c>
      <c r="D639" s="54" t="s">
        <v>137</v>
      </c>
      <c r="E639" s="54"/>
      <c r="F639" s="56">
        <v>39936</v>
      </c>
      <c r="G639" s="56">
        <f>F639</f>
        <v>39936</v>
      </c>
      <c r="H639" s="41">
        <f>F634-F639</f>
        <v>5675130</v>
      </c>
      <c r="I639" s="37">
        <f>H639/F640</f>
        <v>1507.4988046538808</v>
      </c>
    </row>
    <row r="640" spans="1:9" ht="27" customHeight="1">
      <c r="A640" s="54"/>
      <c r="B640" s="70" t="s">
        <v>586</v>
      </c>
      <c r="C640" s="54" t="s">
        <v>129</v>
      </c>
      <c r="D640" s="54" t="s">
        <v>137</v>
      </c>
      <c r="E640" s="54"/>
      <c r="F640" s="56">
        <v>3764.6</v>
      </c>
      <c r="G640" s="56">
        <f>E640+F640</f>
        <v>3764.6</v>
      </c>
      <c r="H640" s="37">
        <f>H639/F637</f>
        <v>3764.5970149253731</v>
      </c>
      <c r="I640" s="37">
        <f>3764.6*1507.5</f>
        <v>5675134.5</v>
      </c>
    </row>
    <row r="641" spans="1:9" ht="11.25" customHeight="1">
      <c r="A641" s="54">
        <v>4</v>
      </c>
      <c r="B641" s="129" t="s">
        <v>37</v>
      </c>
      <c r="C641" s="54"/>
      <c r="D641" s="93"/>
      <c r="E641" s="54"/>
      <c r="F641" s="54"/>
      <c r="G641" s="55"/>
      <c r="I641" s="41">
        <f>I640-H639</f>
        <v>4.5</v>
      </c>
    </row>
    <row r="642" spans="1:9" ht="39" customHeight="1">
      <c r="A642" s="54"/>
      <c r="B642" s="70" t="s">
        <v>587</v>
      </c>
      <c r="C642" s="93" t="s">
        <v>141</v>
      </c>
      <c r="D642" s="93" t="s">
        <v>140</v>
      </c>
      <c r="E642" s="54"/>
      <c r="F642" s="54">
        <v>100</v>
      </c>
      <c r="G642" s="55">
        <v>100</v>
      </c>
    </row>
    <row r="643" spans="1:9" ht="28.5" customHeight="1">
      <c r="A643" s="54"/>
      <c r="B643" s="238" t="s">
        <v>704</v>
      </c>
      <c r="C643" s="238"/>
      <c r="D643" s="54"/>
      <c r="E643" s="54"/>
      <c r="F643" s="54"/>
      <c r="G643" s="55"/>
    </row>
    <row r="644" spans="1:9" ht="21.75" customHeight="1">
      <c r="A644" s="54">
        <v>1</v>
      </c>
      <c r="B644" s="129" t="s">
        <v>34</v>
      </c>
      <c r="C644" s="54"/>
      <c r="D644" s="54"/>
      <c r="E644" s="54"/>
      <c r="F644" s="54"/>
      <c r="G644" s="55"/>
    </row>
    <row r="645" spans="1:9" ht="45.75" customHeight="1">
      <c r="A645" s="54"/>
      <c r="B645" s="60" t="s">
        <v>377</v>
      </c>
      <c r="C645" s="54" t="s">
        <v>125</v>
      </c>
      <c r="D645" s="54" t="s">
        <v>344</v>
      </c>
      <c r="E645" s="54"/>
      <c r="F645" s="56">
        <v>384172</v>
      </c>
      <c r="G645" s="56">
        <f>E645+F645</f>
        <v>384172</v>
      </c>
    </row>
    <row r="646" spans="1:9" ht="21.75" customHeight="1">
      <c r="A646" s="54">
        <v>2</v>
      </c>
      <c r="B646" s="129" t="s">
        <v>35</v>
      </c>
      <c r="C646" s="54"/>
      <c r="D646" s="54"/>
      <c r="E646" s="54"/>
      <c r="F646" s="56"/>
      <c r="G646" s="55"/>
    </row>
    <row r="647" spans="1:9" ht="36.75" customHeight="1">
      <c r="A647" s="54"/>
      <c r="B647" s="70" t="s">
        <v>378</v>
      </c>
      <c r="C647" s="54" t="s">
        <v>320</v>
      </c>
      <c r="D647" s="54" t="s">
        <v>138</v>
      </c>
      <c r="E647" s="54"/>
      <c r="F647" s="55">
        <f>3850-3574</f>
        <v>276</v>
      </c>
      <c r="G647" s="55">
        <f>3850-3574</f>
        <v>276</v>
      </c>
    </row>
    <row r="648" spans="1:9" ht="17.25" customHeight="1">
      <c r="A648" s="54">
        <v>3</v>
      </c>
      <c r="B648" s="129" t="s">
        <v>36</v>
      </c>
      <c r="C648" s="54"/>
      <c r="D648" s="54"/>
      <c r="E648" s="54"/>
      <c r="F648" s="54"/>
      <c r="G648" s="55"/>
    </row>
    <row r="649" spans="1:9" ht="33.75" customHeight="1">
      <c r="A649" s="54"/>
      <c r="B649" s="70" t="s">
        <v>379</v>
      </c>
      <c r="C649" s="54" t="s">
        <v>129</v>
      </c>
      <c r="D649" s="54" t="s">
        <v>137</v>
      </c>
      <c r="E649" s="54"/>
      <c r="F649" s="56">
        <f>F645/F647</f>
        <v>1391.927536231884</v>
      </c>
      <c r="G649" s="56">
        <f>G645/G647</f>
        <v>1391.927536231884</v>
      </c>
    </row>
    <row r="650" spans="1:9" ht="18.75" customHeight="1">
      <c r="A650" s="54">
        <v>4</v>
      </c>
      <c r="B650" s="129" t="s">
        <v>37</v>
      </c>
      <c r="C650" s="54"/>
      <c r="D650" s="54"/>
      <c r="E650" s="54"/>
      <c r="F650" s="54"/>
      <c r="G650" s="55"/>
    </row>
    <row r="651" spans="1:9" ht="38.25" customHeight="1">
      <c r="A651" s="54"/>
      <c r="B651" s="60" t="s">
        <v>380</v>
      </c>
      <c r="C651" s="54" t="s">
        <v>141</v>
      </c>
      <c r="D651" s="54" t="s">
        <v>140</v>
      </c>
      <c r="E651" s="54"/>
      <c r="F651" s="54">
        <v>100</v>
      </c>
      <c r="G651" s="55">
        <v>100</v>
      </c>
    </row>
    <row r="652" spans="1:9" ht="33" customHeight="1">
      <c r="A652" s="54"/>
      <c r="B652" s="238" t="s">
        <v>705</v>
      </c>
      <c r="C652" s="238"/>
      <c r="D652" s="54"/>
      <c r="E652" s="54"/>
      <c r="F652" s="54"/>
      <c r="G652" s="55"/>
    </row>
    <row r="653" spans="1:9" ht="15.75" customHeight="1">
      <c r="A653" s="54">
        <v>1</v>
      </c>
      <c r="B653" s="129" t="s">
        <v>34</v>
      </c>
      <c r="C653" s="54"/>
      <c r="D653" s="54"/>
      <c r="E653" s="54"/>
      <c r="F653" s="54"/>
      <c r="G653" s="55"/>
    </row>
    <row r="654" spans="1:9" ht="45.75" customHeight="1">
      <c r="A654" s="54"/>
      <c r="B654" s="60" t="s">
        <v>473</v>
      </c>
      <c r="C654" s="54" t="s">
        <v>125</v>
      </c>
      <c r="D654" s="54" t="s">
        <v>451</v>
      </c>
      <c r="E654" s="54"/>
      <c r="F654" s="56">
        <v>1500000</v>
      </c>
      <c r="G654" s="56">
        <f>E654+F654</f>
        <v>1500000</v>
      </c>
    </row>
    <row r="655" spans="1:9" ht="19.5" customHeight="1">
      <c r="A655" s="54">
        <v>2</v>
      </c>
      <c r="B655" s="129" t="s">
        <v>35</v>
      </c>
      <c r="C655" s="54"/>
      <c r="D655" s="54"/>
      <c r="E655" s="54"/>
      <c r="F655" s="56"/>
      <c r="G655" s="55"/>
    </row>
    <row r="656" spans="1:9" ht="34.5" customHeight="1">
      <c r="A656" s="54"/>
      <c r="B656" s="70" t="s">
        <v>474</v>
      </c>
      <c r="C656" s="54" t="s">
        <v>320</v>
      </c>
      <c r="D656" s="54" t="s">
        <v>138</v>
      </c>
      <c r="E656" s="54"/>
      <c r="F656" s="55">
        <v>998</v>
      </c>
      <c r="G656" s="55">
        <f>F656</f>
        <v>998</v>
      </c>
    </row>
    <row r="657" spans="1:7" ht="15" customHeight="1">
      <c r="A657" s="54">
        <v>3</v>
      </c>
      <c r="B657" s="129" t="s">
        <v>36</v>
      </c>
      <c r="C657" s="54"/>
      <c r="D657" s="54"/>
      <c r="E657" s="54"/>
      <c r="F657" s="54"/>
      <c r="G657" s="55"/>
    </row>
    <row r="658" spans="1:7" ht="36" customHeight="1">
      <c r="A658" s="54"/>
      <c r="B658" s="70" t="s">
        <v>475</v>
      </c>
      <c r="C658" s="54" t="s">
        <v>129</v>
      </c>
      <c r="D658" s="54" t="s">
        <v>137</v>
      </c>
      <c r="E658" s="54"/>
      <c r="F658" s="56">
        <f>F654/F656</f>
        <v>1503.006012024048</v>
      </c>
      <c r="G658" s="56">
        <f>G654/G656</f>
        <v>1503.006012024048</v>
      </c>
    </row>
    <row r="659" spans="1:7" ht="19.5" customHeight="1">
      <c r="A659" s="54">
        <v>4</v>
      </c>
      <c r="B659" s="129" t="s">
        <v>37</v>
      </c>
      <c r="C659" s="54"/>
      <c r="D659" s="54"/>
      <c r="E659" s="54"/>
      <c r="F659" s="54"/>
      <c r="G659" s="55"/>
    </row>
    <row r="660" spans="1:7" ht="38.25" customHeight="1">
      <c r="A660" s="54"/>
      <c r="B660" s="60" t="s">
        <v>476</v>
      </c>
      <c r="C660" s="54" t="s">
        <v>141</v>
      </c>
      <c r="D660" s="54" t="s">
        <v>140</v>
      </c>
      <c r="E660" s="54"/>
      <c r="F660" s="54">
        <v>100</v>
      </c>
      <c r="G660" s="55">
        <v>100</v>
      </c>
    </row>
    <row r="661" spans="1:7" ht="27" customHeight="1">
      <c r="A661" s="54"/>
      <c r="B661" s="238" t="s">
        <v>706</v>
      </c>
      <c r="C661" s="238"/>
      <c r="D661" s="54"/>
      <c r="E661" s="54"/>
      <c r="F661" s="54"/>
      <c r="G661" s="55"/>
    </row>
    <row r="662" spans="1:7" ht="18" customHeight="1">
      <c r="A662" s="54">
        <v>1</v>
      </c>
      <c r="B662" s="129" t="s">
        <v>34</v>
      </c>
      <c r="C662" s="54"/>
      <c r="D662" s="54"/>
      <c r="E662" s="54"/>
      <c r="F662" s="54"/>
      <c r="G662" s="55"/>
    </row>
    <row r="663" spans="1:7" ht="39.75" customHeight="1">
      <c r="A663" s="54"/>
      <c r="B663" s="60" t="s">
        <v>478</v>
      </c>
      <c r="C663" s="54" t="s">
        <v>125</v>
      </c>
      <c r="D663" s="54" t="s">
        <v>563</v>
      </c>
      <c r="E663" s="54"/>
      <c r="F663" s="56">
        <v>150000</v>
      </c>
      <c r="G663" s="56">
        <f>E663+F663</f>
        <v>150000</v>
      </c>
    </row>
    <row r="664" spans="1:7" ht="15.75" customHeight="1">
      <c r="A664" s="54">
        <v>2</v>
      </c>
      <c r="B664" s="129" t="s">
        <v>35</v>
      </c>
      <c r="C664" s="54"/>
      <c r="D664" s="54"/>
      <c r="E664" s="54"/>
      <c r="F664" s="56"/>
      <c r="G664" s="55"/>
    </row>
    <row r="665" spans="1:7" ht="36.75" customHeight="1">
      <c r="A665" s="54"/>
      <c r="B665" s="70" t="s">
        <v>579</v>
      </c>
      <c r="C665" s="54" t="s">
        <v>320</v>
      </c>
      <c r="D665" s="54" t="s">
        <v>138</v>
      </c>
      <c r="E665" s="54"/>
      <c r="F665" s="55">
        <v>1</v>
      </c>
      <c r="G665" s="55">
        <f>F665</f>
        <v>1</v>
      </c>
    </row>
    <row r="666" spans="1:7" ht="17.25" customHeight="1">
      <c r="A666" s="54">
        <v>3</v>
      </c>
      <c r="B666" s="129" t="s">
        <v>36</v>
      </c>
      <c r="C666" s="54"/>
      <c r="D666" s="54"/>
      <c r="E666" s="54"/>
      <c r="F666" s="54"/>
      <c r="G666" s="55"/>
    </row>
    <row r="667" spans="1:7" ht="35.25" customHeight="1">
      <c r="A667" s="54"/>
      <c r="B667" s="70" t="s">
        <v>580</v>
      </c>
      <c r="C667" s="54" t="s">
        <v>129</v>
      </c>
      <c r="D667" s="54" t="s">
        <v>137</v>
      </c>
      <c r="E667" s="54"/>
      <c r="F667" s="56">
        <f>F663</f>
        <v>150000</v>
      </c>
      <c r="G667" s="56">
        <f>F667</f>
        <v>150000</v>
      </c>
    </row>
    <row r="668" spans="1:7" ht="18" customHeight="1">
      <c r="A668" s="54">
        <v>4</v>
      </c>
      <c r="B668" s="129" t="s">
        <v>37</v>
      </c>
      <c r="C668" s="54"/>
      <c r="D668" s="54"/>
      <c r="E668" s="54"/>
      <c r="F668" s="54"/>
      <c r="G668" s="55"/>
    </row>
    <row r="669" spans="1:7" ht="36.75" customHeight="1">
      <c r="A669" s="54"/>
      <c r="B669" s="60" t="s">
        <v>481</v>
      </c>
      <c r="C669" s="54" t="s">
        <v>141</v>
      </c>
      <c r="D669" s="54" t="s">
        <v>140</v>
      </c>
      <c r="E669" s="54"/>
      <c r="F669" s="54">
        <v>100</v>
      </c>
      <c r="G669" s="55">
        <v>100</v>
      </c>
    </row>
    <row r="670" spans="1:7" ht="39.75" hidden="1" customHeight="1">
      <c r="A670" s="54"/>
      <c r="B670" s="238" t="s">
        <v>487</v>
      </c>
      <c r="C670" s="238"/>
      <c r="D670" s="54"/>
      <c r="E670" s="54"/>
      <c r="F670" s="54"/>
      <c r="G670" s="55"/>
    </row>
    <row r="671" spans="1:7" ht="13.5" hidden="1" customHeight="1">
      <c r="A671" s="54">
        <v>1</v>
      </c>
      <c r="B671" s="129" t="s">
        <v>34</v>
      </c>
      <c r="C671" s="54"/>
      <c r="D671" s="54"/>
      <c r="E671" s="54"/>
      <c r="F671" s="54"/>
      <c r="G671" s="55"/>
    </row>
    <row r="672" spans="1:7" ht="37.5" hidden="1" customHeight="1">
      <c r="A672" s="54"/>
      <c r="B672" s="60" t="s">
        <v>483</v>
      </c>
      <c r="C672" s="54" t="s">
        <v>125</v>
      </c>
      <c r="D672" s="54" t="s">
        <v>563</v>
      </c>
      <c r="E672" s="54"/>
      <c r="F672" s="56">
        <v>0</v>
      </c>
      <c r="G672" s="56">
        <f>E672+F672</f>
        <v>0</v>
      </c>
    </row>
    <row r="673" spans="1:7" ht="12.75" hidden="1" customHeight="1">
      <c r="A673" s="54">
        <v>2</v>
      </c>
      <c r="B673" s="129" t="s">
        <v>35</v>
      </c>
      <c r="C673" s="54"/>
      <c r="D673" s="54"/>
      <c r="E673" s="54"/>
      <c r="F673" s="56"/>
      <c r="G673" s="55"/>
    </row>
    <row r="674" spans="1:7" ht="37.5" hidden="1" customHeight="1">
      <c r="A674" s="54"/>
      <c r="B674" s="70" t="s">
        <v>582</v>
      </c>
      <c r="C674" s="54" t="s">
        <v>320</v>
      </c>
      <c r="D674" s="54" t="s">
        <v>138</v>
      </c>
      <c r="E674" s="54"/>
      <c r="F674" s="55">
        <v>1</v>
      </c>
      <c r="G674" s="55">
        <f>F674</f>
        <v>1</v>
      </c>
    </row>
    <row r="675" spans="1:7" ht="14.25" hidden="1" customHeight="1">
      <c r="A675" s="54">
        <v>3</v>
      </c>
      <c r="B675" s="129" t="s">
        <v>36</v>
      </c>
      <c r="C675" s="54"/>
      <c r="D675" s="54"/>
      <c r="E675" s="54"/>
      <c r="F675" s="54"/>
      <c r="G675" s="55"/>
    </row>
    <row r="676" spans="1:7" ht="27.75" hidden="1" customHeight="1">
      <c r="A676" s="54"/>
      <c r="B676" s="70" t="s">
        <v>581</v>
      </c>
      <c r="C676" s="54" t="s">
        <v>129</v>
      </c>
      <c r="D676" s="54" t="s">
        <v>137</v>
      </c>
      <c r="E676" s="54"/>
      <c r="F676" s="56">
        <f>F672/F674</f>
        <v>0</v>
      </c>
      <c r="G676" s="56">
        <f>G672/G674</f>
        <v>0</v>
      </c>
    </row>
    <row r="677" spans="1:7" ht="11.25" hidden="1" customHeight="1">
      <c r="A677" s="54">
        <v>4</v>
      </c>
      <c r="B677" s="129" t="s">
        <v>37</v>
      </c>
      <c r="C677" s="54"/>
      <c r="D677" s="54"/>
      <c r="E677" s="54"/>
      <c r="F677" s="54"/>
      <c r="G677" s="55"/>
    </row>
    <row r="678" spans="1:7" ht="39.75" hidden="1" customHeight="1">
      <c r="A678" s="54"/>
      <c r="B678" s="60" t="s">
        <v>486</v>
      </c>
      <c r="C678" s="54" t="s">
        <v>141</v>
      </c>
      <c r="D678" s="54" t="s">
        <v>140</v>
      </c>
      <c r="E678" s="54"/>
      <c r="F678" s="54">
        <v>100</v>
      </c>
      <c r="G678" s="55">
        <v>100</v>
      </c>
    </row>
    <row r="679" spans="1:7" ht="26.25" customHeight="1">
      <c r="A679" s="54"/>
      <c r="B679" s="238" t="s">
        <v>707</v>
      </c>
      <c r="C679" s="238"/>
      <c r="D679" s="54"/>
      <c r="E679" s="54"/>
      <c r="F679" s="54"/>
      <c r="G679" s="55"/>
    </row>
    <row r="680" spans="1:7" ht="13.5" customHeight="1">
      <c r="A680" s="54">
        <v>1</v>
      </c>
      <c r="B680" s="129" t="s">
        <v>34</v>
      </c>
      <c r="C680" s="54"/>
      <c r="D680" s="54"/>
      <c r="E680" s="54"/>
      <c r="F680" s="54"/>
      <c r="G680" s="55"/>
    </row>
    <row r="681" spans="1:7" ht="35.25" customHeight="1">
      <c r="A681" s="54"/>
      <c r="B681" s="60" t="s">
        <v>537</v>
      </c>
      <c r="C681" s="54" t="s">
        <v>125</v>
      </c>
      <c r="D681" s="54" t="s">
        <v>540</v>
      </c>
      <c r="E681" s="54"/>
      <c r="F681" s="56">
        <v>1500000</v>
      </c>
      <c r="G681" s="56">
        <f>E681+F681</f>
        <v>1500000</v>
      </c>
    </row>
    <row r="682" spans="1:7" ht="12.75" customHeight="1">
      <c r="A682" s="54">
        <v>2</v>
      </c>
      <c r="B682" s="129" t="s">
        <v>35</v>
      </c>
      <c r="C682" s="54"/>
      <c r="D682" s="54"/>
      <c r="E682" s="54"/>
      <c r="F682" s="56"/>
      <c r="G682" s="55"/>
    </row>
    <row r="683" spans="1:7" ht="25.5" customHeight="1">
      <c r="A683" s="54"/>
      <c r="B683" s="70" t="s">
        <v>536</v>
      </c>
      <c r="C683" s="54" t="s">
        <v>320</v>
      </c>
      <c r="D683" s="54" t="s">
        <v>138</v>
      </c>
      <c r="E683" s="54"/>
      <c r="F683" s="55">
        <v>544</v>
      </c>
      <c r="G683" s="55">
        <f>F683</f>
        <v>544</v>
      </c>
    </row>
    <row r="684" spans="1:7" ht="14.25" customHeight="1">
      <c r="A684" s="54">
        <v>3</v>
      </c>
      <c r="B684" s="129" t="s">
        <v>36</v>
      </c>
      <c r="C684" s="54"/>
      <c r="D684" s="54"/>
      <c r="E684" s="54"/>
      <c r="F684" s="54"/>
      <c r="G684" s="55"/>
    </row>
    <row r="685" spans="1:7" ht="29.25" customHeight="1">
      <c r="A685" s="54"/>
      <c r="B685" s="70" t="s">
        <v>538</v>
      </c>
      <c r="C685" s="54" t="s">
        <v>129</v>
      </c>
      <c r="D685" s="54" t="s">
        <v>137</v>
      </c>
      <c r="E685" s="54"/>
      <c r="F685" s="56">
        <f>F681/F683</f>
        <v>2757.3529411764707</v>
      </c>
      <c r="G685" s="56">
        <f>G681/G683</f>
        <v>2757.3529411764707</v>
      </c>
    </row>
    <row r="686" spans="1:7" ht="11.25" customHeight="1">
      <c r="A686" s="54">
        <v>4</v>
      </c>
      <c r="B686" s="129" t="s">
        <v>37</v>
      </c>
      <c r="C686" s="54"/>
      <c r="D686" s="54"/>
      <c r="E686" s="54"/>
      <c r="F686" s="54"/>
      <c r="G686" s="55"/>
    </row>
    <row r="687" spans="1:7" ht="33" customHeight="1">
      <c r="A687" s="54"/>
      <c r="B687" s="60" t="s">
        <v>539</v>
      </c>
      <c r="C687" s="54" t="s">
        <v>141</v>
      </c>
      <c r="D687" s="54" t="s">
        <v>140</v>
      </c>
      <c r="E687" s="54"/>
      <c r="F687" s="54">
        <v>100</v>
      </c>
      <c r="G687" s="55">
        <v>100</v>
      </c>
    </row>
    <row r="688" spans="1:7" ht="18" customHeight="1">
      <c r="A688" s="54"/>
      <c r="B688" s="235" t="s">
        <v>708</v>
      </c>
      <c r="C688" s="240"/>
      <c r="D688" s="236"/>
      <c r="E688" s="54"/>
      <c r="F688" s="54"/>
      <c r="G688" s="55"/>
    </row>
    <row r="689" spans="1:7" ht="13.5" customHeight="1">
      <c r="A689" s="54">
        <v>1</v>
      </c>
      <c r="B689" s="129" t="s">
        <v>34</v>
      </c>
      <c r="C689" s="54"/>
      <c r="D689" s="54"/>
      <c r="E689" s="54"/>
      <c r="F689" s="54"/>
      <c r="G689" s="55"/>
    </row>
    <row r="690" spans="1:7" ht="32.25" customHeight="1">
      <c r="A690" s="54"/>
      <c r="B690" s="60" t="s">
        <v>531</v>
      </c>
      <c r="C690" s="54" t="s">
        <v>125</v>
      </c>
      <c r="D690" s="54" t="s">
        <v>540</v>
      </c>
      <c r="E690" s="54"/>
      <c r="F690" s="56">
        <v>1500000</v>
      </c>
      <c r="G690" s="56">
        <f>E690+F690</f>
        <v>1500000</v>
      </c>
    </row>
    <row r="691" spans="1:7" ht="12.75" customHeight="1">
      <c r="A691" s="54">
        <v>2</v>
      </c>
      <c r="B691" s="129" t="s">
        <v>35</v>
      </c>
      <c r="C691" s="54"/>
      <c r="D691" s="54"/>
      <c r="E691" s="54"/>
      <c r="F691" s="56"/>
      <c r="G691" s="55"/>
    </row>
    <row r="692" spans="1:7" ht="32.25" customHeight="1">
      <c r="A692" s="54"/>
      <c r="B692" s="70" t="s">
        <v>532</v>
      </c>
      <c r="C692" s="54" t="s">
        <v>320</v>
      </c>
      <c r="D692" s="54" t="s">
        <v>138</v>
      </c>
      <c r="E692" s="54"/>
      <c r="F692" s="55">
        <v>600</v>
      </c>
      <c r="G692" s="55">
        <f>F692</f>
        <v>600</v>
      </c>
    </row>
    <row r="693" spans="1:7" ht="14.25" customHeight="1">
      <c r="A693" s="54">
        <v>3</v>
      </c>
      <c r="B693" s="129" t="s">
        <v>36</v>
      </c>
      <c r="C693" s="54"/>
      <c r="D693" s="54"/>
      <c r="E693" s="54"/>
      <c r="F693" s="54"/>
      <c r="G693" s="55"/>
    </row>
    <row r="694" spans="1:7" ht="35.25" customHeight="1">
      <c r="A694" s="54"/>
      <c r="B694" s="70" t="s">
        <v>533</v>
      </c>
      <c r="C694" s="54" t="s">
        <v>129</v>
      </c>
      <c r="D694" s="54" t="s">
        <v>137</v>
      </c>
      <c r="E694" s="54"/>
      <c r="F694" s="56">
        <f>F690/F692</f>
        <v>2500</v>
      </c>
      <c r="G694" s="56">
        <f>G690/G692</f>
        <v>2500</v>
      </c>
    </row>
    <row r="695" spans="1:7" ht="11.25" customHeight="1">
      <c r="A695" s="54">
        <v>4</v>
      </c>
      <c r="B695" s="129" t="s">
        <v>37</v>
      </c>
      <c r="C695" s="54"/>
      <c r="D695" s="54"/>
      <c r="E695" s="54"/>
      <c r="F695" s="54"/>
      <c r="G695" s="55"/>
    </row>
    <row r="696" spans="1:7" ht="43.5" customHeight="1">
      <c r="A696" s="54"/>
      <c r="B696" s="60" t="s">
        <v>534</v>
      </c>
      <c r="C696" s="54" t="s">
        <v>141</v>
      </c>
      <c r="D696" s="54" t="s">
        <v>140</v>
      </c>
      <c r="E696" s="54"/>
      <c r="F696" s="54">
        <v>100</v>
      </c>
      <c r="G696" s="55">
        <v>100</v>
      </c>
    </row>
    <row r="697" spans="1:7" ht="21" customHeight="1">
      <c r="A697" s="54"/>
      <c r="B697" s="92" t="s">
        <v>709</v>
      </c>
      <c r="C697" s="125"/>
      <c r="D697" s="125"/>
      <c r="E697" s="125"/>
      <c r="F697" s="126">
        <f>F700</f>
        <v>60000</v>
      </c>
      <c r="G697" s="59">
        <f>E697+F697</f>
        <v>60000</v>
      </c>
    </row>
    <row r="698" spans="1:7" ht="27" customHeight="1">
      <c r="A698" s="54"/>
      <c r="B698" s="238" t="s">
        <v>710</v>
      </c>
      <c r="C698" s="238"/>
      <c r="D698" s="54"/>
      <c r="E698" s="54"/>
      <c r="F698" s="54"/>
      <c r="G698" s="55"/>
    </row>
    <row r="699" spans="1:7" ht="13.5" customHeight="1">
      <c r="A699" s="54">
        <v>1</v>
      </c>
      <c r="B699" s="129" t="s">
        <v>34</v>
      </c>
      <c r="C699" s="54"/>
      <c r="D699" s="54"/>
      <c r="E699" s="54"/>
      <c r="F699" s="54"/>
      <c r="G699" s="55"/>
    </row>
    <row r="700" spans="1:7" ht="41.25" customHeight="1">
      <c r="A700" s="54"/>
      <c r="B700" s="60" t="s">
        <v>526</v>
      </c>
      <c r="C700" s="54" t="s">
        <v>125</v>
      </c>
      <c r="D700" s="54" t="s">
        <v>540</v>
      </c>
      <c r="E700" s="54"/>
      <c r="F700" s="56">
        <v>60000</v>
      </c>
      <c r="G700" s="56">
        <f>F700</f>
        <v>60000</v>
      </c>
    </row>
    <row r="701" spans="1:7" ht="13.5" customHeight="1">
      <c r="A701" s="54">
        <v>2</v>
      </c>
      <c r="B701" s="129" t="s">
        <v>35</v>
      </c>
      <c r="C701" s="54"/>
      <c r="D701" s="54"/>
      <c r="E701" s="54"/>
      <c r="F701" s="56"/>
      <c r="G701" s="55"/>
    </row>
    <row r="702" spans="1:7" ht="42.75" customHeight="1">
      <c r="A702" s="54"/>
      <c r="B702" s="70" t="s">
        <v>529</v>
      </c>
      <c r="C702" s="54" t="s">
        <v>147</v>
      </c>
      <c r="D702" s="54" t="s">
        <v>374</v>
      </c>
      <c r="E702" s="54"/>
      <c r="F702" s="55">
        <v>30</v>
      </c>
      <c r="G702" s="55">
        <f>F702</f>
        <v>30</v>
      </c>
    </row>
    <row r="703" spans="1:7" ht="15.75" customHeight="1">
      <c r="A703" s="54">
        <v>3</v>
      </c>
      <c r="B703" s="129" t="s">
        <v>36</v>
      </c>
      <c r="C703" s="54"/>
      <c r="D703" s="54"/>
      <c r="E703" s="54"/>
      <c r="F703" s="54"/>
      <c r="G703" s="55"/>
    </row>
    <row r="704" spans="1:7" ht="38.25" customHeight="1">
      <c r="A704" s="54"/>
      <c r="B704" s="70" t="s">
        <v>528</v>
      </c>
      <c r="C704" s="54" t="s">
        <v>129</v>
      </c>
      <c r="D704" s="54" t="s">
        <v>137</v>
      </c>
      <c r="E704" s="54"/>
      <c r="F704" s="56">
        <f>F700/F702</f>
        <v>2000</v>
      </c>
      <c r="G704" s="56">
        <f>G700/G702</f>
        <v>2000</v>
      </c>
    </row>
    <row r="705" spans="1:7" ht="17.25" customHeight="1">
      <c r="A705" s="54">
        <v>4</v>
      </c>
      <c r="B705" s="129" t="s">
        <v>37</v>
      </c>
      <c r="C705" s="54"/>
      <c r="D705" s="54"/>
      <c r="E705" s="54"/>
      <c r="F705" s="54"/>
      <c r="G705" s="55"/>
    </row>
    <row r="706" spans="1:7" ht="41.25" customHeight="1">
      <c r="A706" s="54"/>
      <c r="B706" s="60" t="s">
        <v>527</v>
      </c>
      <c r="C706" s="54" t="s">
        <v>141</v>
      </c>
      <c r="D706" s="54" t="s">
        <v>140</v>
      </c>
      <c r="E706" s="54"/>
      <c r="F706" s="54">
        <v>100</v>
      </c>
      <c r="G706" s="55">
        <v>100</v>
      </c>
    </row>
    <row r="707" spans="1:7" ht="40.5" customHeight="1">
      <c r="A707" s="54"/>
      <c r="B707" s="238" t="s">
        <v>673</v>
      </c>
      <c r="C707" s="238"/>
      <c r="D707" s="54"/>
      <c r="E707" s="54"/>
      <c r="F707" s="59">
        <f>F710+F721+F732+F743+F754+F765+F776+F787+F798+F807+F816</f>
        <v>9700000</v>
      </c>
      <c r="G707" s="59">
        <f>G710+G721+G732+G743+G754+G765+G776+G787+G798+G807+G816</f>
        <v>9700000</v>
      </c>
    </row>
    <row r="708" spans="1:7" ht="40.5" customHeight="1">
      <c r="A708" s="54"/>
      <c r="B708" s="238" t="s">
        <v>711</v>
      </c>
      <c r="C708" s="238"/>
      <c r="D708" s="54"/>
      <c r="E708" s="54"/>
      <c r="F708" s="54"/>
      <c r="G708" s="55"/>
    </row>
    <row r="709" spans="1:7" ht="11.25" customHeight="1">
      <c r="A709" s="54">
        <v>1</v>
      </c>
      <c r="B709" s="129" t="s">
        <v>34</v>
      </c>
      <c r="C709" s="54"/>
      <c r="D709" s="54"/>
      <c r="E709" s="54"/>
      <c r="F709" s="54"/>
      <c r="G709" s="55"/>
    </row>
    <row r="710" spans="1:7" ht="48" customHeight="1">
      <c r="A710" s="54"/>
      <c r="B710" s="60" t="s">
        <v>588</v>
      </c>
      <c r="C710" s="54" t="s">
        <v>125</v>
      </c>
      <c r="D710" s="54" t="s">
        <v>731</v>
      </c>
      <c r="E710" s="54"/>
      <c r="F710" s="56">
        <v>1500000</v>
      </c>
      <c r="G710" s="56">
        <v>1500000</v>
      </c>
    </row>
    <row r="711" spans="1:7" ht="11.25" customHeight="1">
      <c r="A711" s="54">
        <v>2</v>
      </c>
      <c r="B711" s="129" t="s">
        <v>35</v>
      </c>
      <c r="C711" s="54"/>
      <c r="D711" s="93"/>
      <c r="E711" s="54"/>
      <c r="F711" s="54"/>
      <c r="G711" s="55"/>
    </row>
    <row r="712" spans="1:7" ht="60.75" customHeight="1">
      <c r="A712" s="54"/>
      <c r="B712" s="70" t="s">
        <v>589</v>
      </c>
      <c r="C712" s="54" t="s">
        <v>134</v>
      </c>
      <c r="D712" s="54" t="s">
        <v>138</v>
      </c>
      <c r="E712" s="54"/>
      <c r="F712" s="55">
        <v>1</v>
      </c>
      <c r="G712" s="55">
        <v>1</v>
      </c>
    </row>
    <row r="713" spans="1:7" ht="53.25" customHeight="1">
      <c r="A713" s="54"/>
      <c r="B713" s="70" t="s">
        <v>593</v>
      </c>
      <c r="C713" s="54" t="s">
        <v>320</v>
      </c>
      <c r="D713" s="54" t="s">
        <v>138</v>
      </c>
      <c r="E713" s="54"/>
      <c r="F713" s="63">
        <f>890+185</f>
        <v>1075</v>
      </c>
      <c r="G713" s="63">
        <f>F713</f>
        <v>1075</v>
      </c>
    </row>
    <row r="714" spans="1:7" ht="11.25" customHeight="1">
      <c r="A714" s="54">
        <v>3</v>
      </c>
      <c r="B714" s="129" t="s">
        <v>36</v>
      </c>
      <c r="C714" s="54"/>
      <c r="D714" s="93"/>
      <c r="E714" s="54"/>
      <c r="F714" s="54"/>
      <c r="G714" s="69"/>
    </row>
    <row r="715" spans="1:7" ht="61.5" customHeight="1">
      <c r="A715" s="54"/>
      <c r="B715" s="70" t="s">
        <v>590</v>
      </c>
      <c r="C715" s="54" t="s">
        <v>129</v>
      </c>
      <c r="D715" s="54" t="s">
        <v>137</v>
      </c>
      <c r="E715" s="54"/>
      <c r="F715" s="56">
        <v>39536</v>
      </c>
      <c r="G715" s="56">
        <f>F715</f>
        <v>39536</v>
      </c>
    </row>
    <row r="716" spans="1:7" ht="60" customHeight="1">
      <c r="A716" s="54"/>
      <c r="B716" s="70" t="s">
        <v>591</v>
      </c>
      <c r="C716" s="54" t="s">
        <v>129</v>
      </c>
      <c r="D716" s="54" t="s">
        <v>137</v>
      </c>
      <c r="E716" s="54"/>
      <c r="F716" s="56">
        <f>(F710-F715)/F713</f>
        <v>1358.5711627906976</v>
      </c>
      <c r="G716" s="56">
        <f>E716+F716</f>
        <v>1358.5711627906976</v>
      </c>
    </row>
    <row r="717" spans="1:7" ht="11.25" customHeight="1">
      <c r="A717" s="54">
        <v>4</v>
      </c>
      <c r="B717" s="129" t="s">
        <v>37</v>
      </c>
      <c r="C717" s="54"/>
      <c r="D717" s="93"/>
      <c r="E717" s="54"/>
      <c r="F717" s="54"/>
      <c r="G717" s="55"/>
    </row>
    <row r="718" spans="1:7" ht="58.5" customHeight="1">
      <c r="A718" s="54"/>
      <c r="B718" s="70" t="s">
        <v>592</v>
      </c>
      <c r="C718" s="93" t="s">
        <v>141</v>
      </c>
      <c r="D718" s="93" t="s">
        <v>140</v>
      </c>
      <c r="E718" s="54"/>
      <c r="F718" s="54">
        <v>100</v>
      </c>
      <c r="G718" s="55">
        <v>100</v>
      </c>
    </row>
    <row r="719" spans="1:7" ht="40.5" customHeight="1">
      <c r="A719" s="54"/>
      <c r="B719" s="238" t="s">
        <v>712</v>
      </c>
      <c r="C719" s="238"/>
      <c r="D719" s="54"/>
      <c r="E719" s="54"/>
      <c r="F719" s="54"/>
      <c r="G719" s="55"/>
    </row>
    <row r="720" spans="1:7" ht="11.25" customHeight="1">
      <c r="A720" s="54">
        <v>1</v>
      </c>
      <c r="B720" s="129" t="s">
        <v>34</v>
      </c>
      <c r="C720" s="54"/>
      <c r="D720" s="54"/>
      <c r="E720" s="54"/>
      <c r="F720" s="54"/>
      <c r="G720" s="55"/>
    </row>
    <row r="721" spans="1:7" ht="48" customHeight="1">
      <c r="A721" s="54"/>
      <c r="B721" s="60" t="s">
        <v>594</v>
      </c>
      <c r="C721" s="54" t="s">
        <v>125</v>
      </c>
      <c r="D721" s="54" t="s">
        <v>731</v>
      </c>
      <c r="E721" s="54"/>
      <c r="F721" s="56">
        <v>1500000</v>
      </c>
      <c r="G721" s="56">
        <v>1500000</v>
      </c>
    </row>
    <row r="722" spans="1:7" ht="11.25" customHeight="1">
      <c r="A722" s="54">
        <v>2</v>
      </c>
      <c r="B722" s="129" t="s">
        <v>35</v>
      </c>
      <c r="C722" s="54"/>
      <c r="D722" s="93"/>
      <c r="E722" s="54"/>
      <c r="F722" s="54"/>
      <c r="G722" s="55"/>
    </row>
    <row r="723" spans="1:7" ht="60.75" customHeight="1">
      <c r="A723" s="54"/>
      <c r="B723" s="70" t="s">
        <v>614</v>
      </c>
      <c r="C723" s="54" t="s">
        <v>134</v>
      </c>
      <c r="D723" s="54" t="s">
        <v>138</v>
      </c>
      <c r="E723" s="54"/>
      <c r="F723" s="55">
        <v>1</v>
      </c>
      <c r="G723" s="55">
        <v>1</v>
      </c>
    </row>
    <row r="724" spans="1:7" ht="53.25" customHeight="1">
      <c r="A724" s="54"/>
      <c r="B724" s="70" t="s">
        <v>605</v>
      </c>
      <c r="C724" s="54" t="s">
        <v>320</v>
      </c>
      <c r="D724" s="54" t="s">
        <v>138</v>
      </c>
      <c r="E724" s="54"/>
      <c r="F724" s="63">
        <f>680+280</f>
        <v>960</v>
      </c>
      <c r="G724" s="63">
        <f>F724</f>
        <v>960</v>
      </c>
    </row>
    <row r="725" spans="1:7" ht="11.25" customHeight="1">
      <c r="A725" s="54">
        <v>3</v>
      </c>
      <c r="B725" s="129" t="s">
        <v>36</v>
      </c>
      <c r="C725" s="54"/>
      <c r="D725" s="93"/>
      <c r="E725" s="54"/>
      <c r="F725" s="54"/>
      <c r="G725" s="69"/>
    </row>
    <row r="726" spans="1:7" ht="61.5" customHeight="1">
      <c r="A726" s="54"/>
      <c r="B726" s="70" t="s">
        <v>601</v>
      </c>
      <c r="C726" s="54" t="s">
        <v>129</v>
      </c>
      <c r="D726" s="54" t="s">
        <v>137</v>
      </c>
      <c r="E726" s="54"/>
      <c r="F726" s="56">
        <v>39789</v>
      </c>
      <c r="G726" s="56">
        <f>F726</f>
        <v>39789</v>
      </c>
    </row>
    <row r="727" spans="1:7" ht="60" customHeight="1">
      <c r="A727" s="54"/>
      <c r="B727" s="70" t="s">
        <v>599</v>
      </c>
      <c r="C727" s="54" t="s">
        <v>129</v>
      </c>
      <c r="D727" s="54" t="s">
        <v>137</v>
      </c>
      <c r="E727" s="54"/>
      <c r="F727" s="56">
        <f>(F721-F726)/F724</f>
        <v>1521.0531249999999</v>
      </c>
      <c r="G727" s="56">
        <f>E727+F727</f>
        <v>1521.0531249999999</v>
      </c>
    </row>
    <row r="728" spans="1:7" ht="11.25" customHeight="1">
      <c r="A728" s="54">
        <v>4</v>
      </c>
      <c r="B728" s="129" t="s">
        <v>37</v>
      </c>
      <c r="C728" s="54"/>
      <c r="D728" s="93"/>
      <c r="E728" s="54"/>
      <c r="F728" s="54"/>
      <c r="G728" s="55"/>
    </row>
    <row r="729" spans="1:7" ht="58.5" customHeight="1">
      <c r="A729" s="54"/>
      <c r="B729" s="70" t="s">
        <v>600</v>
      </c>
      <c r="C729" s="93" t="s">
        <v>141</v>
      </c>
      <c r="D729" s="93" t="s">
        <v>140</v>
      </c>
      <c r="E729" s="54"/>
      <c r="F729" s="54">
        <v>100</v>
      </c>
      <c r="G729" s="55">
        <v>100</v>
      </c>
    </row>
    <row r="730" spans="1:7" ht="40.5" customHeight="1">
      <c r="A730" s="54"/>
      <c r="B730" s="238" t="s">
        <v>713</v>
      </c>
      <c r="C730" s="238"/>
      <c r="D730" s="54"/>
      <c r="E730" s="54"/>
      <c r="F730" s="54"/>
      <c r="G730" s="55"/>
    </row>
    <row r="731" spans="1:7" ht="11.25" customHeight="1">
      <c r="A731" s="54">
        <v>1</v>
      </c>
      <c r="B731" s="129" t="s">
        <v>34</v>
      </c>
      <c r="C731" s="54"/>
      <c r="D731" s="54"/>
      <c r="E731" s="54"/>
      <c r="F731" s="54"/>
      <c r="G731" s="55"/>
    </row>
    <row r="732" spans="1:7" ht="48" customHeight="1">
      <c r="A732" s="54"/>
      <c r="B732" s="60" t="s">
        <v>595</v>
      </c>
      <c r="C732" s="54" t="s">
        <v>125</v>
      </c>
      <c r="D732" s="54" t="s">
        <v>731</v>
      </c>
      <c r="E732" s="54"/>
      <c r="F732" s="56">
        <v>1100000</v>
      </c>
      <c r="G732" s="56">
        <f>F732</f>
        <v>1100000</v>
      </c>
    </row>
    <row r="733" spans="1:7" ht="11.25" customHeight="1">
      <c r="A733" s="54">
        <v>2</v>
      </c>
      <c r="B733" s="129" t="s">
        <v>35</v>
      </c>
      <c r="C733" s="54"/>
      <c r="D733" s="93"/>
      <c r="E733" s="54"/>
      <c r="F733" s="54"/>
      <c r="G733" s="55"/>
    </row>
    <row r="734" spans="1:7" ht="60.75" customHeight="1">
      <c r="A734" s="54"/>
      <c r="B734" s="70" t="s">
        <v>613</v>
      </c>
      <c r="C734" s="54" t="s">
        <v>134</v>
      </c>
      <c r="D734" s="54" t="s">
        <v>138</v>
      </c>
      <c r="E734" s="54"/>
      <c r="F734" s="55">
        <v>1</v>
      </c>
      <c r="G734" s="55">
        <v>1</v>
      </c>
    </row>
    <row r="735" spans="1:7" ht="53.25" customHeight="1">
      <c r="A735" s="54"/>
      <c r="B735" s="70" t="s">
        <v>596</v>
      </c>
      <c r="C735" s="54" t="s">
        <v>320</v>
      </c>
      <c r="D735" s="54" t="s">
        <v>138</v>
      </c>
      <c r="E735" s="54"/>
      <c r="F735" s="63">
        <v>730</v>
      </c>
      <c r="G735" s="63">
        <f>F735</f>
        <v>730</v>
      </c>
    </row>
    <row r="736" spans="1:7" ht="11.25" customHeight="1">
      <c r="A736" s="54">
        <v>3</v>
      </c>
      <c r="B736" s="129" t="s">
        <v>36</v>
      </c>
      <c r="C736" s="54"/>
      <c r="D736" s="93"/>
      <c r="E736" s="54"/>
      <c r="F736" s="54"/>
      <c r="G736" s="69"/>
    </row>
    <row r="737" spans="1:7" ht="61.5" customHeight="1">
      <c r="A737" s="54"/>
      <c r="B737" s="70" t="s">
        <v>604</v>
      </c>
      <c r="C737" s="54" t="s">
        <v>129</v>
      </c>
      <c r="D737" s="54" t="s">
        <v>137</v>
      </c>
      <c r="E737" s="54"/>
      <c r="F737" s="56">
        <v>39547</v>
      </c>
      <c r="G737" s="56">
        <f>F737</f>
        <v>39547</v>
      </c>
    </row>
    <row r="738" spans="1:7" ht="51" customHeight="1">
      <c r="A738" s="54"/>
      <c r="B738" s="70" t="s">
        <v>597</v>
      </c>
      <c r="C738" s="54" t="s">
        <v>129</v>
      </c>
      <c r="D738" s="54" t="s">
        <v>137</v>
      </c>
      <c r="E738" s="54"/>
      <c r="F738" s="56">
        <f>(F732-F737)/F735</f>
        <v>1452.6753424657534</v>
      </c>
      <c r="G738" s="56">
        <f>E738+F738</f>
        <v>1452.6753424657534</v>
      </c>
    </row>
    <row r="739" spans="1:7" ht="11.25" customHeight="1">
      <c r="A739" s="54">
        <v>4</v>
      </c>
      <c r="B739" s="129" t="s">
        <v>37</v>
      </c>
      <c r="C739" s="54"/>
      <c r="D739" s="93"/>
      <c r="E739" s="54"/>
      <c r="F739" s="54"/>
      <c r="G739" s="55"/>
    </row>
    <row r="740" spans="1:7" ht="58.5" customHeight="1">
      <c r="A740" s="54"/>
      <c r="B740" s="70" t="s">
        <v>598</v>
      </c>
      <c r="C740" s="93" t="s">
        <v>141</v>
      </c>
      <c r="D740" s="93" t="s">
        <v>140</v>
      </c>
      <c r="E740" s="54"/>
      <c r="F740" s="54">
        <v>100</v>
      </c>
      <c r="G740" s="55">
        <v>100</v>
      </c>
    </row>
    <row r="741" spans="1:7" ht="40.5" customHeight="1">
      <c r="A741" s="54"/>
      <c r="B741" s="238" t="s">
        <v>714</v>
      </c>
      <c r="C741" s="238"/>
      <c r="D741" s="54"/>
      <c r="E741" s="54"/>
      <c r="F741" s="54"/>
      <c r="G741" s="55"/>
    </row>
    <row r="742" spans="1:7" ht="11.25" customHeight="1">
      <c r="A742" s="54">
        <v>1</v>
      </c>
      <c r="B742" s="129" t="s">
        <v>34</v>
      </c>
      <c r="C742" s="54"/>
      <c r="D742" s="54"/>
      <c r="E742" s="54"/>
      <c r="F742" s="54"/>
      <c r="G742" s="55"/>
    </row>
    <row r="743" spans="1:7" ht="48" customHeight="1">
      <c r="A743" s="54"/>
      <c r="B743" s="60" t="s">
        <v>602</v>
      </c>
      <c r="C743" s="54" t="s">
        <v>125</v>
      </c>
      <c r="D743" s="54" t="s">
        <v>731</v>
      </c>
      <c r="E743" s="54"/>
      <c r="F743" s="56">
        <v>1500000</v>
      </c>
      <c r="G743" s="56">
        <f>F743</f>
        <v>1500000</v>
      </c>
    </row>
    <row r="744" spans="1:7" ht="11.25" customHeight="1">
      <c r="A744" s="54">
        <v>2</v>
      </c>
      <c r="B744" s="129" t="s">
        <v>35</v>
      </c>
      <c r="C744" s="54"/>
      <c r="D744" s="93"/>
      <c r="E744" s="54"/>
      <c r="F744" s="54"/>
      <c r="G744" s="55"/>
    </row>
    <row r="745" spans="1:7" ht="60.75" customHeight="1">
      <c r="A745" s="54"/>
      <c r="B745" s="70" t="s">
        <v>611</v>
      </c>
      <c r="C745" s="54" t="s">
        <v>134</v>
      </c>
      <c r="D745" s="54" t="s">
        <v>138</v>
      </c>
      <c r="E745" s="54"/>
      <c r="F745" s="55">
        <v>1</v>
      </c>
      <c r="G745" s="55">
        <v>1</v>
      </c>
    </row>
    <row r="746" spans="1:7" ht="53.25" customHeight="1">
      <c r="A746" s="54"/>
      <c r="B746" s="70" t="s">
        <v>603</v>
      </c>
      <c r="C746" s="54" t="s">
        <v>320</v>
      </c>
      <c r="D746" s="54" t="s">
        <v>138</v>
      </c>
      <c r="E746" s="54"/>
      <c r="F746" s="63">
        <f>1108+78+20</f>
        <v>1206</v>
      </c>
      <c r="G746" s="63">
        <f>F746</f>
        <v>1206</v>
      </c>
    </row>
    <row r="747" spans="1:7" ht="11.25" customHeight="1">
      <c r="A747" s="54">
        <v>3</v>
      </c>
      <c r="B747" s="129" t="s">
        <v>36</v>
      </c>
      <c r="C747" s="54"/>
      <c r="D747" s="93"/>
      <c r="E747" s="54"/>
      <c r="F747" s="54"/>
      <c r="G747" s="69"/>
    </row>
    <row r="748" spans="1:7" ht="61.5" customHeight="1">
      <c r="A748" s="54"/>
      <c r="B748" s="70" t="s">
        <v>606</v>
      </c>
      <c r="C748" s="54" t="s">
        <v>129</v>
      </c>
      <c r="D748" s="54" t="s">
        <v>137</v>
      </c>
      <c r="E748" s="54"/>
      <c r="F748" s="56">
        <v>39699</v>
      </c>
      <c r="G748" s="56">
        <f>F748</f>
        <v>39699</v>
      </c>
    </row>
    <row r="749" spans="1:7" ht="60" customHeight="1">
      <c r="A749" s="54"/>
      <c r="B749" s="70" t="s">
        <v>607</v>
      </c>
      <c r="C749" s="54" t="s">
        <v>129</v>
      </c>
      <c r="D749" s="54" t="s">
        <v>137</v>
      </c>
      <c r="E749" s="54"/>
      <c r="F749" s="56">
        <f>(F743-F748)/F746</f>
        <v>1210.863184079602</v>
      </c>
      <c r="G749" s="56">
        <f>E749+F749</f>
        <v>1210.863184079602</v>
      </c>
    </row>
    <row r="750" spans="1:7" ht="11.25" customHeight="1">
      <c r="A750" s="54">
        <v>4</v>
      </c>
      <c r="B750" s="129" t="s">
        <v>37</v>
      </c>
      <c r="C750" s="54"/>
      <c r="D750" s="93"/>
      <c r="E750" s="54"/>
      <c r="F750" s="54"/>
      <c r="G750" s="55"/>
    </row>
    <row r="751" spans="1:7" ht="58.5" customHeight="1">
      <c r="A751" s="54"/>
      <c r="B751" s="70" t="s">
        <v>608</v>
      </c>
      <c r="C751" s="93" t="s">
        <v>141</v>
      </c>
      <c r="D751" s="93" t="s">
        <v>140</v>
      </c>
      <c r="E751" s="54"/>
      <c r="F751" s="54">
        <v>100</v>
      </c>
      <c r="G751" s="55">
        <v>100</v>
      </c>
    </row>
    <row r="752" spans="1:7" ht="40.5" customHeight="1">
      <c r="A752" s="54"/>
      <c r="B752" s="238" t="s">
        <v>609</v>
      </c>
      <c r="C752" s="238"/>
      <c r="D752" s="54"/>
      <c r="E752" s="54"/>
      <c r="F752" s="54"/>
      <c r="G752" s="55"/>
    </row>
    <row r="753" spans="1:7" ht="11.25" customHeight="1">
      <c r="A753" s="54">
        <v>1</v>
      </c>
      <c r="B753" s="129" t="s">
        <v>34</v>
      </c>
      <c r="C753" s="54"/>
      <c r="D753" s="54"/>
      <c r="E753" s="54"/>
      <c r="F753" s="54"/>
      <c r="G753" s="55"/>
    </row>
    <row r="754" spans="1:7" ht="48" customHeight="1">
      <c r="A754" s="54"/>
      <c r="B754" s="60" t="s">
        <v>610</v>
      </c>
      <c r="C754" s="54" t="s">
        <v>125</v>
      </c>
      <c r="D754" s="54" t="s">
        <v>731</v>
      </c>
      <c r="E754" s="54"/>
      <c r="F754" s="56">
        <v>1250000</v>
      </c>
      <c r="G754" s="56">
        <f>F754</f>
        <v>1250000</v>
      </c>
    </row>
    <row r="755" spans="1:7" ht="11.25" customHeight="1">
      <c r="A755" s="54">
        <v>2</v>
      </c>
      <c r="B755" s="129" t="s">
        <v>35</v>
      </c>
      <c r="C755" s="54"/>
      <c r="D755" s="93"/>
      <c r="E755" s="54"/>
      <c r="F755" s="54"/>
      <c r="G755" s="55"/>
    </row>
    <row r="756" spans="1:7" ht="60.75" customHeight="1">
      <c r="A756" s="54"/>
      <c r="B756" s="70" t="s">
        <v>612</v>
      </c>
      <c r="C756" s="54" t="s">
        <v>134</v>
      </c>
      <c r="D756" s="54" t="s">
        <v>138</v>
      </c>
      <c r="E756" s="54"/>
      <c r="F756" s="55">
        <v>1</v>
      </c>
      <c r="G756" s="55">
        <v>1</v>
      </c>
    </row>
    <row r="757" spans="1:7" ht="53.25" customHeight="1">
      <c r="A757" s="54"/>
      <c r="B757" s="70" t="s">
        <v>616</v>
      </c>
      <c r="C757" s="54" t="s">
        <v>320</v>
      </c>
      <c r="D757" s="54" t="s">
        <v>138</v>
      </c>
      <c r="E757" s="54"/>
      <c r="F757" s="63">
        <f>825</f>
        <v>825</v>
      </c>
      <c r="G757" s="63">
        <f>F757</f>
        <v>825</v>
      </c>
    </row>
    <row r="758" spans="1:7" ht="11.25" customHeight="1">
      <c r="A758" s="54">
        <v>3</v>
      </c>
      <c r="B758" s="129" t="s">
        <v>36</v>
      </c>
      <c r="C758" s="54"/>
      <c r="D758" s="93"/>
      <c r="E758" s="54"/>
      <c r="F758" s="54"/>
      <c r="G758" s="69"/>
    </row>
    <row r="759" spans="1:7" ht="61.5" customHeight="1">
      <c r="A759" s="54"/>
      <c r="B759" s="70" t="s">
        <v>615</v>
      </c>
      <c r="C759" s="54" t="s">
        <v>129</v>
      </c>
      <c r="D759" s="54" t="s">
        <v>137</v>
      </c>
      <c r="E759" s="54"/>
      <c r="F759" s="56">
        <v>39335</v>
      </c>
      <c r="G759" s="56">
        <f>F759</f>
        <v>39335</v>
      </c>
    </row>
    <row r="760" spans="1:7" ht="60" customHeight="1">
      <c r="A760" s="54"/>
      <c r="B760" s="70" t="s">
        <v>618</v>
      </c>
      <c r="C760" s="54" t="s">
        <v>129</v>
      </c>
      <c r="D760" s="54" t="s">
        <v>137</v>
      </c>
      <c r="E760" s="54"/>
      <c r="F760" s="56">
        <f>(F754-F759)/F757</f>
        <v>1467.4727272727273</v>
      </c>
      <c r="G760" s="56">
        <f>E760+F760</f>
        <v>1467.4727272727273</v>
      </c>
    </row>
    <row r="761" spans="1:7" ht="11.25" customHeight="1">
      <c r="A761" s="54">
        <v>4</v>
      </c>
      <c r="B761" s="129" t="s">
        <v>37</v>
      </c>
      <c r="C761" s="54"/>
      <c r="D761" s="93"/>
      <c r="E761" s="54"/>
      <c r="F761" s="54"/>
      <c r="G761" s="55"/>
    </row>
    <row r="762" spans="1:7" ht="58.5" customHeight="1">
      <c r="A762" s="54"/>
      <c r="B762" s="70" t="s">
        <v>617</v>
      </c>
      <c r="C762" s="93" t="s">
        <v>141</v>
      </c>
      <c r="D762" s="93" t="s">
        <v>140</v>
      </c>
      <c r="E762" s="54"/>
      <c r="F762" s="54">
        <v>100</v>
      </c>
      <c r="G762" s="55">
        <v>100</v>
      </c>
    </row>
    <row r="763" spans="1:7" ht="40.5" customHeight="1">
      <c r="A763" s="54"/>
      <c r="B763" s="238" t="s">
        <v>715</v>
      </c>
      <c r="C763" s="238"/>
      <c r="D763" s="54"/>
      <c r="E763" s="54"/>
      <c r="F763" s="54"/>
      <c r="G763" s="55"/>
    </row>
    <row r="764" spans="1:7" ht="11.25" customHeight="1">
      <c r="A764" s="54">
        <v>1</v>
      </c>
      <c r="B764" s="129" t="s">
        <v>34</v>
      </c>
      <c r="C764" s="54"/>
      <c r="D764" s="54"/>
      <c r="E764" s="54"/>
      <c r="F764" s="54"/>
      <c r="G764" s="55"/>
    </row>
    <row r="765" spans="1:7" ht="48" customHeight="1">
      <c r="A765" s="54"/>
      <c r="B765" s="60" t="s">
        <v>619</v>
      </c>
      <c r="C765" s="54" t="s">
        <v>125</v>
      </c>
      <c r="D765" s="54" t="s">
        <v>731</v>
      </c>
      <c r="E765" s="54"/>
      <c r="F765" s="56">
        <v>700000</v>
      </c>
      <c r="G765" s="56">
        <f>F765</f>
        <v>700000</v>
      </c>
    </row>
    <row r="766" spans="1:7" ht="11.25" customHeight="1">
      <c r="A766" s="54">
        <v>2</v>
      </c>
      <c r="B766" s="129" t="s">
        <v>35</v>
      </c>
      <c r="C766" s="54"/>
      <c r="D766" s="93"/>
      <c r="E766" s="54"/>
      <c r="F766" s="54"/>
      <c r="G766" s="55"/>
    </row>
    <row r="767" spans="1:7" ht="60.75" customHeight="1">
      <c r="A767" s="54"/>
      <c r="B767" s="70" t="s">
        <v>620</v>
      </c>
      <c r="C767" s="54" t="s">
        <v>134</v>
      </c>
      <c r="D767" s="54" t="s">
        <v>138</v>
      </c>
      <c r="E767" s="54"/>
      <c r="F767" s="55">
        <v>1</v>
      </c>
      <c r="G767" s="55">
        <v>1</v>
      </c>
    </row>
    <row r="768" spans="1:7" ht="53.25" customHeight="1">
      <c r="A768" s="54"/>
      <c r="B768" s="70" t="s">
        <v>621</v>
      </c>
      <c r="C768" s="54" t="s">
        <v>320</v>
      </c>
      <c r="D768" s="54" t="s">
        <v>138</v>
      </c>
      <c r="E768" s="54"/>
      <c r="F768" s="63">
        <v>505</v>
      </c>
      <c r="G768" s="63">
        <f>F768</f>
        <v>505</v>
      </c>
    </row>
    <row r="769" spans="1:7" ht="11.25" customHeight="1">
      <c r="A769" s="54">
        <v>3</v>
      </c>
      <c r="B769" s="129" t="s">
        <v>36</v>
      </c>
      <c r="C769" s="54"/>
      <c r="D769" s="93"/>
      <c r="E769" s="54"/>
      <c r="F769" s="54"/>
      <c r="G769" s="69"/>
    </row>
    <row r="770" spans="1:7" ht="61.5" customHeight="1">
      <c r="A770" s="54"/>
      <c r="B770" s="70" t="s">
        <v>622</v>
      </c>
      <c r="C770" s="54" t="s">
        <v>129</v>
      </c>
      <c r="D770" s="54" t="s">
        <v>137</v>
      </c>
      <c r="E770" s="54"/>
      <c r="F770" s="56">
        <v>39440</v>
      </c>
      <c r="G770" s="56">
        <f>F770</f>
        <v>39440</v>
      </c>
    </row>
    <row r="771" spans="1:7" ht="54" customHeight="1">
      <c r="A771" s="54"/>
      <c r="B771" s="70" t="s">
        <v>623</v>
      </c>
      <c r="C771" s="54" t="s">
        <v>129</v>
      </c>
      <c r="D771" s="54" t="s">
        <v>137</v>
      </c>
      <c r="E771" s="54"/>
      <c r="F771" s="56">
        <f>(F765-F770)/F768</f>
        <v>1308.0396039603961</v>
      </c>
      <c r="G771" s="56">
        <f>E771+F771</f>
        <v>1308.0396039603961</v>
      </c>
    </row>
    <row r="772" spans="1:7" ht="11.25" customHeight="1">
      <c r="A772" s="54">
        <v>4</v>
      </c>
      <c r="B772" s="129" t="s">
        <v>37</v>
      </c>
      <c r="C772" s="54"/>
      <c r="D772" s="93"/>
      <c r="E772" s="54"/>
      <c r="F772" s="54"/>
      <c r="G772" s="55"/>
    </row>
    <row r="773" spans="1:7" ht="58.5" customHeight="1">
      <c r="A773" s="54"/>
      <c r="B773" s="70" t="s">
        <v>624</v>
      </c>
      <c r="C773" s="54" t="s">
        <v>141</v>
      </c>
      <c r="D773" s="54" t="s">
        <v>140</v>
      </c>
      <c r="E773" s="54"/>
      <c r="F773" s="54">
        <v>100</v>
      </c>
      <c r="G773" s="55">
        <v>100</v>
      </c>
    </row>
    <row r="774" spans="1:7" ht="40.5" customHeight="1">
      <c r="A774" s="54"/>
      <c r="B774" s="238" t="s">
        <v>716</v>
      </c>
      <c r="C774" s="238"/>
      <c r="D774" s="54"/>
      <c r="E774" s="54"/>
      <c r="F774" s="54"/>
      <c r="G774" s="55"/>
    </row>
    <row r="775" spans="1:7" ht="11.25" customHeight="1">
      <c r="A775" s="54">
        <v>1</v>
      </c>
      <c r="B775" s="129" t="s">
        <v>34</v>
      </c>
      <c r="C775" s="54"/>
      <c r="D775" s="54"/>
      <c r="E775" s="54"/>
      <c r="F775" s="54"/>
      <c r="G775" s="55"/>
    </row>
    <row r="776" spans="1:7" ht="48" customHeight="1">
      <c r="A776" s="54"/>
      <c r="B776" s="60" t="s">
        <v>625</v>
      </c>
      <c r="C776" s="54" t="s">
        <v>125</v>
      </c>
      <c r="D776" s="54" t="s">
        <v>563</v>
      </c>
      <c r="E776" s="54"/>
      <c r="F776" s="56">
        <v>500000</v>
      </c>
      <c r="G776" s="56">
        <f>F776</f>
        <v>500000</v>
      </c>
    </row>
    <row r="777" spans="1:7" ht="11.25" customHeight="1">
      <c r="A777" s="54">
        <v>2</v>
      </c>
      <c r="B777" s="129" t="s">
        <v>35</v>
      </c>
      <c r="C777" s="54"/>
      <c r="D777" s="93"/>
      <c r="E777" s="54"/>
      <c r="F777" s="54"/>
      <c r="G777" s="55"/>
    </row>
    <row r="778" spans="1:7" ht="60.75" customHeight="1">
      <c r="A778" s="54"/>
      <c r="B778" s="70" t="s">
        <v>626</v>
      </c>
      <c r="C778" s="54" t="s">
        <v>134</v>
      </c>
      <c r="D778" s="54" t="s">
        <v>138</v>
      </c>
      <c r="E778" s="54"/>
      <c r="F778" s="55">
        <v>1</v>
      </c>
      <c r="G778" s="55">
        <v>1</v>
      </c>
    </row>
    <row r="779" spans="1:7" ht="53.25" customHeight="1">
      <c r="A779" s="54"/>
      <c r="B779" s="70" t="s">
        <v>627</v>
      </c>
      <c r="C779" s="54" t="s">
        <v>320</v>
      </c>
      <c r="D779" s="54" t="s">
        <v>138</v>
      </c>
      <c r="E779" s="54"/>
      <c r="F779" s="63">
        <v>202.5</v>
      </c>
      <c r="G779" s="63">
        <f>F779</f>
        <v>202.5</v>
      </c>
    </row>
    <row r="780" spans="1:7" ht="11.25" customHeight="1">
      <c r="A780" s="54">
        <v>3</v>
      </c>
      <c r="B780" s="129" t="s">
        <v>36</v>
      </c>
      <c r="C780" s="54"/>
      <c r="D780" s="93"/>
      <c r="E780" s="54"/>
      <c r="F780" s="54"/>
      <c r="G780" s="69"/>
    </row>
    <row r="781" spans="1:7" ht="61.5" customHeight="1">
      <c r="A781" s="54"/>
      <c r="B781" s="70" t="s">
        <v>628</v>
      </c>
      <c r="C781" s="54" t="s">
        <v>129</v>
      </c>
      <c r="D781" s="54" t="s">
        <v>137</v>
      </c>
      <c r="E781" s="54"/>
      <c r="F781" s="56">
        <v>50000</v>
      </c>
      <c r="G781" s="56">
        <f>F781</f>
        <v>50000</v>
      </c>
    </row>
    <row r="782" spans="1:7" ht="54" customHeight="1">
      <c r="A782" s="54"/>
      <c r="B782" s="70" t="s">
        <v>629</v>
      </c>
      <c r="C782" s="54" t="s">
        <v>129</v>
      </c>
      <c r="D782" s="54" t="s">
        <v>137</v>
      </c>
      <c r="E782" s="54"/>
      <c r="F782" s="56">
        <f>(F776-F781)/F779</f>
        <v>2222.2222222222222</v>
      </c>
      <c r="G782" s="56">
        <f>E782+F782</f>
        <v>2222.2222222222222</v>
      </c>
    </row>
    <row r="783" spans="1:7" ht="11.25" customHeight="1">
      <c r="A783" s="54">
        <v>4</v>
      </c>
      <c r="B783" s="129" t="s">
        <v>37</v>
      </c>
      <c r="C783" s="54"/>
      <c r="D783" s="93"/>
      <c r="E783" s="54"/>
      <c r="F783" s="54"/>
      <c r="G783" s="55"/>
    </row>
    <row r="784" spans="1:7" ht="58.5" customHeight="1">
      <c r="A784" s="54"/>
      <c r="B784" s="70" t="s">
        <v>630</v>
      </c>
      <c r="C784" s="54" t="s">
        <v>141</v>
      </c>
      <c r="D784" s="54" t="s">
        <v>140</v>
      </c>
      <c r="E784" s="54"/>
      <c r="F784" s="54">
        <v>100</v>
      </c>
      <c r="G784" s="55">
        <v>100</v>
      </c>
    </row>
    <row r="785" spans="1:7" ht="45.75" customHeight="1">
      <c r="A785" s="54"/>
      <c r="B785" s="238" t="s">
        <v>717</v>
      </c>
      <c r="C785" s="238"/>
      <c r="D785" s="54"/>
      <c r="E785" s="54"/>
      <c r="F785" s="54"/>
      <c r="G785" s="55"/>
    </row>
    <row r="786" spans="1:7" ht="21.75" customHeight="1">
      <c r="A786" s="54">
        <v>1</v>
      </c>
      <c r="B786" s="129" t="s">
        <v>34</v>
      </c>
      <c r="C786" s="54"/>
      <c r="D786" s="54"/>
      <c r="E786" s="54"/>
      <c r="F786" s="54"/>
      <c r="G786" s="55"/>
    </row>
    <row r="787" spans="1:7" ht="48" customHeight="1">
      <c r="A787" s="54"/>
      <c r="B787" s="60" t="s">
        <v>744</v>
      </c>
      <c r="C787" s="54" t="s">
        <v>125</v>
      </c>
      <c r="D787" s="54" t="s">
        <v>563</v>
      </c>
      <c r="E787" s="54"/>
      <c r="F787" s="56">
        <v>1500000</v>
      </c>
      <c r="G787" s="56">
        <f>F787</f>
        <v>1500000</v>
      </c>
    </row>
    <row r="788" spans="1:7" ht="20.25" customHeight="1">
      <c r="A788" s="54">
        <v>2</v>
      </c>
      <c r="B788" s="129" t="s">
        <v>35</v>
      </c>
      <c r="C788" s="54"/>
      <c r="D788" s="93"/>
      <c r="E788" s="54"/>
      <c r="F788" s="54"/>
      <c r="G788" s="55"/>
    </row>
    <row r="789" spans="1:7" ht="60.75" customHeight="1">
      <c r="A789" s="54"/>
      <c r="B789" s="70" t="s">
        <v>631</v>
      </c>
      <c r="C789" s="54" t="s">
        <v>134</v>
      </c>
      <c r="D789" s="54" t="s">
        <v>138</v>
      </c>
      <c r="E789" s="54"/>
      <c r="F789" s="55">
        <v>1</v>
      </c>
      <c r="G789" s="55">
        <v>1</v>
      </c>
    </row>
    <row r="790" spans="1:7" ht="53.25" customHeight="1">
      <c r="A790" s="54"/>
      <c r="B790" s="70" t="s">
        <v>637</v>
      </c>
      <c r="C790" s="54" t="s">
        <v>320</v>
      </c>
      <c r="D790" s="54" t="s">
        <v>138</v>
      </c>
      <c r="E790" s="54"/>
      <c r="F790" s="63">
        <f>650+30</f>
        <v>680</v>
      </c>
      <c r="G790" s="63">
        <f>F790</f>
        <v>680</v>
      </c>
    </row>
    <row r="791" spans="1:7" ht="11.25" customHeight="1">
      <c r="A791" s="54">
        <v>3</v>
      </c>
      <c r="B791" s="129" t="s">
        <v>36</v>
      </c>
      <c r="C791" s="54"/>
      <c r="D791" s="93"/>
      <c r="E791" s="54"/>
      <c r="F791" s="54"/>
      <c r="G791" s="69"/>
    </row>
    <row r="792" spans="1:7" ht="61.5" customHeight="1">
      <c r="A792" s="54"/>
      <c r="B792" s="70" t="s">
        <v>632</v>
      </c>
      <c r="C792" s="54" t="s">
        <v>129</v>
      </c>
      <c r="D792" s="54" t="s">
        <v>137</v>
      </c>
      <c r="E792" s="54"/>
      <c r="F792" s="56">
        <v>40039</v>
      </c>
      <c r="G792" s="56">
        <f>F792</f>
        <v>40039</v>
      </c>
    </row>
    <row r="793" spans="1:7" ht="46.5" customHeight="1">
      <c r="A793" s="54"/>
      <c r="B793" s="70" t="s">
        <v>633</v>
      </c>
      <c r="C793" s="54" t="s">
        <v>129</v>
      </c>
      <c r="D793" s="54" t="s">
        <v>137</v>
      </c>
      <c r="E793" s="54"/>
      <c r="F793" s="56">
        <f>(F787-F792)/F790</f>
        <v>2147.0014705882354</v>
      </c>
      <c r="G793" s="56">
        <f>E793+F793</f>
        <v>2147.0014705882354</v>
      </c>
    </row>
    <row r="794" spans="1:7" ht="11.25" customHeight="1">
      <c r="A794" s="54">
        <v>4</v>
      </c>
      <c r="B794" s="129" t="s">
        <v>37</v>
      </c>
      <c r="C794" s="54"/>
      <c r="D794" s="93"/>
      <c r="E794" s="54"/>
      <c r="F794" s="54"/>
      <c r="G794" s="55"/>
    </row>
    <row r="795" spans="1:7" ht="48.75" customHeight="1">
      <c r="A795" s="54"/>
      <c r="B795" s="70" t="s">
        <v>634</v>
      </c>
      <c r="C795" s="54" t="s">
        <v>141</v>
      </c>
      <c r="D795" s="54" t="s">
        <v>140</v>
      </c>
      <c r="E795" s="54"/>
      <c r="F795" s="54">
        <v>100</v>
      </c>
      <c r="G795" s="55">
        <v>100</v>
      </c>
    </row>
    <row r="796" spans="1:7" ht="36.75" customHeight="1">
      <c r="A796" s="54"/>
      <c r="B796" s="238" t="s">
        <v>739</v>
      </c>
      <c r="C796" s="238"/>
      <c r="D796" s="54"/>
      <c r="E796" s="54"/>
      <c r="F796" s="54"/>
      <c r="G796" s="55"/>
    </row>
    <row r="797" spans="1:7" ht="21.75" customHeight="1">
      <c r="A797" s="54">
        <v>1</v>
      </c>
      <c r="B797" s="129" t="s">
        <v>34</v>
      </c>
      <c r="C797" s="54"/>
      <c r="D797" s="54"/>
      <c r="E797" s="54"/>
      <c r="F797" s="54"/>
      <c r="G797" s="55"/>
    </row>
    <row r="798" spans="1:7" ht="42" customHeight="1">
      <c r="A798" s="54"/>
      <c r="B798" s="60" t="s">
        <v>740</v>
      </c>
      <c r="C798" s="54" t="s">
        <v>125</v>
      </c>
      <c r="D798" s="54" t="s">
        <v>731</v>
      </c>
      <c r="E798" s="54"/>
      <c r="F798" s="56">
        <v>50000</v>
      </c>
      <c r="G798" s="56">
        <f>F798</f>
        <v>50000</v>
      </c>
    </row>
    <row r="799" spans="1:7" ht="20.25" customHeight="1">
      <c r="A799" s="54">
        <v>2</v>
      </c>
      <c r="B799" s="129" t="s">
        <v>35</v>
      </c>
      <c r="C799" s="54"/>
      <c r="D799" s="93"/>
      <c r="E799" s="54"/>
      <c r="F799" s="54"/>
      <c r="G799" s="55"/>
    </row>
    <row r="800" spans="1:7" ht="45.75" customHeight="1">
      <c r="A800" s="54"/>
      <c r="B800" s="70" t="s">
        <v>741</v>
      </c>
      <c r="C800" s="54" t="s">
        <v>134</v>
      </c>
      <c r="D800" s="54" t="s">
        <v>138</v>
      </c>
      <c r="E800" s="54"/>
      <c r="F800" s="55">
        <v>1</v>
      </c>
      <c r="G800" s="55">
        <v>1</v>
      </c>
    </row>
    <row r="801" spans="1:7" ht="11.25" customHeight="1">
      <c r="A801" s="54">
        <v>3</v>
      </c>
      <c r="B801" s="129" t="s">
        <v>36</v>
      </c>
      <c r="C801" s="54"/>
      <c r="D801" s="93"/>
      <c r="E801" s="54"/>
      <c r="F801" s="54"/>
      <c r="G801" s="69"/>
    </row>
    <row r="802" spans="1:7" ht="47.25" customHeight="1">
      <c r="A802" s="54"/>
      <c r="B802" s="70" t="s">
        <v>742</v>
      </c>
      <c r="C802" s="54" t="s">
        <v>129</v>
      </c>
      <c r="D802" s="54" t="s">
        <v>137</v>
      </c>
      <c r="E802" s="54"/>
      <c r="F802" s="56">
        <f>F798/F800</f>
        <v>50000</v>
      </c>
      <c r="G802" s="56">
        <f>F802</f>
        <v>50000</v>
      </c>
    </row>
    <row r="803" spans="1:7" ht="11.25" customHeight="1">
      <c r="A803" s="54">
        <v>4</v>
      </c>
      <c r="B803" s="129" t="s">
        <v>37</v>
      </c>
      <c r="C803" s="54"/>
      <c r="D803" s="93"/>
      <c r="E803" s="54"/>
      <c r="F803" s="54"/>
      <c r="G803" s="55"/>
    </row>
    <row r="804" spans="1:7" ht="42.75" customHeight="1">
      <c r="A804" s="54"/>
      <c r="B804" s="70" t="s">
        <v>743</v>
      </c>
      <c r="C804" s="54" t="s">
        <v>141</v>
      </c>
      <c r="D804" s="54" t="s">
        <v>140</v>
      </c>
      <c r="E804" s="54"/>
      <c r="F804" s="54">
        <v>100</v>
      </c>
      <c r="G804" s="55">
        <v>100</v>
      </c>
    </row>
    <row r="805" spans="1:7" ht="34.5" customHeight="1">
      <c r="A805" s="54"/>
      <c r="B805" s="238" t="s">
        <v>745</v>
      </c>
      <c r="C805" s="238"/>
      <c r="D805" s="54"/>
      <c r="E805" s="54"/>
      <c r="F805" s="54"/>
      <c r="G805" s="55"/>
    </row>
    <row r="806" spans="1:7" ht="21.75" customHeight="1">
      <c r="A806" s="54">
        <v>1</v>
      </c>
      <c r="B806" s="129" t="s">
        <v>34</v>
      </c>
      <c r="C806" s="54"/>
      <c r="D806" s="54"/>
      <c r="E806" s="54"/>
      <c r="F806" s="54"/>
      <c r="G806" s="55"/>
    </row>
    <row r="807" spans="1:7" ht="43.5" customHeight="1">
      <c r="A807" s="54"/>
      <c r="B807" s="60" t="s">
        <v>746</v>
      </c>
      <c r="C807" s="54" t="s">
        <v>125</v>
      </c>
      <c r="D807" s="54" t="s">
        <v>731</v>
      </c>
      <c r="E807" s="54"/>
      <c r="F807" s="56">
        <v>50000</v>
      </c>
      <c r="G807" s="56">
        <f>F807</f>
        <v>50000</v>
      </c>
    </row>
    <row r="808" spans="1:7" ht="20.25" customHeight="1">
      <c r="A808" s="54">
        <v>2</v>
      </c>
      <c r="B808" s="129" t="s">
        <v>35</v>
      </c>
      <c r="C808" s="54"/>
      <c r="D808" s="93"/>
      <c r="E808" s="54"/>
      <c r="F808" s="54"/>
      <c r="G808" s="55"/>
    </row>
    <row r="809" spans="1:7" ht="60.75" customHeight="1">
      <c r="A809" s="54"/>
      <c r="B809" s="70" t="s">
        <v>747</v>
      </c>
      <c r="C809" s="54" t="s">
        <v>134</v>
      </c>
      <c r="D809" s="54" t="s">
        <v>138</v>
      </c>
      <c r="E809" s="54"/>
      <c r="F809" s="55">
        <v>1</v>
      </c>
      <c r="G809" s="55">
        <v>1</v>
      </c>
    </row>
    <row r="810" spans="1:7" ht="11.25" customHeight="1">
      <c r="A810" s="54">
        <v>3</v>
      </c>
      <c r="B810" s="129" t="s">
        <v>36</v>
      </c>
      <c r="C810" s="54"/>
      <c r="D810" s="93"/>
      <c r="E810" s="54"/>
      <c r="F810" s="54"/>
      <c r="G810" s="69"/>
    </row>
    <row r="811" spans="1:7" ht="46.5" customHeight="1">
      <c r="A811" s="54"/>
      <c r="B811" s="70" t="s">
        <v>748</v>
      </c>
      <c r="C811" s="54" t="s">
        <v>129</v>
      </c>
      <c r="D811" s="54" t="s">
        <v>137</v>
      </c>
      <c r="E811" s="54"/>
      <c r="F811" s="56">
        <f>F807/F809</f>
        <v>50000</v>
      </c>
      <c r="G811" s="56">
        <f>F811</f>
        <v>50000</v>
      </c>
    </row>
    <row r="812" spans="1:7" ht="11.25" customHeight="1">
      <c r="A812" s="54">
        <v>4</v>
      </c>
      <c r="B812" s="129" t="s">
        <v>37</v>
      </c>
      <c r="C812" s="54"/>
      <c r="D812" s="93"/>
      <c r="E812" s="54"/>
      <c r="F812" s="54"/>
      <c r="G812" s="55"/>
    </row>
    <row r="813" spans="1:7" ht="44.25" customHeight="1">
      <c r="A813" s="54"/>
      <c r="B813" s="70" t="s">
        <v>749</v>
      </c>
      <c r="C813" s="54" t="s">
        <v>141</v>
      </c>
      <c r="D813" s="54" t="s">
        <v>140</v>
      </c>
      <c r="E813" s="54"/>
      <c r="F813" s="54">
        <v>100</v>
      </c>
      <c r="G813" s="55">
        <v>100</v>
      </c>
    </row>
    <row r="814" spans="1:7" ht="31.5" customHeight="1">
      <c r="A814" s="54"/>
      <c r="B814" s="238" t="s">
        <v>750</v>
      </c>
      <c r="C814" s="238"/>
      <c r="D814" s="54"/>
      <c r="E814" s="54"/>
      <c r="F814" s="54"/>
      <c r="G814" s="55"/>
    </row>
    <row r="815" spans="1:7" ht="15.75" customHeight="1">
      <c r="A815" s="54">
        <v>1</v>
      </c>
      <c r="B815" s="129" t="s">
        <v>34</v>
      </c>
      <c r="C815" s="54"/>
      <c r="D815" s="54"/>
      <c r="E815" s="54"/>
      <c r="F815" s="54"/>
      <c r="G815" s="55"/>
    </row>
    <row r="816" spans="1:7" ht="45" customHeight="1">
      <c r="A816" s="54"/>
      <c r="B816" s="60" t="s">
        <v>751</v>
      </c>
      <c r="C816" s="54" t="s">
        <v>125</v>
      </c>
      <c r="D816" s="54" t="s">
        <v>731</v>
      </c>
      <c r="E816" s="54"/>
      <c r="F816" s="56">
        <v>50000</v>
      </c>
      <c r="G816" s="56">
        <f>F816</f>
        <v>50000</v>
      </c>
    </row>
    <row r="817" spans="1:8" ht="14.25" customHeight="1">
      <c r="A817" s="54">
        <v>2</v>
      </c>
      <c r="B817" s="129" t="s">
        <v>35</v>
      </c>
      <c r="C817" s="54"/>
      <c r="D817" s="93"/>
      <c r="E817" s="54"/>
      <c r="F817" s="54"/>
      <c r="G817" s="55"/>
    </row>
    <row r="818" spans="1:8" ht="48.75" customHeight="1">
      <c r="A818" s="54"/>
      <c r="B818" s="70" t="s">
        <v>752</v>
      </c>
      <c r="C818" s="54" t="s">
        <v>134</v>
      </c>
      <c r="D818" s="54" t="s">
        <v>138</v>
      </c>
      <c r="E818" s="54"/>
      <c r="F818" s="55">
        <v>1</v>
      </c>
      <c r="G818" s="55">
        <v>1</v>
      </c>
    </row>
    <row r="819" spans="1:8" ht="13.5" customHeight="1">
      <c r="A819" s="54">
        <v>3</v>
      </c>
      <c r="B819" s="129" t="s">
        <v>36</v>
      </c>
      <c r="C819" s="54"/>
      <c r="D819" s="93"/>
      <c r="E819" s="54"/>
      <c r="F819" s="54"/>
      <c r="G819" s="69"/>
      <c r="H819" s="37">
        <f>3458.8</f>
        <v>3458.8</v>
      </c>
    </row>
    <row r="820" spans="1:8" ht="46.5" customHeight="1">
      <c r="A820" s="54"/>
      <c r="B820" s="70" t="s">
        <v>753</v>
      </c>
      <c r="C820" s="54" t="s">
        <v>129</v>
      </c>
      <c r="D820" s="54" t="s">
        <v>137</v>
      </c>
      <c r="E820" s="54"/>
      <c r="F820" s="56">
        <f>F816/F818</f>
        <v>50000</v>
      </c>
      <c r="G820" s="56">
        <f>F820</f>
        <v>50000</v>
      </c>
      <c r="H820" s="37">
        <f>H819/29/12</f>
        <v>9.9390804597701159</v>
      </c>
    </row>
    <row r="821" spans="1:8" ht="11.25" customHeight="1">
      <c r="A821" s="54">
        <v>4</v>
      </c>
      <c r="B821" s="129" t="s">
        <v>37</v>
      </c>
      <c r="C821" s="54"/>
      <c r="D821" s="93"/>
      <c r="E821" s="54"/>
      <c r="F821" s="54"/>
      <c r="G821" s="55"/>
    </row>
    <row r="822" spans="1:8" ht="48.75" customHeight="1">
      <c r="A822" s="54"/>
      <c r="B822" s="70" t="s">
        <v>754</v>
      </c>
      <c r="C822" s="54" t="s">
        <v>141</v>
      </c>
      <c r="D822" s="54" t="s">
        <v>140</v>
      </c>
      <c r="E822" s="54"/>
      <c r="F822" s="54">
        <v>100</v>
      </c>
      <c r="G822" s="55">
        <v>100</v>
      </c>
    </row>
    <row r="823" spans="1:8" ht="4.5" customHeight="1">
      <c r="A823" s="95"/>
      <c r="B823" s="96"/>
      <c r="C823" s="35"/>
      <c r="D823" s="35"/>
      <c r="E823" s="95"/>
      <c r="F823" s="95"/>
      <c r="G823" s="123"/>
    </row>
    <row r="824" spans="1:8" ht="27" hidden="1" customHeight="1">
      <c r="A824" s="95"/>
      <c r="B824" s="96"/>
      <c r="C824" s="35"/>
      <c r="D824" s="35"/>
      <c r="E824" s="95"/>
      <c r="F824" s="95"/>
      <c r="G824" s="123"/>
    </row>
    <row r="825" spans="1:8" ht="6.75" hidden="1" customHeight="1">
      <c r="A825" s="95"/>
      <c r="B825" s="96"/>
      <c r="C825" s="95"/>
      <c r="D825" s="95"/>
      <c r="E825" s="95"/>
      <c r="F825" s="97"/>
      <c r="G825" s="97"/>
    </row>
    <row r="826" spans="1:8" ht="27" hidden="1" customHeight="1">
      <c r="A826" s="98"/>
      <c r="B826" s="99"/>
      <c r="C826" s="100"/>
      <c r="D826" s="101"/>
      <c r="E826" s="98"/>
      <c r="F826" s="102"/>
      <c r="G826" s="103"/>
    </row>
    <row r="827" spans="1:8" ht="29.25" hidden="1" customHeight="1">
      <c r="A827" s="98"/>
      <c r="B827" s="104"/>
      <c r="C827" s="105"/>
      <c r="D827" s="105"/>
      <c r="E827" s="98"/>
      <c r="F827" s="106"/>
      <c r="G827" s="45"/>
    </row>
    <row r="828" spans="1:8" ht="15" hidden="1" customHeight="1">
      <c r="A828" s="98"/>
      <c r="B828" s="104"/>
      <c r="C828" s="105"/>
      <c r="D828" s="105"/>
      <c r="E828" s="98"/>
      <c r="F828" s="106"/>
      <c r="G828" s="45"/>
    </row>
    <row r="829" spans="1:8" ht="41.25" customHeight="1">
      <c r="A829" s="245" t="s">
        <v>553</v>
      </c>
      <c r="B829" s="245"/>
      <c r="C829" s="245"/>
      <c r="D829" s="107"/>
      <c r="E829" s="108"/>
      <c r="F829" s="246" t="s">
        <v>774</v>
      </c>
      <c r="G829" s="246"/>
    </row>
    <row r="830" spans="1:8" ht="2.25" customHeight="1">
      <c r="A830" s="109"/>
      <c r="B830" s="46"/>
      <c r="D830" s="165" t="s">
        <v>38</v>
      </c>
      <c r="F830" s="196" t="s">
        <v>184</v>
      </c>
      <c r="G830" s="196"/>
    </row>
    <row r="831" spans="1:8" ht="19.5" customHeight="1">
      <c r="A831" s="202" t="s">
        <v>40</v>
      </c>
      <c r="B831" s="202"/>
      <c r="C831" s="46"/>
      <c r="D831" s="46"/>
    </row>
    <row r="832" spans="1:8" ht="38.25" customHeight="1">
      <c r="A832" s="247" t="s">
        <v>282</v>
      </c>
      <c r="B832" s="247"/>
      <c r="C832" s="247"/>
      <c r="D832" s="46"/>
    </row>
    <row r="833" spans="1:7" ht="39.75" customHeight="1">
      <c r="A833" s="248" t="s">
        <v>280</v>
      </c>
      <c r="B833" s="249"/>
      <c r="C833" s="249"/>
      <c r="D833" s="107"/>
      <c r="E833" s="108"/>
      <c r="F833" s="250" t="s">
        <v>281</v>
      </c>
      <c r="G833" s="250"/>
    </row>
    <row r="834" spans="1:7" ht="9.75" customHeight="1">
      <c r="B834" s="46"/>
      <c r="C834" s="46"/>
      <c r="D834" s="165" t="s">
        <v>38</v>
      </c>
      <c r="F834" s="196" t="s">
        <v>78</v>
      </c>
      <c r="G834" s="196"/>
    </row>
    <row r="835" spans="1:7" ht="14.25" customHeight="1">
      <c r="A835" s="36" t="s">
        <v>76</v>
      </c>
      <c r="B835" s="36"/>
      <c r="C835" s="36"/>
      <c r="D835" s="36"/>
      <c r="E835" s="36"/>
      <c r="F835" s="36"/>
      <c r="G835" s="36"/>
    </row>
    <row r="836" spans="1:7" ht="3.75" hidden="1" customHeight="1">
      <c r="A836" s="110"/>
      <c r="B836" s="37" t="s">
        <v>132</v>
      </c>
    </row>
    <row r="837" spans="1:7" ht="11.25" customHeight="1">
      <c r="A837" s="113" t="s">
        <v>193</v>
      </c>
      <c r="B837" s="36"/>
      <c r="C837" s="36"/>
      <c r="D837" s="36"/>
      <c r="E837" s="36"/>
      <c r="F837" s="36"/>
      <c r="G837" s="36"/>
    </row>
    <row r="838" spans="1:7" ht="7.5" hidden="1" customHeight="1">
      <c r="A838" s="111"/>
    </row>
  </sheetData>
  <mergeCells count="164">
    <mergeCell ref="F1:G3"/>
    <mergeCell ref="E5:G5"/>
    <mergeCell ref="E6:G6"/>
    <mergeCell ref="E7:G7"/>
    <mergeCell ref="E8:G8"/>
    <mergeCell ref="E9:G9"/>
    <mergeCell ref="D19:F19"/>
    <mergeCell ref="A20:C20"/>
    <mergeCell ref="D20:E20"/>
    <mergeCell ref="E21:F21"/>
    <mergeCell ref="E22:F22"/>
    <mergeCell ref="B23:G23"/>
    <mergeCell ref="E10:G10"/>
    <mergeCell ref="A13:G13"/>
    <mergeCell ref="A14:G14"/>
    <mergeCell ref="D17:F17"/>
    <mergeCell ref="A18:C18"/>
    <mergeCell ref="D18:E18"/>
    <mergeCell ref="B33:G33"/>
    <mergeCell ref="B35:G35"/>
    <mergeCell ref="B36:G36"/>
    <mergeCell ref="B37:G37"/>
    <mergeCell ref="B38:G38"/>
    <mergeCell ref="B39:G39"/>
    <mergeCell ref="B24:G24"/>
    <mergeCell ref="B25:G25"/>
    <mergeCell ref="B26:G26"/>
    <mergeCell ref="B27:G27"/>
    <mergeCell ref="B29:G29"/>
    <mergeCell ref="B30:G30"/>
    <mergeCell ref="B49:C49"/>
    <mergeCell ref="B50:C50"/>
    <mergeCell ref="B51:C51"/>
    <mergeCell ref="B52:C52"/>
    <mergeCell ref="B53:C53"/>
    <mergeCell ref="B54:C54"/>
    <mergeCell ref="B40:G40"/>
    <mergeCell ref="B41:G41"/>
    <mergeCell ref="B42:G42"/>
    <mergeCell ref="B43:G43"/>
    <mergeCell ref="B44:G44"/>
    <mergeCell ref="B48:C48"/>
    <mergeCell ref="B61:C61"/>
    <mergeCell ref="B62:C62"/>
    <mergeCell ref="B63:C63"/>
    <mergeCell ref="B64:C64"/>
    <mergeCell ref="B65:C65"/>
    <mergeCell ref="B66:C66"/>
    <mergeCell ref="B55:C55"/>
    <mergeCell ref="B56:C56"/>
    <mergeCell ref="B57:C57"/>
    <mergeCell ref="B58:C58"/>
    <mergeCell ref="B59:C59"/>
    <mergeCell ref="B60:C60"/>
    <mergeCell ref="B73:C73"/>
    <mergeCell ref="B74:C74"/>
    <mergeCell ref="B75:C75"/>
    <mergeCell ref="B76:C76"/>
    <mergeCell ref="B77:C77"/>
    <mergeCell ref="B78:C78"/>
    <mergeCell ref="B67:C67"/>
    <mergeCell ref="B68:C68"/>
    <mergeCell ref="B69:C69"/>
    <mergeCell ref="B70:C70"/>
    <mergeCell ref="B71:C71"/>
    <mergeCell ref="B72:C72"/>
    <mergeCell ref="B85:C85"/>
    <mergeCell ref="B86:C86"/>
    <mergeCell ref="B87:C87"/>
    <mergeCell ref="B88:C88"/>
    <mergeCell ref="B89:C89"/>
    <mergeCell ref="B90:C90"/>
    <mergeCell ref="B79:C79"/>
    <mergeCell ref="B80:C80"/>
    <mergeCell ref="B81:C81"/>
    <mergeCell ref="B82:C82"/>
    <mergeCell ref="B83:C83"/>
    <mergeCell ref="B84:C84"/>
    <mergeCell ref="A97:C97"/>
    <mergeCell ref="B99:G99"/>
    <mergeCell ref="A104:B104"/>
    <mergeCell ref="B106:G106"/>
    <mergeCell ref="B110:C110"/>
    <mergeCell ref="B111:C111"/>
    <mergeCell ref="B91:C91"/>
    <mergeCell ref="B92:C92"/>
    <mergeCell ref="B93:C93"/>
    <mergeCell ref="B94:C94"/>
    <mergeCell ref="B95:C95"/>
    <mergeCell ref="B96:C96"/>
    <mergeCell ref="B258:C258"/>
    <mergeCell ref="B267:C267"/>
    <mergeCell ref="B277:C277"/>
    <mergeCell ref="B286:C286"/>
    <mergeCell ref="B295:C295"/>
    <mergeCell ref="B304:C304"/>
    <mergeCell ref="B190:C190"/>
    <mergeCell ref="B191:C191"/>
    <mergeCell ref="B204:C204"/>
    <mergeCell ref="B217:C217"/>
    <mergeCell ref="B230:D230"/>
    <mergeCell ref="B239:C239"/>
    <mergeCell ref="B374:C374"/>
    <mergeCell ref="B383:C383"/>
    <mergeCell ref="B396:C396"/>
    <mergeCell ref="B406:C406"/>
    <mergeCell ref="B415:C415"/>
    <mergeCell ref="B424:C424"/>
    <mergeCell ref="B313:C313"/>
    <mergeCell ref="B314:C314"/>
    <mergeCell ref="B336:C336"/>
    <mergeCell ref="B345:C345"/>
    <mergeCell ref="B356:C356"/>
    <mergeCell ref="B365:C365"/>
    <mergeCell ref="B472:C472"/>
    <mergeCell ref="B481:C481"/>
    <mergeCell ref="B490:C490"/>
    <mergeCell ref="B499:C499"/>
    <mergeCell ref="B510:C510"/>
    <mergeCell ref="B521:C521"/>
    <mergeCell ref="B433:C433"/>
    <mergeCell ref="B434:C434"/>
    <mergeCell ref="B443:C443"/>
    <mergeCell ref="B444:C444"/>
    <mergeCell ref="B454:C454"/>
    <mergeCell ref="B463:C463"/>
    <mergeCell ref="B590:C590"/>
    <mergeCell ref="B602:C602"/>
    <mergeCell ref="B612:C612"/>
    <mergeCell ref="B622:C622"/>
    <mergeCell ref="B632:C632"/>
    <mergeCell ref="B643:C643"/>
    <mergeCell ref="B530:C530"/>
    <mergeCell ref="B539:C539"/>
    <mergeCell ref="B548:C548"/>
    <mergeCell ref="B559:C559"/>
    <mergeCell ref="B568:C568"/>
    <mergeCell ref="B579:C579"/>
    <mergeCell ref="B707:C707"/>
    <mergeCell ref="B708:C708"/>
    <mergeCell ref="B719:C719"/>
    <mergeCell ref="B730:C730"/>
    <mergeCell ref="B741:C741"/>
    <mergeCell ref="B752:C752"/>
    <mergeCell ref="B652:C652"/>
    <mergeCell ref="B661:C661"/>
    <mergeCell ref="B670:C670"/>
    <mergeCell ref="B679:C679"/>
    <mergeCell ref="B688:D688"/>
    <mergeCell ref="B698:C698"/>
    <mergeCell ref="F834:G834"/>
    <mergeCell ref="A829:C829"/>
    <mergeCell ref="F829:G829"/>
    <mergeCell ref="F830:G830"/>
    <mergeCell ref="A831:B831"/>
    <mergeCell ref="A832:C832"/>
    <mergeCell ref="A833:C833"/>
    <mergeCell ref="F833:G833"/>
    <mergeCell ref="B763:C763"/>
    <mergeCell ref="B774:C774"/>
    <mergeCell ref="B785:C785"/>
    <mergeCell ref="B796:C796"/>
    <mergeCell ref="B805:C805"/>
    <mergeCell ref="B814:C814"/>
  </mergeCells>
  <pageMargins left="0.39370078740157483" right="0.15748031496062992" top="0.62992125984251968" bottom="0.27559055118110237" header="0.62992125984251968" footer="0.23622047244094491"/>
  <pageSetup paperSize="9" scale="99" fitToHeight="46" orientation="landscape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719"/>
  <sheetViews>
    <sheetView view="pageBreakPreview" topLeftCell="A59" zoomScaleSheetLayoutView="100" zoomScalePageLayoutView="110" workbookViewId="0">
      <selection activeCell="F15" sqref="F15"/>
    </sheetView>
  </sheetViews>
  <sheetFormatPr defaultColWidth="21.625" defaultRowHeight="15"/>
  <cols>
    <col min="1" max="1" width="5.125" style="37" customWidth="1"/>
    <col min="2" max="2" width="37.375" style="37" customWidth="1"/>
    <col min="3" max="3" width="19.625" style="37" customWidth="1"/>
    <col min="4" max="4" width="21.625" style="37" customWidth="1"/>
    <col min="5" max="5" width="21.625" style="37"/>
    <col min="6" max="6" width="18" style="37" customWidth="1"/>
    <col min="7" max="7" width="20.75" style="37" customWidth="1"/>
    <col min="8" max="9" width="13" style="37" customWidth="1"/>
    <col min="10" max="10" width="16" style="37" customWidth="1"/>
    <col min="11" max="16384" width="21.625" style="37"/>
  </cols>
  <sheetData>
    <row r="1" spans="1:7">
      <c r="F1" s="192" t="s">
        <v>98</v>
      </c>
      <c r="G1" s="193"/>
    </row>
    <row r="2" spans="1:7">
      <c r="F2" s="193"/>
      <c r="G2" s="193"/>
    </row>
    <row r="3" spans="1:7" ht="32.25" customHeight="1">
      <c r="F3" s="193"/>
      <c r="G3" s="193"/>
    </row>
    <row r="4" spans="1:7" ht="15.75">
      <c r="A4" s="73"/>
      <c r="E4" s="73" t="s">
        <v>0</v>
      </c>
    </row>
    <row r="5" spans="1:7" ht="15.75">
      <c r="A5" s="73"/>
      <c r="E5" s="194" t="s">
        <v>194</v>
      </c>
      <c r="F5" s="194"/>
      <c r="G5" s="194"/>
    </row>
    <row r="6" spans="1:7" ht="15.75">
      <c r="A6" s="73"/>
      <c r="B6" s="73"/>
      <c r="E6" s="195" t="s">
        <v>175</v>
      </c>
      <c r="F6" s="195"/>
      <c r="G6" s="195"/>
    </row>
    <row r="7" spans="1:7" ht="15" customHeight="1">
      <c r="A7" s="73"/>
      <c r="E7" s="196" t="s">
        <v>2</v>
      </c>
      <c r="F7" s="196"/>
      <c r="G7" s="196"/>
    </row>
    <row r="8" spans="1:7" ht="15.75">
      <c r="A8" s="73"/>
      <c r="B8" s="73"/>
      <c r="E8" s="197"/>
      <c r="F8" s="197"/>
      <c r="G8" s="197"/>
    </row>
    <row r="9" spans="1:7" ht="15" customHeight="1">
      <c r="A9" s="73"/>
      <c r="E9" s="198" t="s">
        <v>556</v>
      </c>
      <c r="F9" s="198"/>
      <c r="G9" s="198"/>
    </row>
    <row r="10" spans="1:7" ht="9" customHeight="1">
      <c r="A10" s="73"/>
      <c r="E10" s="197"/>
      <c r="F10" s="197"/>
      <c r="G10" s="197"/>
    </row>
    <row r="13" spans="1:7" ht="15.75">
      <c r="A13" s="203" t="s">
        <v>4</v>
      </c>
      <c r="B13" s="203"/>
      <c r="C13" s="203"/>
      <c r="D13" s="203"/>
      <c r="E13" s="203"/>
      <c r="F13" s="203"/>
      <c r="G13" s="203"/>
    </row>
    <row r="14" spans="1:7" ht="15.75">
      <c r="A14" s="203" t="s">
        <v>308</v>
      </c>
      <c r="B14" s="203"/>
      <c r="C14" s="203"/>
      <c r="D14" s="203"/>
      <c r="E14" s="203"/>
      <c r="F14" s="203"/>
      <c r="G14" s="203"/>
    </row>
    <row r="17" spans="1:7" ht="30.6" customHeight="1">
      <c r="A17" s="74" t="s">
        <v>100</v>
      </c>
      <c r="B17" s="74">
        <v>3100000</v>
      </c>
      <c r="C17" s="74"/>
      <c r="D17" s="204" t="s">
        <v>110</v>
      </c>
      <c r="E17" s="204"/>
      <c r="F17" s="204"/>
      <c r="G17" s="150">
        <v>31692820</v>
      </c>
    </row>
    <row r="18" spans="1:7" ht="28.5" customHeight="1">
      <c r="A18" s="196" t="s">
        <v>108</v>
      </c>
      <c r="B18" s="196"/>
      <c r="C18" s="196"/>
      <c r="D18" s="205" t="s">
        <v>2</v>
      </c>
      <c r="E18" s="205"/>
      <c r="F18" s="75"/>
      <c r="G18" s="38" t="s">
        <v>101</v>
      </c>
    </row>
    <row r="19" spans="1:7" ht="20.25" customHeight="1">
      <c r="A19" s="76" t="s">
        <v>102</v>
      </c>
      <c r="B19" s="76">
        <v>3110000</v>
      </c>
      <c r="C19" s="76"/>
      <c r="D19" s="199" t="s">
        <v>110</v>
      </c>
      <c r="E19" s="199"/>
      <c r="F19" s="199"/>
      <c r="G19" s="150">
        <v>31692820</v>
      </c>
    </row>
    <row r="20" spans="1:7" ht="17.25" customHeight="1">
      <c r="A20" s="196" t="s">
        <v>104</v>
      </c>
      <c r="B20" s="196"/>
      <c r="C20" s="196"/>
      <c r="D20" s="200" t="s">
        <v>41</v>
      </c>
      <c r="E20" s="200"/>
      <c r="F20" s="75"/>
      <c r="G20" s="38" t="s">
        <v>101</v>
      </c>
    </row>
    <row r="21" spans="1:7" ht="25.5" customHeight="1">
      <c r="A21" s="77" t="s">
        <v>103</v>
      </c>
      <c r="B21" s="149">
        <v>3116030</v>
      </c>
      <c r="C21" s="78">
        <v>6030</v>
      </c>
      <c r="D21" s="79" t="s">
        <v>183</v>
      </c>
      <c r="E21" s="201" t="s">
        <v>111</v>
      </c>
      <c r="F21" s="201"/>
      <c r="G21" s="39" t="s">
        <v>186</v>
      </c>
    </row>
    <row r="22" spans="1:7" ht="48" customHeight="1">
      <c r="B22" s="80" t="s">
        <v>104</v>
      </c>
      <c r="C22" s="140" t="s">
        <v>105</v>
      </c>
      <c r="D22" s="75" t="s">
        <v>106</v>
      </c>
      <c r="E22" s="196" t="s">
        <v>109</v>
      </c>
      <c r="F22" s="196"/>
      <c r="G22" s="140" t="s">
        <v>107</v>
      </c>
    </row>
    <row r="23" spans="1:7" ht="50.25" customHeight="1">
      <c r="A23" s="46" t="s">
        <v>11</v>
      </c>
      <c r="B23" s="202" t="s">
        <v>516</v>
      </c>
      <c r="C23" s="202"/>
      <c r="D23" s="202"/>
      <c r="E23" s="202"/>
      <c r="F23" s="202"/>
      <c r="G23" s="202"/>
    </row>
    <row r="24" spans="1:7" ht="327.60000000000002" customHeight="1">
      <c r="A24" s="81" t="s">
        <v>13</v>
      </c>
      <c r="B24" s="210" t="s">
        <v>549</v>
      </c>
      <c r="C24" s="210"/>
      <c r="D24" s="210"/>
      <c r="E24" s="210"/>
      <c r="F24" s="210"/>
      <c r="G24" s="210"/>
    </row>
    <row r="25" spans="1:7" ht="2.25" customHeight="1">
      <c r="A25" s="81"/>
      <c r="B25" s="211"/>
      <c r="C25" s="212"/>
      <c r="D25" s="212"/>
      <c r="E25" s="212"/>
      <c r="F25" s="212"/>
      <c r="G25" s="212"/>
    </row>
    <row r="26" spans="1:7" ht="9" customHeight="1">
      <c r="A26" s="81"/>
      <c r="B26" s="211"/>
      <c r="C26" s="211"/>
      <c r="D26" s="211"/>
      <c r="E26" s="211"/>
      <c r="F26" s="211"/>
      <c r="G26" s="211"/>
    </row>
    <row r="27" spans="1:7" ht="33.950000000000003" customHeight="1">
      <c r="A27" s="46" t="s">
        <v>15</v>
      </c>
      <c r="B27" s="202" t="s">
        <v>67</v>
      </c>
      <c r="C27" s="202"/>
      <c r="D27" s="202"/>
      <c r="E27" s="202"/>
      <c r="F27" s="202"/>
      <c r="G27" s="202"/>
    </row>
    <row r="28" spans="1:7" ht="11.25" hidden="1" customHeight="1">
      <c r="A28" s="48"/>
    </row>
    <row r="29" spans="1:7" ht="17.25" customHeight="1">
      <c r="A29" s="50" t="s">
        <v>17</v>
      </c>
      <c r="B29" s="206" t="s">
        <v>68</v>
      </c>
      <c r="C29" s="206"/>
      <c r="D29" s="206"/>
      <c r="E29" s="206"/>
      <c r="F29" s="206"/>
      <c r="G29" s="206"/>
    </row>
    <row r="30" spans="1:7" ht="23.25" customHeight="1">
      <c r="A30" s="147">
        <v>1</v>
      </c>
      <c r="B30" s="213" t="s">
        <v>301</v>
      </c>
      <c r="C30" s="214"/>
      <c r="D30" s="214"/>
      <c r="E30" s="214"/>
      <c r="F30" s="214"/>
      <c r="G30" s="215"/>
    </row>
    <row r="31" spans="1:7" ht="11.25" hidden="1" customHeight="1">
      <c r="A31" s="48"/>
    </row>
    <row r="32" spans="1:7" s="40" customFormat="1" ht="22.5" customHeight="1">
      <c r="A32" s="82" t="s">
        <v>16</v>
      </c>
      <c r="B32" s="40" t="s">
        <v>112</v>
      </c>
      <c r="C32" s="40" t="s">
        <v>113</v>
      </c>
    </row>
    <row r="33" spans="1:7" ht="15" customHeight="1">
      <c r="A33" s="83" t="s">
        <v>19</v>
      </c>
      <c r="B33" s="194" t="s">
        <v>70</v>
      </c>
      <c r="C33" s="194"/>
      <c r="D33" s="194"/>
      <c r="E33" s="194"/>
      <c r="F33" s="194"/>
      <c r="G33" s="194"/>
    </row>
    <row r="34" spans="1:7" ht="0.75" customHeight="1">
      <c r="A34" s="46"/>
      <c r="B34" s="142"/>
      <c r="C34" s="142"/>
      <c r="D34" s="142"/>
      <c r="E34" s="142"/>
      <c r="F34" s="142"/>
      <c r="G34" s="142"/>
    </row>
    <row r="35" spans="1:7" ht="16.5" customHeight="1">
      <c r="A35" s="50" t="s">
        <v>17</v>
      </c>
      <c r="B35" s="206" t="s">
        <v>18</v>
      </c>
      <c r="C35" s="206"/>
      <c r="D35" s="206"/>
      <c r="E35" s="206"/>
      <c r="F35" s="206"/>
      <c r="G35" s="206"/>
    </row>
    <row r="36" spans="1:7" ht="15.75" customHeight="1">
      <c r="A36" s="43">
        <v>1</v>
      </c>
      <c r="B36" s="207" t="s">
        <v>114</v>
      </c>
      <c r="C36" s="208"/>
      <c r="D36" s="208"/>
      <c r="E36" s="208"/>
      <c r="F36" s="208"/>
      <c r="G36" s="209"/>
    </row>
    <row r="37" spans="1:7" ht="20.25" customHeight="1">
      <c r="A37" s="43">
        <v>2</v>
      </c>
      <c r="B37" s="207" t="s">
        <v>115</v>
      </c>
      <c r="C37" s="208"/>
      <c r="D37" s="208"/>
      <c r="E37" s="208"/>
      <c r="F37" s="208"/>
      <c r="G37" s="209"/>
    </row>
    <row r="38" spans="1:7" ht="18" customHeight="1">
      <c r="A38" s="43">
        <v>3</v>
      </c>
      <c r="B38" s="207" t="s">
        <v>116</v>
      </c>
      <c r="C38" s="208"/>
      <c r="D38" s="208"/>
      <c r="E38" s="208"/>
      <c r="F38" s="208"/>
      <c r="G38" s="209"/>
    </row>
    <row r="39" spans="1:7" ht="18.75" customHeight="1">
      <c r="A39" s="43">
        <v>4</v>
      </c>
      <c r="B39" s="207" t="s">
        <v>117</v>
      </c>
      <c r="C39" s="208"/>
      <c r="D39" s="208"/>
      <c r="E39" s="208"/>
      <c r="F39" s="208"/>
      <c r="G39" s="209"/>
    </row>
    <row r="40" spans="1:7" ht="18" customHeight="1">
      <c r="A40" s="43">
        <v>5</v>
      </c>
      <c r="B40" s="207" t="s">
        <v>118</v>
      </c>
      <c r="C40" s="208"/>
      <c r="D40" s="208"/>
      <c r="E40" s="208"/>
      <c r="F40" s="208"/>
      <c r="G40" s="209"/>
    </row>
    <row r="41" spans="1:7" ht="16.5" customHeight="1">
      <c r="A41" s="43">
        <v>6</v>
      </c>
      <c r="B41" s="207" t="s">
        <v>119</v>
      </c>
      <c r="C41" s="208"/>
      <c r="D41" s="208"/>
      <c r="E41" s="208"/>
      <c r="F41" s="208"/>
      <c r="G41" s="209"/>
    </row>
    <row r="42" spans="1:7" ht="15.75" customHeight="1">
      <c r="A42" s="43">
        <v>7</v>
      </c>
      <c r="B42" s="207" t="s">
        <v>120</v>
      </c>
      <c r="C42" s="208"/>
      <c r="D42" s="208"/>
      <c r="E42" s="208"/>
      <c r="F42" s="208"/>
      <c r="G42" s="209"/>
    </row>
    <row r="43" spans="1:7" ht="14.25" customHeight="1">
      <c r="A43" s="43">
        <v>8</v>
      </c>
      <c r="B43" s="207" t="s">
        <v>121</v>
      </c>
      <c r="C43" s="208"/>
      <c r="D43" s="208"/>
      <c r="E43" s="208"/>
      <c r="F43" s="208"/>
      <c r="G43" s="209"/>
    </row>
    <row r="44" spans="1:7" ht="15.75" customHeight="1">
      <c r="A44" s="43">
        <v>9</v>
      </c>
      <c r="B44" s="207" t="s">
        <v>122</v>
      </c>
      <c r="C44" s="208"/>
      <c r="D44" s="208"/>
      <c r="E44" s="208"/>
      <c r="F44" s="208"/>
      <c r="G44" s="209"/>
    </row>
    <row r="45" spans="1:7" ht="4.5" customHeight="1">
      <c r="A45" s="46"/>
      <c r="B45" s="142"/>
      <c r="C45" s="142"/>
      <c r="D45" s="142"/>
      <c r="E45" s="142"/>
      <c r="F45" s="142"/>
      <c r="G45" s="142"/>
    </row>
    <row r="46" spans="1:7" ht="18" customHeight="1">
      <c r="A46" s="46" t="s">
        <v>26</v>
      </c>
      <c r="B46" s="47" t="s">
        <v>22</v>
      </c>
      <c r="C46" s="142"/>
      <c r="D46" s="142"/>
      <c r="E46" s="142"/>
      <c r="F46" s="142"/>
      <c r="G46" s="142"/>
    </row>
    <row r="47" spans="1:7" ht="12.75" hidden="1" customHeight="1">
      <c r="A47" s="48"/>
      <c r="E47" s="49" t="s">
        <v>71</v>
      </c>
    </row>
    <row r="48" spans="1:7" ht="20.25" customHeight="1">
      <c r="A48" s="50" t="s">
        <v>17</v>
      </c>
      <c r="B48" s="206" t="s">
        <v>22</v>
      </c>
      <c r="C48" s="224"/>
      <c r="D48" s="147" t="s">
        <v>23</v>
      </c>
      <c r="E48" s="147" t="s">
        <v>24</v>
      </c>
      <c r="F48" s="147" t="s">
        <v>25</v>
      </c>
    </row>
    <row r="49" spans="1:10" ht="21.75" customHeight="1">
      <c r="A49" s="147">
        <v>1</v>
      </c>
      <c r="B49" s="216">
        <v>2</v>
      </c>
      <c r="C49" s="217"/>
      <c r="D49" s="147">
        <v>3</v>
      </c>
      <c r="E49" s="147">
        <v>4</v>
      </c>
      <c r="F49" s="147">
        <v>5</v>
      </c>
    </row>
    <row r="50" spans="1:10" ht="17.25" customHeight="1">
      <c r="A50" s="51">
        <v>1</v>
      </c>
      <c r="B50" s="218" t="s">
        <v>224</v>
      </c>
      <c r="C50" s="219"/>
      <c r="D50" s="42">
        <f>E112</f>
        <v>649000</v>
      </c>
      <c r="E50" s="147"/>
      <c r="F50" s="68">
        <f>D50+E50</f>
        <v>649000</v>
      </c>
      <c r="G50" s="41"/>
      <c r="H50" s="41"/>
    </row>
    <row r="51" spans="1:10" ht="18.95" customHeight="1">
      <c r="A51" s="51">
        <v>2</v>
      </c>
      <c r="B51" s="220" t="s">
        <v>176</v>
      </c>
      <c r="C51" s="221"/>
      <c r="D51" s="114">
        <f>SUM(D52:D54)</f>
        <v>50847990</v>
      </c>
      <c r="E51" s="147"/>
      <c r="F51" s="114">
        <f>SUM(F52:F54)</f>
        <v>50847990</v>
      </c>
      <c r="G51" s="41"/>
      <c r="H51" s="41"/>
    </row>
    <row r="52" spans="1:10" ht="15.75">
      <c r="A52" s="43"/>
      <c r="B52" s="218" t="s">
        <v>228</v>
      </c>
      <c r="C52" s="219"/>
      <c r="D52" s="42">
        <f>E123</f>
        <v>3972020</v>
      </c>
      <c r="E52" s="147"/>
      <c r="F52" s="68">
        <f>D52+E52</f>
        <v>3972020</v>
      </c>
      <c r="G52" s="41"/>
      <c r="H52" s="41"/>
      <c r="I52" s="41"/>
    </row>
    <row r="53" spans="1:10" ht="21" customHeight="1">
      <c r="A53" s="43"/>
      <c r="B53" s="222" t="s">
        <v>310</v>
      </c>
      <c r="C53" s="223"/>
      <c r="D53" s="42">
        <f>E147</f>
        <v>36911439</v>
      </c>
      <c r="E53" s="147"/>
      <c r="F53" s="68">
        <f>D53</f>
        <v>36911439</v>
      </c>
      <c r="G53" s="41"/>
      <c r="H53" s="41"/>
      <c r="I53" s="41"/>
    </row>
    <row r="54" spans="1:10" ht="23.25" customHeight="1">
      <c r="A54" s="43"/>
      <c r="B54" s="222" t="s">
        <v>431</v>
      </c>
      <c r="C54" s="223"/>
      <c r="D54" s="42">
        <f>E169</f>
        <v>9964531</v>
      </c>
      <c r="E54" s="147"/>
      <c r="F54" s="68">
        <f>D54</f>
        <v>9964531</v>
      </c>
      <c r="G54" s="41"/>
      <c r="H54" s="41"/>
      <c r="I54" s="41"/>
    </row>
    <row r="55" spans="1:10" ht="17.25" customHeight="1">
      <c r="A55" s="51">
        <v>3</v>
      </c>
      <c r="B55" s="226" t="s">
        <v>177</v>
      </c>
      <c r="C55" s="227"/>
      <c r="D55" s="114">
        <f>D56</f>
        <v>1300000</v>
      </c>
      <c r="E55" s="147"/>
      <c r="F55" s="114">
        <f>F56</f>
        <v>1300000</v>
      </c>
      <c r="G55" s="41"/>
      <c r="H55" s="41"/>
    </row>
    <row r="56" spans="1:10" ht="15.75">
      <c r="A56" s="51"/>
      <c r="B56" s="218" t="s">
        <v>182</v>
      </c>
      <c r="C56" s="219"/>
      <c r="D56" s="42">
        <f>E198</f>
        <v>1300000</v>
      </c>
      <c r="E56" s="147"/>
      <c r="F56" s="68">
        <f>D56+E56</f>
        <v>1300000</v>
      </c>
      <c r="G56" s="41"/>
      <c r="H56" s="41"/>
      <c r="I56" s="41"/>
    </row>
    <row r="57" spans="1:10" ht="12.75" customHeight="1">
      <c r="A57" s="51">
        <v>4</v>
      </c>
      <c r="B57" s="226" t="s">
        <v>178</v>
      </c>
      <c r="C57" s="227"/>
      <c r="D57" s="114">
        <f>SUM(D58:D62)</f>
        <v>6886510</v>
      </c>
      <c r="E57" s="147"/>
      <c r="F57" s="114">
        <f>SUM(F58:F62)</f>
        <v>6886510</v>
      </c>
      <c r="G57" s="41"/>
      <c r="H57" s="41"/>
      <c r="I57" s="41"/>
    </row>
    <row r="58" spans="1:10" ht="15.75">
      <c r="A58" s="43"/>
      <c r="B58" s="222" t="s">
        <v>251</v>
      </c>
      <c r="C58" s="228"/>
      <c r="D58" s="42">
        <f>E210</f>
        <v>6099000</v>
      </c>
      <c r="E58" s="147"/>
      <c r="F58" s="68">
        <f>D58</f>
        <v>6099000</v>
      </c>
      <c r="G58" s="41"/>
      <c r="H58" s="41"/>
      <c r="I58" s="41"/>
    </row>
    <row r="59" spans="1:10" ht="15.75">
      <c r="A59" s="43"/>
      <c r="B59" s="218" t="s">
        <v>262</v>
      </c>
      <c r="C59" s="225"/>
      <c r="D59" s="42">
        <f>E224</f>
        <v>619510</v>
      </c>
      <c r="E59" s="147"/>
      <c r="F59" s="68">
        <f>D59+E59</f>
        <v>619510</v>
      </c>
      <c r="G59" s="41"/>
      <c r="H59" s="41"/>
      <c r="I59" s="41"/>
      <c r="J59" s="41"/>
    </row>
    <row r="60" spans="1:10" ht="27.75" hidden="1" customHeight="1">
      <c r="A60" s="43"/>
      <c r="B60" s="222" t="s">
        <v>289</v>
      </c>
      <c r="C60" s="223"/>
      <c r="D60" s="42">
        <f>E237</f>
        <v>0</v>
      </c>
      <c r="E60" s="147"/>
      <c r="F60" s="68">
        <f>D60</f>
        <v>0</v>
      </c>
      <c r="G60" s="41"/>
      <c r="H60" s="41"/>
    </row>
    <row r="61" spans="1:10" ht="15.75">
      <c r="A61" s="43"/>
      <c r="B61" s="218" t="s">
        <v>303</v>
      </c>
      <c r="C61" s="225"/>
      <c r="D61" s="42">
        <f>E246</f>
        <v>150000</v>
      </c>
      <c r="E61" s="147"/>
      <c r="F61" s="68">
        <f>D61+E61</f>
        <v>150000</v>
      </c>
      <c r="G61" s="41"/>
      <c r="H61" s="41"/>
    </row>
    <row r="62" spans="1:10" ht="15.75">
      <c r="A62" s="43"/>
      <c r="B62" s="222" t="s">
        <v>309</v>
      </c>
      <c r="C62" s="223"/>
      <c r="D62" s="42">
        <f>E256</f>
        <v>18000</v>
      </c>
      <c r="E62" s="147"/>
      <c r="F62" s="68">
        <f>D62+E62</f>
        <v>18000</v>
      </c>
      <c r="G62" s="41"/>
      <c r="H62" s="41"/>
    </row>
    <row r="63" spans="1:10" ht="14.25" hidden="1" customHeight="1">
      <c r="A63" s="51">
        <v>5</v>
      </c>
      <c r="B63" s="226" t="s">
        <v>179</v>
      </c>
      <c r="C63" s="227"/>
      <c r="D63" s="114">
        <f>D64</f>
        <v>0</v>
      </c>
      <c r="E63" s="147"/>
      <c r="F63" s="114">
        <f>F64</f>
        <v>0</v>
      </c>
      <c r="G63" s="41"/>
      <c r="H63" s="41"/>
    </row>
    <row r="64" spans="1:10" ht="27.75" hidden="1" customHeight="1">
      <c r="A64" s="43"/>
      <c r="B64" s="218" t="s">
        <v>263</v>
      </c>
      <c r="C64" s="225"/>
      <c r="D64" s="42">
        <f>E265</f>
        <v>0</v>
      </c>
      <c r="E64" s="147"/>
      <c r="F64" s="68">
        <f>D64+E64</f>
        <v>0</v>
      </c>
      <c r="G64" s="41"/>
      <c r="H64" s="41"/>
      <c r="I64" s="41"/>
    </row>
    <row r="65" spans="1:9" ht="15" customHeight="1">
      <c r="A65" s="51">
        <v>5</v>
      </c>
      <c r="B65" s="226" t="s">
        <v>180</v>
      </c>
      <c r="C65" s="227"/>
      <c r="D65" s="114">
        <f>SUM(D66:D70)</f>
        <v>213000</v>
      </c>
      <c r="E65" s="147"/>
      <c r="F65" s="114">
        <f>SUM(F66:F70)</f>
        <v>213000</v>
      </c>
      <c r="G65" s="41"/>
      <c r="H65" s="41"/>
    </row>
    <row r="66" spans="1:9" ht="18" customHeight="1">
      <c r="A66" s="43"/>
      <c r="B66" s="218" t="s">
        <v>511</v>
      </c>
      <c r="C66" s="225"/>
      <c r="D66" s="52">
        <f>E277</f>
        <v>14008</v>
      </c>
      <c r="E66" s="147"/>
      <c r="F66" s="68">
        <f>D66+E66</f>
        <v>14008</v>
      </c>
      <c r="G66" s="41"/>
      <c r="H66" s="41"/>
    </row>
    <row r="67" spans="1:9" ht="28.5" customHeight="1">
      <c r="A67" s="43"/>
      <c r="B67" s="218" t="s">
        <v>503</v>
      </c>
      <c r="C67" s="225"/>
      <c r="D67" s="42">
        <f>E286</f>
        <v>83573</v>
      </c>
      <c r="E67" s="147"/>
      <c r="F67" s="68">
        <f>D67+E67</f>
        <v>83573</v>
      </c>
      <c r="G67" s="41"/>
      <c r="H67" s="41"/>
    </row>
    <row r="68" spans="1:9" ht="33.6" customHeight="1">
      <c r="A68" s="43"/>
      <c r="B68" s="222" t="s">
        <v>504</v>
      </c>
      <c r="C68" s="223"/>
      <c r="D68" s="42">
        <f>E295</f>
        <v>50000</v>
      </c>
      <c r="E68" s="147"/>
      <c r="F68" s="68">
        <f>D68</f>
        <v>50000</v>
      </c>
      <c r="G68" s="41"/>
      <c r="H68" s="41"/>
    </row>
    <row r="69" spans="1:9" ht="28.5" customHeight="1">
      <c r="A69" s="43"/>
      <c r="B69" s="222" t="s">
        <v>509</v>
      </c>
      <c r="C69" s="223"/>
      <c r="D69" s="42">
        <f>E304</f>
        <v>41000</v>
      </c>
      <c r="E69" s="147"/>
      <c r="F69" s="68">
        <f>D69</f>
        <v>41000</v>
      </c>
      <c r="G69" s="41"/>
      <c r="H69" s="41"/>
    </row>
    <row r="70" spans="1:9" ht="28.5" customHeight="1">
      <c r="A70" s="43"/>
      <c r="B70" s="222" t="s">
        <v>510</v>
      </c>
      <c r="C70" s="223"/>
      <c r="D70" s="42">
        <f>E313</f>
        <v>24419</v>
      </c>
      <c r="E70" s="147"/>
      <c r="F70" s="68">
        <f>D70</f>
        <v>24419</v>
      </c>
      <c r="G70" s="41"/>
      <c r="H70" s="41"/>
    </row>
    <row r="71" spans="1:9" ht="17.25" customHeight="1">
      <c r="A71" s="51">
        <v>7</v>
      </c>
      <c r="B71" s="230" t="s">
        <v>244</v>
      </c>
      <c r="C71" s="231"/>
      <c r="D71" s="114">
        <f>SUM(D72:D79)</f>
        <v>80327000</v>
      </c>
      <c r="E71" s="147"/>
      <c r="F71" s="114">
        <f>SUM(F72:F79)</f>
        <v>80327000</v>
      </c>
      <c r="G71" s="41"/>
      <c r="H71" s="41"/>
    </row>
    <row r="72" spans="1:9" ht="17.25" customHeight="1">
      <c r="A72" s="43"/>
      <c r="B72" s="222" t="s">
        <v>254</v>
      </c>
      <c r="C72" s="223"/>
      <c r="D72" s="42">
        <f>E323</f>
        <v>13365000</v>
      </c>
      <c r="E72" s="147"/>
      <c r="F72" s="68">
        <f>D72</f>
        <v>13365000</v>
      </c>
      <c r="G72" s="41"/>
      <c r="H72" s="41"/>
    </row>
    <row r="73" spans="1:9" ht="31.5" customHeight="1">
      <c r="A73" s="43"/>
      <c r="B73" s="222" t="s">
        <v>255</v>
      </c>
      <c r="C73" s="223"/>
      <c r="D73" s="42">
        <f>E336</f>
        <v>59262000</v>
      </c>
      <c r="E73" s="147"/>
      <c r="F73" s="68">
        <f>D73</f>
        <v>59262000</v>
      </c>
      <c r="G73" s="41"/>
      <c r="H73" s="41"/>
    </row>
    <row r="74" spans="1:9" ht="17.25" customHeight="1">
      <c r="A74" s="43"/>
      <c r="B74" s="222" t="s">
        <v>256</v>
      </c>
      <c r="C74" s="223"/>
      <c r="D74" s="42">
        <f>E345</f>
        <v>900000</v>
      </c>
      <c r="E74" s="147"/>
      <c r="F74" s="68">
        <f>D74</f>
        <v>900000</v>
      </c>
      <c r="G74" s="41"/>
      <c r="H74" s="41"/>
    </row>
    <row r="75" spans="1:9" ht="21" customHeight="1">
      <c r="A75" s="43"/>
      <c r="B75" s="218" t="s">
        <v>257</v>
      </c>
      <c r="C75" s="229"/>
      <c r="D75" s="42">
        <f>E354</f>
        <v>3000000</v>
      </c>
      <c r="E75" s="147"/>
      <c r="F75" s="68">
        <f>D75</f>
        <v>3000000</v>
      </c>
      <c r="G75" s="41"/>
      <c r="H75" s="41"/>
    </row>
    <row r="76" spans="1:9" ht="21" customHeight="1">
      <c r="A76" s="43"/>
      <c r="B76" s="222" t="s">
        <v>338</v>
      </c>
      <c r="C76" s="223"/>
      <c r="D76" s="42">
        <f>E365</f>
        <v>1600000</v>
      </c>
      <c r="E76" s="147"/>
      <c r="F76" s="68">
        <f t="shared" ref="F76:F79" si="0">D76</f>
        <v>1600000</v>
      </c>
      <c r="G76" s="41"/>
      <c r="H76" s="41"/>
    </row>
    <row r="77" spans="1:9" ht="21" customHeight="1">
      <c r="A77" s="43"/>
      <c r="B77" s="218" t="s">
        <v>339</v>
      </c>
      <c r="C77" s="229"/>
      <c r="D77" s="42">
        <f>E374</f>
        <v>800000</v>
      </c>
      <c r="E77" s="147"/>
      <c r="F77" s="68">
        <f t="shared" si="0"/>
        <v>800000</v>
      </c>
      <c r="G77" s="41"/>
      <c r="H77" s="41"/>
    </row>
    <row r="78" spans="1:9" ht="33" customHeight="1">
      <c r="A78" s="43"/>
      <c r="B78" s="218" t="s">
        <v>426</v>
      </c>
      <c r="C78" s="229"/>
      <c r="D78" s="42">
        <f>E383</f>
        <v>400000</v>
      </c>
      <c r="E78" s="147"/>
      <c r="F78" s="68">
        <f t="shared" si="0"/>
        <v>400000</v>
      </c>
      <c r="G78" s="41"/>
      <c r="H78" s="41"/>
    </row>
    <row r="79" spans="1:9" ht="33" customHeight="1">
      <c r="A79" s="43"/>
      <c r="B79" s="218" t="s">
        <v>440</v>
      </c>
      <c r="C79" s="229"/>
      <c r="D79" s="42">
        <v>1000000</v>
      </c>
      <c r="E79" s="147"/>
      <c r="F79" s="68">
        <f t="shared" si="0"/>
        <v>1000000</v>
      </c>
      <c r="G79" s="41"/>
      <c r="H79" s="41"/>
    </row>
    <row r="80" spans="1:9" ht="26.25" customHeight="1">
      <c r="A80" s="51">
        <v>8</v>
      </c>
      <c r="B80" s="230" t="s">
        <v>245</v>
      </c>
      <c r="C80" s="231"/>
      <c r="D80" s="114">
        <f>SUM(D81:D84)</f>
        <v>16514000</v>
      </c>
      <c r="E80" s="147"/>
      <c r="F80" s="114">
        <f>SUM(F81:F84)</f>
        <v>16514000</v>
      </c>
      <c r="G80" s="41"/>
      <c r="H80" s="41"/>
      <c r="I80" s="41"/>
    </row>
    <row r="81" spans="1:8" ht="26.25" customHeight="1">
      <c r="A81" s="43"/>
      <c r="B81" s="222" t="s">
        <v>258</v>
      </c>
      <c r="C81" s="223"/>
      <c r="D81" s="42">
        <f>E406</f>
        <v>8500000</v>
      </c>
      <c r="E81" s="147"/>
      <c r="F81" s="68">
        <f>D81</f>
        <v>8500000</v>
      </c>
      <c r="G81" s="41"/>
      <c r="H81" s="41"/>
    </row>
    <row r="82" spans="1:8" ht="26.25" customHeight="1">
      <c r="A82" s="43"/>
      <c r="B82" s="222" t="s">
        <v>259</v>
      </c>
      <c r="C82" s="223"/>
      <c r="D82" s="42">
        <f>E415</f>
        <v>6500000</v>
      </c>
      <c r="E82" s="147"/>
      <c r="F82" s="68">
        <f>D82</f>
        <v>6500000</v>
      </c>
      <c r="G82" s="41"/>
      <c r="H82" s="41"/>
    </row>
    <row r="83" spans="1:8" ht="28.5" customHeight="1">
      <c r="A83" s="43"/>
      <c r="B83" s="222" t="s">
        <v>260</v>
      </c>
      <c r="C83" s="223"/>
      <c r="D83" s="42">
        <f>E424</f>
        <v>514000</v>
      </c>
      <c r="E83" s="147"/>
      <c r="F83" s="68">
        <f>D83</f>
        <v>514000</v>
      </c>
      <c r="G83" s="41"/>
      <c r="H83" s="41"/>
    </row>
    <row r="84" spans="1:8" ht="28.5" customHeight="1">
      <c r="A84" s="43"/>
      <c r="B84" s="222" t="s">
        <v>334</v>
      </c>
      <c r="C84" s="223"/>
      <c r="D84" s="42">
        <f>E433</f>
        <v>1000000</v>
      </c>
      <c r="E84" s="147"/>
      <c r="F84" s="68">
        <f>D84</f>
        <v>1000000</v>
      </c>
      <c r="G84" s="41"/>
      <c r="H84" s="41"/>
    </row>
    <row r="85" spans="1:8" ht="26.25" customHeight="1">
      <c r="A85" s="51">
        <v>9</v>
      </c>
      <c r="B85" s="230" t="s">
        <v>250</v>
      </c>
      <c r="C85" s="231"/>
      <c r="D85" s="114">
        <f>D86</f>
        <v>6350000</v>
      </c>
      <c r="E85" s="147"/>
      <c r="F85" s="114">
        <f>F86</f>
        <v>6350000</v>
      </c>
      <c r="G85" s="41"/>
      <c r="H85" s="41"/>
    </row>
    <row r="86" spans="1:8" ht="36.75" customHeight="1">
      <c r="A86" s="43"/>
      <c r="B86" s="222" t="s">
        <v>261</v>
      </c>
      <c r="C86" s="223"/>
      <c r="D86" s="42">
        <f>E443</f>
        <v>6350000</v>
      </c>
      <c r="E86" s="147"/>
      <c r="F86" s="68">
        <f>D86</f>
        <v>6350000</v>
      </c>
      <c r="G86" s="41"/>
      <c r="H86" s="41"/>
    </row>
    <row r="87" spans="1:8" ht="28.5" customHeight="1">
      <c r="A87" s="51">
        <v>10</v>
      </c>
      <c r="B87" s="230" t="s">
        <v>273</v>
      </c>
      <c r="C87" s="231"/>
      <c r="D87" s="114">
        <f>D88</f>
        <v>4950000</v>
      </c>
      <c r="E87" s="147"/>
      <c r="F87" s="114">
        <f>F88</f>
        <v>4950000</v>
      </c>
      <c r="G87" s="41"/>
      <c r="H87" s="41"/>
    </row>
    <row r="88" spans="1:8" ht="37.5" customHeight="1">
      <c r="A88" s="43"/>
      <c r="B88" s="222" t="s">
        <v>274</v>
      </c>
      <c r="C88" s="223"/>
      <c r="D88" s="42">
        <f>E453</f>
        <v>4950000</v>
      </c>
      <c r="E88" s="147"/>
      <c r="F88" s="68">
        <f>D88</f>
        <v>4950000</v>
      </c>
      <c r="G88" s="41"/>
      <c r="H88" s="41"/>
    </row>
    <row r="89" spans="1:8" ht="18" customHeight="1">
      <c r="A89" s="51">
        <v>11</v>
      </c>
      <c r="B89" s="226" t="s">
        <v>174</v>
      </c>
      <c r="C89" s="227"/>
      <c r="D89" s="114"/>
      <c r="E89" s="114">
        <f>SUM(E90:E95)</f>
        <v>47047269</v>
      </c>
      <c r="F89" s="114">
        <f>SUM(F90:F95)</f>
        <v>47047269</v>
      </c>
      <c r="G89" s="41"/>
      <c r="H89" s="41"/>
    </row>
    <row r="90" spans="1:8" ht="18" customHeight="1">
      <c r="A90" s="53"/>
      <c r="B90" s="218" t="s">
        <v>275</v>
      </c>
      <c r="C90" s="225"/>
      <c r="D90" s="147"/>
      <c r="E90" s="42">
        <f>F460</f>
        <v>36634720</v>
      </c>
      <c r="F90" s="68">
        <f t="shared" ref="F90:F94" si="1">D90+E90</f>
        <v>36634720</v>
      </c>
      <c r="G90" s="41"/>
      <c r="H90" s="41"/>
    </row>
    <row r="91" spans="1:8" ht="18" customHeight="1">
      <c r="A91" s="53"/>
      <c r="B91" s="218" t="s">
        <v>424</v>
      </c>
      <c r="C91" s="225"/>
      <c r="D91" s="147"/>
      <c r="E91" s="42">
        <v>1000000</v>
      </c>
      <c r="F91" s="68">
        <f t="shared" si="1"/>
        <v>1000000</v>
      </c>
      <c r="G91" s="41"/>
      <c r="H91" s="41"/>
    </row>
    <row r="92" spans="1:8" ht="18" customHeight="1">
      <c r="A92" s="53"/>
      <c r="B92" s="218" t="s">
        <v>388</v>
      </c>
      <c r="C92" s="225"/>
      <c r="D92" s="147"/>
      <c r="E92" s="42">
        <v>939311</v>
      </c>
      <c r="F92" s="68">
        <f t="shared" si="1"/>
        <v>939311</v>
      </c>
      <c r="G92" s="41"/>
      <c r="H92" s="41"/>
    </row>
    <row r="93" spans="1:8" ht="18" customHeight="1">
      <c r="A93" s="53"/>
      <c r="B93" s="218" t="s">
        <v>425</v>
      </c>
      <c r="C93" s="225"/>
      <c r="D93" s="147"/>
      <c r="E93" s="42">
        <v>333000</v>
      </c>
      <c r="F93" s="68">
        <f t="shared" si="1"/>
        <v>333000</v>
      </c>
      <c r="G93" s="41"/>
      <c r="H93" s="41"/>
    </row>
    <row r="94" spans="1:8" ht="18" customHeight="1">
      <c r="A94" s="53"/>
      <c r="B94" s="218" t="s">
        <v>488</v>
      </c>
      <c r="C94" s="225"/>
      <c r="D94" s="147"/>
      <c r="E94" s="42">
        <v>8080238</v>
      </c>
      <c r="F94" s="68">
        <f t="shared" si="1"/>
        <v>8080238</v>
      </c>
      <c r="G94" s="41"/>
      <c r="H94" s="41"/>
    </row>
    <row r="95" spans="1:8" ht="18" customHeight="1">
      <c r="A95" s="53"/>
      <c r="B95" s="218" t="s">
        <v>517</v>
      </c>
      <c r="C95" s="225"/>
      <c r="D95" s="147"/>
      <c r="E95" s="42">
        <v>60000</v>
      </c>
      <c r="F95" s="68">
        <f>D95+E95</f>
        <v>60000</v>
      </c>
      <c r="G95" s="41"/>
      <c r="H95" s="41"/>
    </row>
    <row r="96" spans="1:8" ht="33.75" customHeight="1">
      <c r="A96" s="53">
        <v>12</v>
      </c>
      <c r="B96" s="230" t="s">
        <v>340</v>
      </c>
      <c r="C96" s="231"/>
      <c r="D96" s="147"/>
      <c r="E96" s="114">
        <v>1500000</v>
      </c>
      <c r="F96" s="122">
        <v>1500000</v>
      </c>
      <c r="G96" s="41"/>
      <c r="H96" s="41"/>
    </row>
    <row r="97" spans="1:11" ht="21" customHeight="1">
      <c r="A97" s="232" t="s">
        <v>25</v>
      </c>
      <c r="B97" s="232"/>
      <c r="C97" s="233"/>
      <c r="D97" s="44">
        <f>D87+D85+D80+D71+D65+D63+D57+D55+D51+D50</f>
        <v>168037500</v>
      </c>
      <c r="E97" s="44">
        <f>E89+E96</f>
        <v>48547269</v>
      </c>
      <c r="F97" s="44">
        <f>F87+F85+F80+F71+F65+F63+F57+F55+F51+F50+F89+F96</f>
        <v>216584769</v>
      </c>
      <c r="G97" s="41"/>
      <c r="H97" s="41"/>
      <c r="I97" s="41"/>
    </row>
    <row r="98" spans="1:11" ht="16.5" customHeight="1">
      <c r="A98" s="48"/>
      <c r="D98" s="41"/>
      <c r="H98" s="41"/>
      <c r="I98" s="41"/>
    </row>
    <row r="99" spans="1:11" ht="24.95" customHeight="1">
      <c r="A99" s="46" t="s">
        <v>29</v>
      </c>
      <c r="B99" s="202" t="s">
        <v>27</v>
      </c>
      <c r="C99" s="202"/>
      <c r="D99" s="202"/>
      <c r="E99" s="202"/>
      <c r="F99" s="202"/>
      <c r="G99" s="202"/>
      <c r="H99" s="41"/>
    </row>
    <row r="100" spans="1:11" ht="12.6" customHeight="1">
      <c r="A100" s="48"/>
      <c r="E100" s="84" t="s">
        <v>21</v>
      </c>
    </row>
    <row r="101" spans="1:11" ht="27.75" customHeight="1">
      <c r="A101" s="147" t="s">
        <v>17</v>
      </c>
      <c r="B101" s="50" t="s">
        <v>28</v>
      </c>
      <c r="C101" s="147" t="s">
        <v>23</v>
      </c>
      <c r="D101" s="147" t="s">
        <v>24</v>
      </c>
      <c r="E101" s="147" t="s">
        <v>25</v>
      </c>
      <c r="I101" s="41"/>
    </row>
    <row r="102" spans="1:11" ht="15.75">
      <c r="A102" s="147">
        <v>1</v>
      </c>
      <c r="B102" s="147">
        <v>2</v>
      </c>
      <c r="C102" s="147">
        <v>3</v>
      </c>
      <c r="D102" s="147">
        <v>4</v>
      </c>
      <c r="E102" s="147">
        <v>5</v>
      </c>
    </row>
    <row r="103" spans="1:11" ht="30.75" customHeight="1">
      <c r="A103" s="147">
        <v>1</v>
      </c>
      <c r="B103" s="85" t="s">
        <v>223</v>
      </c>
      <c r="C103" s="121">
        <f>D97</f>
        <v>168037500</v>
      </c>
      <c r="D103" s="121">
        <f>E96</f>
        <v>1500000</v>
      </c>
      <c r="E103" s="121">
        <f>C103+D103</f>
        <v>169537500</v>
      </c>
      <c r="F103" s="86"/>
    </row>
    <row r="104" spans="1:11" ht="15.75">
      <c r="A104" s="232" t="s">
        <v>25</v>
      </c>
      <c r="B104" s="232"/>
      <c r="C104" s="44">
        <f>SUM(C103)</f>
        <v>168037500</v>
      </c>
      <c r="D104" s="44">
        <f>SUM(D103)</f>
        <v>1500000</v>
      </c>
      <c r="E104" s="44">
        <f>SUM(E103)</f>
        <v>169537500</v>
      </c>
      <c r="F104" s="86"/>
    </row>
    <row r="105" spans="1:11" ht="12" customHeight="1">
      <c r="A105" s="48"/>
      <c r="C105" s="120"/>
    </row>
    <row r="106" spans="1:11" ht="15.75" customHeight="1">
      <c r="A106" s="46" t="s">
        <v>72</v>
      </c>
      <c r="B106" s="202" t="s">
        <v>30</v>
      </c>
      <c r="C106" s="202"/>
      <c r="D106" s="202"/>
      <c r="E106" s="202"/>
      <c r="F106" s="202"/>
      <c r="G106" s="202"/>
    </row>
    <row r="107" spans="1:11" ht="15" customHeight="1">
      <c r="A107" s="48"/>
    </row>
    <row r="108" spans="1:11" ht="17.25" customHeight="1">
      <c r="A108" s="43" t="s">
        <v>265</v>
      </c>
      <c r="B108" s="43" t="s">
        <v>31</v>
      </c>
      <c r="C108" s="43" t="s">
        <v>32</v>
      </c>
      <c r="D108" s="43" t="s">
        <v>33</v>
      </c>
      <c r="E108" s="43" t="s">
        <v>23</v>
      </c>
      <c r="F108" s="43" t="s">
        <v>24</v>
      </c>
      <c r="G108" s="43" t="s">
        <v>25</v>
      </c>
    </row>
    <row r="109" spans="1:11" ht="12.75" customHeight="1">
      <c r="A109" s="43">
        <v>1</v>
      </c>
      <c r="B109" s="43">
        <v>2</v>
      </c>
      <c r="C109" s="43">
        <v>3</v>
      </c>
      <c r="D109" s="43">
        <v>4</v>
      </c>
      <c r="E109" s="43">
        <v>5</v>
      </c>
      <c r="F109" s="43">
        <v>6</v>
      </c>
      <c r="G109" s="43">
        <v>7</v>
      </c>
    </row>
    <row r="110" spans="1:11" ht="15.75" customHeight="1">
      <c r="A110" s="145">
        <v>1</v>
      </c>
      <c r="B110" s="238" t="s">
        <v>225</v>
      </c>
      <c r="C110" s="242"/>
      <c r="D110" s="54"/>
      <c r="E110" s="54"/>
      <c r="F110" s="54"/>
      <c r="G110" s="54"/>
    </row>
    <row r="111" spans="1:11">
      <c r="A111" s="54">
        <v>1</v>
      </c>
      <c r="B111" s="141" t="s">
        <v>34</v>
      </c>
      <c r="C111" s="54"/>
      <c r="D111" s="54"/>
      <c r="E111" s="54"/>
      <c r="F111" s="54"/>
      <c r="G111" s="54"/>
    </row>
    <row r="112" spans="1:11" ht="21" customHeight="1">
      <c r="A112" s="54"/>
      <c r="B112" s="60" t="s">
        <v>131</v>
      </c>
      <c r="C112" s="54" t="s">
        <v>129</v>
      </c>
      <c r="D112" s="54" t="s">
        <v>130</v>
      </c>
      <c r="E112" s="55">
        <v>649000</v>
      </c>
      <c r="F112" s="54"/>
      <c r="G112" s="55">
        <f t="shared" ref="G112:G118" si="2">E112+F112</f>
        <v>649000</v>
      </c>
      <c r="H112" s="86"/>
      <c r="K112" s="86"/>
    </row>
    <row r="113" spans="1:8" ht="14.25" customHeight="1">
      <c r="A113" s="54">
        <v>2</v>
      </c>
      <c r="B113" s="141" t="s">
        <v>35</v>
      </c>
      <c r="C113" s="54" t="s">
        <v>132</v>
      </c>
      <c r="D113" s="54" t="s">
        <v>132</v>
      </c>
      <c r="E113" s="54"/>
      <c r="F113" s="54"/>
      <c r="G113" s="54"/>
      <c r="H113" s="86"/>
    </row>
    <row r="114" spans="1:8" ht="21.75" customHeight="1">
      <c r="A114" s="54"/>
      <c r="B114" s="60" t="s">
        <v>135</v>
      </c>
      <c r="C114" s="54" t="s">
        <v>136</v>
      </c>
      <c r="D114" s="54" t="s">
        <v>137</v>
      </c>
      <c r="E114" s="58">
        <v>5330</v>
      </c>
      <c r="F114" s="54"/>
      <c r="G114" s="56">
        <f t="shared" si="2"/>
        <v>5330</v>
      </c>
      <c r="H114" s="86"/>
    </row>
    <row r="115" spans="1:8" ht="9.75" customHeight="1">
      <c r="A115" s="54">
        <v>3</v>
      </c>
      <c r="B115" s="141" t="s">
        <v>36</v>
      </c>
      <c r="C115" s="54"/>
      <c r="D115" s="54"/>
      <c r="E115" s="54"/>
      <c r="F115" s="54"/>
      <c r="G115" s="54"/>
      <c r="H115" s="86"/>
    </row>
    <row r="116" spans="1:8" ht="18.75" customHeight="1">
      <c r="A116" s="54"/>
      <c r="B116" s="60" t="s">
        <v>139</v>
      </c>
      <c r="C116" s="54" t="s">
        <v>129</v>
      </c>
      <c r="D116" s="54" t="s">
        <v>137</v>
      </c>
      <c r="E116" s="66">
        <f>109.92*1.108-0.02</f>
        <v>121.77136000000002</v>
      </c>
      <c r="F116" s="54"/>
      <c r="G116" s="56">
        <f t="shared" si="2"/>
        <v>121.77136000000002</v>
      </c>
      <c r="H116" s="86"/>
    </row>
    <row r="117" spans="1:8" ht="12" customHeight="1">
      <c r="A117" s="54">
        <v>4</v>
      </c>
      <c r="B117" s="141" t="s">
        <v>37</v>
      </c>
      <c r="C117" s="54" t="s">
        <v>132</v>
      </c>
      <c r="D117" s="54" t="s">
        <v>132</v>
      </c>
      <c r="E117" s="54"/>
      <c r="F117" s="54"/>
      <c r="G117" s="54"/>
      <c r="H117" s="86"/>
    </row>
    <row r="118" spans="1:8" ht="30.75" customHeight="1">
      <c r="A118" s="54"/>
      <c r="B118" s="60" t="s">
        <v>226</v>
      </c>
      <c r="C118" s="54" t="s">
        <v>141</v>
      </c>
      <c r="D118" s="54" t="s">
        <v>140</v>
      </c>
      <c r="E118" s="54">
        <v>100</v>
      </c>
      <c r="F118" s="54"/>
      <c r="G118" s="55">
        <f t="shared" si="2"/>
        <v>100</v>
      </c>
      <c r="H118" s="86"/>
    </row>
    <row r="119" spans="1:8" ht="15" customHeight="1">
      <c r="A119" s="145">
        <v>2</v>
      </c>
      <c r="B119" s="234" t="s">
        <v>176</v>
      </c>
      <c r="C119" s="234"/>
      <c r="D119" s="54"/>
      <c r="E119" s="54"/>
      <c r="F119" s="54"/>
      <c r="G119" s="55"/>
      <c r="H119" s="86"/>
    </row>
    <row r="120" spans="1:8" ht="15.75" customHeight="1">
      <c r="A120" s="145"/>
      <c r="B120" s="235" t="s">
        <v>227</v>
      </c>
      <c r="C120" s="251"/>
      <c r="D120" s="54"/>
      <c r="E120" s="54"/>
      <c r="F120" s="54"/>
      <c r="G120" s="54"/>
      <c r="H120" s="86"/>
    </row>
    <row r="121" spans="1:8" ht="12" customHeight="1">
      <c r="A121" s="54">
        <v>1</v>
      </c>
      <c r="B121" s="141" t="s">
        <v>34</v>
      </c>
      <c r="C121" s="54"/>
      <c r="D121" s="54"/>
      <c r="E121" s="54"/>
      <c r="F121" s="54"/>
      <c r="G121" s="54"/>
      <c r="H121" s="86"/>
    </row>
    <row r="122" spans="1:8" ht="21.75" customHeight="1">
      <c r="A122" s="54"/>
      <c r="B122" s="60" t="s">
        <v>148</v>
      </c>
      <c r="C122" s="54" t="s">
        <v>134</v>
      </c>
      <c r="D122" s="54" t="s">
        <v>144</v>
      </c>
      <c r="E122" s="72">
        <v>14</v>
      </c>
      <c r="F122" s="54"/>
      <c r="G122" s="55">
        <f t="shared" ref="G122:G144" si="3">E122+F122</f>
        <v>14</v>
      </c>
      <c r="H122" s="86"/>
    </row>
    <row r="123" spans="1:8" ht="22.5">
      <c r="A123" s="54"/>
      <c r="B123" s="60" t="s">
        <v>149</v>
      </c>
      <c r="C123" s="54" t="s">
        <v>129</v>
      </c>
      <c r="D123" s="54" t="s">
        <v>130</v>
      </c>
      <c r="E123" s="58">
        <f>SUM(E124:E128)</f>
        <v>3972020</v>
      </c>
      <c r="F123" s="56"/>
      <c r="G123" s="58">
        <f t="shared" si="3"/>
        <v>3972020</v>
      </c>
      <c r="H123" s="86"/>
    </row>
    <row r="124" spans="1:8">
      <c r="A124" s="54"/>
      <c r="B124" s="60" t="s">
        <v>150</v>
      </c>
      <c r="C124" s="54" t="s">
        <v>129</v>
      </c>
      <c r="D124" s="54" t="s">
        <v>130</v>
      </c>
      <c r="E124" s="58">
        <v>1499750</v>
      </c>
      <c r="F124" s="54"/>
      <c r="G124" s="58">
        <f t="shared" si="3"/>
        <v>1499750</v>
      </c>
      <c r="H124" s="86"/>
    </row>
    <row r="125" spans="1:8">
      <c r="A125" s="54"/>
      <c r="B125" s="60" t="s">
        <v>151</v>
      </c>
      <c r="C125" s="54" t="s">
        <v>129</v>
      </c>
      <c r="D125" s="54" t="s">
        <v>130</v>
      </c>
      <c r="E125" s="58">
        <v>1500240</v>
      </c>
      <c r="F125" s="54"/>
      <c r="G125" s="58">
        <f t="shared" si="3"/>
        <v>1500240</v>
      </c>
      <c r="H125" s="86"/>
    </row>
    <row r="126" spans="1:8">
      <c r="A126" s="54"/>
      <c r="B126" s="60" t="s">
        <v>152</v>
      </c>
      <c r="C126" s="54" t="s">
        <v>129</v>
      </c>
      <c r="D126" s="54" t="s">
        <v>130</v>
      </c>
      <c r="E126" s="58">
        <v>772058</v>
      </c>
      <c r="F126" s="54"/>
      <c r="G126" s="58">
        <f t="shared" si="3"/>
        <v>772058</v>
      </c>
      <c r="H126" s="86"/>
    </row>
    <row r="127" spans="1:8">
      <c r="A127" s="54"/>
      <c r="B127" s="60" t="s">
        <v>436</v>
      </c>
      <c r="C127" s="54" t="s">
        <v>129</v>
      </c>
      <c r="D127" s="54" t="s">
        <v>130</v>
      </c>
      <c r="E127" s="58">
        <v>199972</v>
      </c>
      <c r="F127" s="54"/>
      <c r="G127" s="58">
        <f t="shared" si="3"/>
        <v>199972</v>
      </c>
      <c r="H127" s="86"/>
    </row>
    <row r="128" spans="1:8" ht="22.5" hidden="1" customHeight="1">
      <c r="A128" s="54"/>
      <c r="B128" s="87" t="s">
        <v>185</v>
      </c>
      <c r="C128" s="54" t="s">
        <v>129</v>
      </c>
      <c r="D128" s="54" t="s">
        <v>130</v>
      </c>
      <c r="E128" s="58"/>
      <c r="F128" s="54"/>
      <c r="G128" s="58">
        <f>E128</f>
        <v>0</v>
      </c>
      <c r="H128" s="86"/>
    </row>
    <row r="129" spans="1:8" ht="11.25" customHeight="1">
      <c r="A129" s="54">
        <v>2</v>
      </c>
      <c r="B129" s="141" t="s">
        <v>35</v>
      </c>
      <c r="C129" s="54"/>
      <c r="D129" s="54"/>
      <c r="E129" s="54"/>
      <c r="F129" s="54"/>
      <c r="G129" s="54"/>
      <c r="H129" s="86"/>
    </row>
    <row r="130" spans="1:8" ht="22.5">
      <c r="A130" s="54"/>
      <c r="B130" s="60" t="s">
        <v>153</v>
      </c>
      <c r="C130" s="54" t="s">
        <v>134</v>
      </c>
      <c r="D130" s="54" t="s">
        <v>138</v>
      </c>
      <c r="E130" s="57">
        <v>14</v>
      </c>
      <c r="F130" s="54"/>
      <c r="G130" s="55">
        <f t="shared" si="3"/>
        <v>14</v>
      </c>
      <c r="H130" s="86"/>
    </row>
    <row r="131" spans="1:8">
      <c r="A131" s="54"/>
      <c r="B131" s="60" t="s">
        <v>154</v>
      </c>
      <c r="C131" s="54" t="s">
        <v>146</v>
      </c>
      <c r="D131" s="54" t="s">
        <v>138</v>
      </c>
      <c r="E131" s="58">
        <v>4285</v>
      </c>
      <c r="F131" s="54"/>
      <c r="G131" s="55">
        <f t="shared" si="3"/>
        <v>4285</v>
      </c>
      <c r="H131" s="86"/>
    </row>
    <row r="132" spans="1:8">
      <c r="A132" s="54"/>
      <c r="B132" s="60" t="s">
        <v>155</v>
      </c>
      <c r="C132" s="54" t="s">
        <v>134</v>
      </c>
      <c r="D132" s="54" t="s">
        <v>138</v>
      </c>
      <c r="E132" s="58">
        <v>282</v>
      </c>
      <c r="F132" s="54"/>
      <c r="G132" s="55">
        <f t="shared" si="3"/>
        <v>282</v>
      </c>
      <c r="H132" s="86"/>
    </row>
    <row r="133" spans="1:8" ht="22.5">
      <c r="A133" s="54"/>
      <c r="B133" s="60" t="s">
        <v>437</v>
      </c>
      <c r="C133" s="54" t="s">
        <v>134</v>
      </c>
      <c r="D133" s="54" t="s">
        <v>138</v>
      </c>
      <c r="E133" s="57">
        <v>1</v>
      </c>
      <c r="F133" s="54"/>
      <c r="G133" s="55">
        <f t="shared" si="3"/>
        <v>1</v>
      </c>
      <c r="H133" s="86"/>
    </row>
    <row r="134" spans="1:8" ht="29.25" hidden="1" customHeight="1">
      <c r="A134" s="54"/>
      <c r="B134" s="60" t="s">
        <v>229</v>
      </c>
      <c r="C134" s="54" t="s">
        <v>134</v>
      </c>
      <c r="D134" s="54" t="s">
        <v>138</v>
      </c>
      <c r="E134" s="57"/>
      <c r="F134" s="54"/>
      <c r="G134" s="55">
        <f t="shared" si="3"/>
        <v>0</v>
      </c>
      <c r="H134" s="86"/>
    </row>
    <row r="135" spans="1:8" ht="14.25" customHeight="1">
      <c r="A135" s="54">
        <v>3</v>
      </c>
      <c r="B135" s="141" t="s">
        <v>36</v>
      </c>
      <c r="C135" s="54"/>
      <c r="D135" s="54"/>
      <c r="E135" s="54"/>
      <c r="F135" s="54"/>
      <c r="G135" s="54"/>
      <c r="H135" s="86"/>
    </row>
    <row r="136" spans="1:8" ht="26.25" customHeight="1">
      <c r="A136" s="54"/>
      <c r="B136" s="60" t="s">
        <v>156</v>
      </c>
      <c r="C136" s="54" t="s">
        <v>125</v>
      </c>
      <c r="D136" s="54" t="s">
        <v>140</v>
      </c>
      <c r="E136" s="56">
        <f>E126/E130/12+0.01</f>
        <v>4595.5933333333332</v>
      </c>
      <c r="F136" s="54"/>
      <c r="G136" s="56">
        <f t="shared" si="3"/>
        <v>4595.5933333333332</v>
      </c>
      <c r="H136" s="86"/>
    </row>
    <row r="137" spans="1:8" ht="21.75" customHeight="1">
      <c r="A137" s="54"/>
      <c r="B137" s="60" t="s">
        <v>439</v>
      </c>
      <c r="C137" s="54" t="s">
        <v>125</v>
      </c>
      <c r="D137" s="54" t="s">
        <v>140</v>
      </c>
      <c r="E137" s="56">
        <f>E124/E131</f>
        <v>350</v>
      </c>
      <c r="F137" s="54"/>
      <c r="G137" s="56">
        <f t="shared" si="3"/>
        <v>350</v>
      </c>
      <c r="H137" s="86"/>
    </row>
    <row r="138" spans="1:8" ht="22.5">
      <c r="A138" s="54"/>
      <c r="B138" s="60" t="s">
        <v>157</v>
      </c>
      <c r="C138" s="54" t="s">
        <v>125</v>
      </c>
      <c r="D138" s="54" t="s">
        <v>140</v>
      </c>
      <c r="E138" s="56">
        <f>E125/E132</f>
        <v>5320</v>
      </c>
      <c r="F138" s="54"/>
      <c r="G138" s="56">
        <f t="shared" si="3"/>
        <v>5320</v>
      </c>
      <c r="H138" s="86"/>
    </row>
    <row r="139" spans="1:8">
      <c r="A139" s="54"/>
      <c r="B139" s="60" t="s">
        <v>438</v>
      </c>
      <c r="C139" s="54" t="s">
        <v>125</v>
      </c>
      <c r="D139" s="54" t="s">
        <v>140</v>
      </c>
      <c r="E139" s="56">
        <f>E127</f>
        <v>199972</v>
      </c>
      <c r="F139" s="54"/>
      <c r="G139" s="56">
        <f t="shared" si="3"/>
        <v>199972</v>
      </c>
      <c r="H139" s="86"/>
    </row>
    <row r="140" spans="1:8" ht="25.5" hidden="1" customHeight="1">
      <c r="A140" s="54"/>
      <c r="B140" s="60" t="s">
        <v>264</v>
      </c>
      <c r="C140" s="54" t="s">
        <v>125</v>
      </c>
      <c r="D140" s="54" t="s">
        <v>140</v>
      </c>
      <c r="E140" s="56"/>
      <c r="F140" s="54"/>
      <c r="G140" s="56">
        <f>E140+F140</f>
        <v>0</v>
      </c>
      <c r="H140" s="86"/>
    </row>
    <row r="141" spans="1:8" ht="12" customHeight="1">
      <c r="A141" s="54">
        <v>4</v>
      </c>
      <c r="B141" s="141" t="s">
        <v>37</v>
      </c>
      <c r="C141" s="54"/>
      <c r="D141" s="54"/>
      <c r="E141" s="54"/>
      <c r="F141" s="54"/>
      <c r="G141" s="54"/>
      <c r="H141" s="86"/>
    </row>
    <row r="142" spans="1:8" ht="24.75" customHeight="1">
      <c r="A142" s="54"/>
      <c r="B142" s="60" t="s">
        <v>158</v>
      </c>
      <c r="C142" s="54" t="s">
        <v>141</v>
      </c>
      <c r="D142" s="54" t="s">
        <v>137</v>
      </c>
      <c r="E142" s="66">
        <v>100</v>
      </c>
      <c r="F142" s="54"/>
      <c r="G142" s="56">
        <f t="shared" si="3"/>
        <v>100</v>
      </c>
      <c r="H142" s="86"/>
    </row>
    <row r="143" spans="1:8" ht="27" customHeight="1">
      <c r="A143" s="54"/>
      <c r="B143" s="60" t="s">
        <v>406</v>
      </c>
      <c r="C143" s="54" t="s">
        <v>141</v>
      </c>
      <c r="D143" s="54" t="s">
        <v>137</v>
      </c>
      <c r="E143" s="66">
        <v>100</v>
      </c>
      <c r="F143" s="54"/>
      <c r="G143" s="56">
        <f t="shared" si="3"/>
        <v>100</v>
      </c>
      <c r="H143" s="86"/>
    </row>
    <row r="144" spans="1:8" ht="33" hidden="1" customHeight="1">
      <c r="A144" s="60"/>
      <c r="B144" s="60" t="s">
        <v>407</v>
      </c>
      <c r="C144" s="54" t="s">
        <v>141</v>
      </c>
      <c r="D144" s="54" t="s">
        <v>137</v>
      </c>
      <c r="E144" s="66"/>
      <c r="F144" s="54"/>
      <c r="G144" s="56">
        <f t="shared" si="3"/>
        <v>0</v>
      </c>
      <c r="H144" s="86"/>
    </row>
    <row r="145" spans="1:9" ht="15" customHeight="1">
      <c r="A145" s="54"/>
      <c r="B145" s="130" t="s">
        <v>310</v>
      </c>
      <c r="C145" s="88"/>
      <c r="D145" s="54"/>
      <c r="E145" s="54"/>
      <c r="F145" s="54"/>
      <c r="G145" s="56"/>
      <c r="H145" s="86"/>
    </row>
    <row r="146" spans="1:9" ht="15" customHeight="1">
      <c r="A146" s="54"/>
      <c r="B146" s="141" t="s">
        <v>34</v>
      </c>
      <c r="C146" s="54"/>
      <c r="D146" s="54"/>
      <c r="E146" s="54"/>
      <c r="F146" s="54"/>
      <c r="G146" s="56"/>
      <c r="H146" s="86"/>
    </row>
    <row r="147" spans="1:9" ht="38.25" customHeight="1">
      <c r="A147" s="54"/>
      <c r="B147" s="71" t="s">
        <v>307</v>
      </c>
      <c r="C147" s="94" t="s">
        <v>125</v>
      </c>
      <c r="D147" s="54" t="s">
        <v>130</v>
      </c>
      <c r="E147" s="66">
        <f>SUM(E148:E160)</f>
        <v>36911439</v>
      </c>
      <c r="F147" s="54"/>
      <c r="G147" s="56">
        <f>E147+F147</f>
        <v>36911439</v>
      </c>
      <c r="H147" s="86"/>
      <c r="I147" s="89"/>
    </row>
    <row r="148" spans="1:9" ht="45.75" customHeight="1">
      <c r="A148" s="54"/>
      <c r="B148" s="124" t="s">
        <v>311</v>
      </c>
      <c r="C148" s="117" t="s">
        <v>125</v>
      </c>
      <c r="D148" s="116" t="s">
        <v>550</v>
      </c>
      <c r="E148" s="66">
        <v>1355885</v>
      </c>
      <c r="F148" s="56"/>
      <c r="G148" s="56">
        <f t="shared" ref="G148:G160" si="4">E148+F148</f>
        <v>1355885</v>
      </c>
      <c r="H148" s="86"/>
      <c r="I148" s="89"/>
    </row>
    <row r="149" spans="1:9" ht="54.75" customHeight="1">
      <c r="A149" s="54"/>
      <c r="B149" s="124" t="s">
        <v>312</v>
      </c>
      <c r="C149" s="117" t="s">
        <v>125</v>
      </c>
      <c r="D149" s="116" t="s">
        <v>550</v>
      </c>
      <c r="E149" s="66">
        <v>1671584</v>
      </c>
      <c r="F149" s="56"/>
      <c r="G149" s="56">
        <f t="shared" si="4"/>
        <v>1671584</v>
      </c>
      <c r="H149" s="86"/>
      <c r="I149" s="89"/>
    </row>
    <row r="150" spans="1:9" ht="42" customHeight="1">
      <c r="A150" s="54"/>
      <c r="B150" s="124" t="s">
        <v>313</v>
      </c>
      <c r="C150" s="117" t="s">
        <v>125</v>
      </c>
      <c r="D150" s="116" t="s">
        <v>550</v>
      </c>
      <c r="E150" s="66">
        <v>920000</v>
      </c>
      <c r="F150" s="56"/>
      <c r="G150" s="56">
        <f t="shared" si="4"/>
        <v>920000</v>
      </c>
      <c r="H150" s="86"/>
      <c r="I150" s="89"/>
    </row>
    <row r="151" spans="1:9" ht="53.25" customHeight="1">
      <c r="A151" s="54"/>
      <c r="B151" s="124" t="s">
        <v>314</v>
      </c>
      <c r="C151" s="117" t="s">
        <v>125</v>
      </c>
      <c r="D151" s="116" t="s">
        <v>550</v>
      </c>
      <c r="E151" s="66">
        <v>1130841</v>
      </c>
      <c r="F151" s="56"/>
      <c r="G151" s="56">
        <f t="shared" si="4"/>
        <v>1130841</v>
      </c>
      <c r="H151" s="86"/>
      <c r="I151" s="89"/>
    </row>
    <row r="152" spans="1:9" ht="66.599999999999994" customHeight="1">
      <c r="A152" s="54"/>
      <c r="B152" s="124" t="s">
        <v>544</v>
      </c>
      <c r="C152" s="117" t="s">
        <v>125</v>
      </c>
      <c r="D152" s="116" t="s">
        <v>550</v>
      </c>
      <c r="E152" s="66">
        <v>1244000</v>
      </c>
      <c r="F152" s="56"/>
      <c r="G152" s="56">
        <f t="shared" si="4"/>
        <v>1244000</v>
      </c>
      <c r="H152" s="86"/>
      <c r="I152" s="89"/>
    </row>
    <row r="153" spans="1:9" ht="47.25" customHeight="1">
      <c r="A153" s="54"/>
      <c r="B153" s="124" t="s">
        <v>315</v>
      </c>
      <c r="C153" s="117" t="s">
        <v>125</v>
      </c>
      <c r="D153" s="116" t="s">
        <v>550</v>
      </c>
      <c r="E153" s="66">
        <v>4065464</v>
      </c>
      <c r="F153" s="54"/>
      <c r="G153" s="56">
        <f t="shared" si="4"/>
        <v>4065464</v>
      </c>
      <c r="H153" s="86"/>
      <c r="I153" s="89"/>
    </row>
    <row r="154" spans="1:9" s="118" customFormat="1" ht="53.25" customHeight="1">
      <c r="A154" s="116"/>
      <c r="B154" s="124" t="s">
        <v>316</v>
      </c>
      <c r="C154" s="117" t="s">
        <v>125</v>
      </c>
      <c r="D154" s="116" t="s">
        <v>550</v>
      </c>
      <c r="E154" s="66">
        <v>7750000</v>
      </c>
      <c r="F154" s="116"/>
      <c r="G154" s="56">
        <f t="shared" si="4"/>
        <v>7750000</v>
      </c>
      <c r="H154" s="86"/>
    </row>
    <row r="155" spans="1:9" s="118" customFormat="1" ht="48" customHeight="1">
      <c r="A155" s="116"/>
      <c r="B155" s="124" t="s">
        <v>317</v>
      </c>
      <c r="C155" s="117" t="s">
        <v>125</v>
      </c>
      <c r="D155" s="116" t="s">
        <v>550</v>
      </c>
      <c r="E155" s="66">
        <v>930000</v>
      </c>
      <c r="F155" s="116"/>
      <c r="G155" s="56">
        <f t="shared" si="4"/>
        <v>930000</v>
      </c>
      <c r="H155" s="86"/>
    </row>
    <row r="156" spans="1:9" s="118" customFormat="1" ht="54" customHeight="1">
      <c r="A156" s="116"/>
      <c r="B156" s="124" t="s">
        <v>318</v>
      </c>
      <c r="C156" s="117" t="s">
        <v>125</v>
      </c>
      <c r="D156" s="116" t="s">
        <v>550</v>
      </c>
      <c r="E156" s="66">
        <v>4585727</v>
      </c>
      <c r="F156" s="116"/>
      <c r="G156" s="56">
        <f t="shared" si="4"/>
        <v>4585727</v>
      </c>
      <c r="H156" s="86"/>
    </row>
    <row r="157" spans="1:9" s="118" customFormat="1" ht="60" customHeight="1">
      <c r="A157" s="116"/>
      <c r="B157" s="124" t="s">
        <v>548</v>
      </c>
      <c r="C157" s="117" t="s">
        <v>125</v>
      </c>
      <c r="D157" s="116" t="s">
        <v>550</v>
      </c>
      <c r="E157" s="66">
        <v>4705400</v>
      </c>
      <c r="F157" s="116"/>
      <c r="G157" s="56">
        <f t="shared" si="4"/>
        <v>4705400</v>
      </c>
      <c r="H157" s="86"/>
    </row>
    <row r="158" spans="1:9" s="118" customFormat="1" ht="47.25" customHeight="1">
      <c r="A158" s="116"/>
      <c r="B158" s="124" t="s">
        <v>541</v>
      </c>
      <c r="C158" s="117" t="s">
        <v>125</v>
      </c>
      <c r="D158" s="116" t="s">
        <v>550</v>
      </c>
      <c r="E158" s="66">
        <v>664000</v>
      </c>
      <c r="F158" s="116"/>
      <c r="G158" s="56">
        <f t="shared" si="4"/>
        <v>664000</v>
      </c>
      <c r="H158" s="86"/>
    </row>
    <row r="159" spans="1:9" s="118" customFormat="1" ht="47.25" customHeight="1">
      <c r="A159" s="116"/>
      <c r="B159" s="124" t="s">
        <v>542</v>
      </c>
      <c r="C159" s="117" t="s">
        <v>125</v>
      </c>
      <c r="D159" s="116" t="s">
        <v>550</v>
      </c>
      <c r="E159" s="66">
        <v>7848538</v>
      </c>
      <c r="F159" s="116"/>
      <c r="G159" s="56">
        <f t="shared" si="4"/>
        <v>7848538</v>
      </c>
      <c r="H159" s="86"/>
    </row>
    <row r="160" spans="1:9" s="118" customFormat="1" ht="47.25" customHeight="1">
      <c r="A160" s="116"/>
      <c r="B160" s="124" t="s">
        <v>543</v>
      </c>
      <c r="C160" s="117" t="s">
        <v>125</v>
      </c>
      <c r="D160" s="116" t="s">
        <v>550</v>
      </c>
      <c r="E160" s="66">
        <v>40000</v>
      </c>
      <c r="F160" s="116"/>
      <c r="G160" s="56">
        <f t="shared" si="4"/>
        <v>40000</v>
      </c>
      <c r="H160" s="86"/>
    </row>
    <row r="161" spans="1:8" ht="15" customHeight="1">
      <c r="A161" s="54"/>
      <c r="B161" s="115" t="s">
        <v>35</v>
      </c>
      <c r="C161" s="54"/>
      <c r="D161" s="54"/>
      <c r="E161" s="119"/>
      <c r="F161" s="54"/>
      <c r="G161" s="56"/>
      <c r="H161" s="86"/>
    </row>
    <row r="162" spans="1:8" ht="27.75" customHeight="1">
      <c r="A162" s="54"/>
      <c r="B162" s="71" t="s">
        <v>319</v>
      </c>
      <c r="C162" s="54" t="s">
        <v>320</v>
      </c>
      <c r="D162" s="54" t="s">
        <v>126</v>
      </c>
      <c r="E162" s="66">
        <f>ROUND(E147/E164,0)</f>
        <v>15707</v>
      </c>
      <c r="F162" s="54"/>
      <c r="G162" s="56">
        <f t="shared" ref="G162:G194" si="5">E162</f>
        <v>15707</v>
      </c>
      <c r="H162" s="86"/>
    </row>
    <row r="163" spans="1:8" ht="15" customHeight="1">
      <c r="A163" s="54"/>
      <c r="B163" s="115" t="s">
        <v>36</v>
      </c>
      <c r="C163" s="54"/>
      <c r="D163" s="54"/>
      <c r="E163" s="66"/>
      <c r="F163" s="54"/>
      <c r="G163" s="56">
        <f t="shared" si="5"/>
        <v>0</v>
      </c>
      <c r="H163" s="86"/>
    </row>
    <row r="164" spans="1:8" ht="15" customHeight="1">
      <c r="A164" s="54"/>
      <c r="B164" s="71" t="s">
        <v>321</v>
      </c>
      <c r="C164" s="54" t="s">
        <v>125</v>
      </c>
      <c r="D164" s="54" t="s">
        <v>137</v>
      </c>
      <c r="E164" s="58">
        <v>2350</v>
      </c>
      <c r="F164" s="54"/>
      <c r="G164" s="56">
        <f t="shared" si="5"/>
        <v>2350</v>
      </c>
      <c r="H164" s="86"/>
    </row>
    <row r="165" spans="1:8" ht="15" customHeight="1">
      <c r="A165" s="54"/>
      <c r="B165" s="115" t="s">
        <v>37</v>
      </c>
      <c r="C165" s="54"/>
      <c r="D165" s="54"/>
      <c r="E165" s="66"/>
      <c r="F165" s="54"/>
      <c r="G165" s="56">
        <f t="shared" si="5"/>
        <v>0</v>
      </c>
      <c r="H165" s="86"/>
    </row>
    <row r="166" spans="1:8" ht="33" customHeight="1">
      <c r="A166" s="54"/>
      <c r="B166" s="71" t="s">
        <v>288</v>
      </c>
      <c r="C166" s="54" t="s">
        <v>141</v>
      </c>
      <c r="D166" s="54" t="s">
        <v>137</v>
      </c>
      <c r="E166" s="66">
        <v>100</v>
      </c>
      <c r="F166" s="54"/>
      <c r="G166" s="56">
        <f t="shared" si="5"/>
        <v>100</v>
      </c>
      <c r="H166" s="86"/>
    </row>
    <row r="167" spans="1:8" ht="26.25" customHeight="1">
      <c r="A167" s="54"/>
      <c r="B167" s="130" t="s">
        <v>296</v>
      </c>
      <c r="C167" s="88"/>
      <c r="D167" s="54"/>
      <c r="E167" s="54"/>
      <c r="F167" s="54"/>
      <c r="G167" s="56"/>
      <c r="H167" s="86"/>
    </row>
    <row r="168" spans="1:8" ht="14.25" customHeight="1">
      <c r="A168" s="54"/>
      <c r="B168" s="141" t="s">
        <v>34</v>
      </c>
      <c r="C168" s="54"/>
      <c r="D168" s="54"/>
      <c r="E168" s="54"/>
      <c r="F168" s="54"/>
      <c r="G168" s="56"/>
      <c r="H168" s="86"/>
    </row>
    <row r="169" spans="1:8" ht="23.25" customHeight="1">
      <c r="A169" s="54"/>
      <c r="B169" s="71" t="s">
        <v>297</v>
      </c>
      <c r="C169" s="94" t="s">
        <v>125</v>
      </c>
      <c r="D169" s="54" t="s">
        <v>130</v>
      </c>
      <c r="E169" s="58">
        <f>SUM(E170:E188)</f>
        <v>9964531</v>
      </c>
      <c r="F169" s="54"/>
      <c r="G169" s="58">
        <f>SUM(G170:G188)</f>
        <v>9964531</v>
      </c>
      <c r="H169" s="86"/>
    </row>
    <row r="170" spans="1:8" ht="42" customHeight="1">
      <c r="A170" s="54"/>
      <c r="B170" s="124" t="s">
        <v>432</v>
      </c>
      <c r="C170" s="117" t="s">
        <v>125</v>
      </c>
      <c r="D170" s="116" t="s">
        <v>550</v>
      </c>
      <c r="E170" s="137">
        <v>451669</v>
      </c>
      <c r="F170" s="116"/>
      <c r="G170" s="137">
        <f t="shared" si="5"/>
        <v>451669</v>
      </c>
      <c r="H170" s="86"/>
    </row>
    <row r="171" spans="1:8" ht="56.25" customHeight="1">
      <c r="A171" s="54"/>
      <c r="B171" s="124" t="s">
        <v>433</v>
      </c>
      <c r="C171" s="117" t="s">
        <v>125</v>
      </c>
      <c r="D171" s="116" t="s">
        <v>550</v>
      </c>
      <c r="E171" s="137">
        <v>199000</v>
      </c>
      <c r="F171" s="116"/>
      <c r="G171" s="137">
        <f t="shared" si="5"/>
        <v>199000</v>
      </c>
      <c r="H171" s="86"/>
    </row>
    <row r="172" spans="1:8" ht="36" customHeight="1">
      <c r="A172" s="54"/>
      <c r="B172" s="132" t="s">
        <v>441</v>
      </c>
      <c r="C172" s="117" t="s">
        <v>125</v>
      </c>
      <c r="D172" s="116" t="s">
        <v>550</v>
      </c>
      <c r="E172" s="137">
        <v>199000</v>
      </c>
      <c r="F172" s="116"/>
      <c r="G172" s="137">
        <f t="shared" si="5"/>
        <v>199000</v>
      </c>
      <c r="H172" s="86"/>
    </row>
    <row r="173" spans="1:8" ht="51.75" customHeight="1">
      <c r="A173" s="54"/>
      <c r="B173" s="132" t="s">
        <v>555</v>
      </c>
      <c r="C173" s="117" t="s">
        <v>125</v>
      </c>
      <c r="D173" s="116" t="s">
        <v>550</v>
      </c>
      <c r="E173" s="137">
        <v>650000</v>
      </c>
      <c r="F173" s="116"/>
      <c r="G173" s="137">
        <f t="shared" si="5"/>
        <v>650000</v>
      </c>
      <c r="H173" s="86"/>
    </row>
    <row r="174" spans="1:8" ht="45" customHeight="1">
      <c r="A174" s="54"/>
      <c r="B174" s="132" t="s">
        <v>442</v>
      </c>
      <c r="C174" s="117" t="s">
        <v>125</v>
      </c>
      <c r="D174" s="116" t="s">
        <v>550</v>
      </c>
      <c r="E174" s="137">
        <v>199000</v>
      </c>
      <c r="F174" s="116"/>
      <c r="G174" s="137">
        <f t="shared" si="5"/>
        <v>199000</v>
      </c>
      <c r="H174" s="86"/>
    </row>
    <row r="175" spans="1:8" ht="75.75" customHeight="1">
      <c r="A175" s="54"/>
      <c r="B175" s="132" t="s">
        <v>443</v>
      </c>
      <c r="C175" s="117" t="s">
        <v>125</v>
      </c>
      <c r="D175" s="116" t="s">
        <v>550</v>
      </c>
      <c r="E175" s="137">
        <v>199000</v>
      </c>
      <c r="F175" s="116"/>
      <c r="G175" s="137">
        <f t="shared" si="5"/>
        <v>199000</v>
      </c>
      <c r="H175" s="86"/>
    </row>
    <row r="176" spans="1:8" ht="38.25" customHeight="1">
      <c r="A176" s="54"/>
      <c r="B176" s="132" t="s">
        <v>444</v>
      </c>
      <c r="C176" s="117" t="s">
        <v>125</v>
      </c>
      <c r="D176" s="116" t="s">
        <v>550</v>
      </c>
      <c r="E176" s="139">
        <v>100000</v>
      </c>
      <c r="F176" s="116"/>
      <c r="G176" s="137">
        <f t="shared" si="5"/>
        <v>100000</v>
      </c>
      <c r="H176" s="86"/>
    </row>
    <row r="177" spans="1:8" ht="43.5" customHeight="1">
      <c r="A177" s="54"/>
      <c r="B177" s="132" t="s">
        <v>445</v>
      </c>
      <c r="C177" s="117" t="s">
        <v>125</v>
      </c>
      <c r="D177" s="116" t="s">
        <v>550</v>
      </c>
      <c r="E177" s="139">
        <v>199000</v>
      </c>
      <c r="F177" s="116"/>
      <c r="G177" s="137">
        <f t="shared" si="5"/>
        <v>199000</v>
      </c>
      <c r="H177" s="86"/>
    </row>
    <row r="178" spans="1:8" ht="46.5" customHeight="1">
      <c r="A178" s="54"/>
      <c r="B178" s="132" t="s">
        <v>446</v>
      </c>
      <c r="C178" s="117" t="s">
        <v>125</v>
      </c>
      <c r="D178" s="116" t="s">
        <v>550</v>
      </c>
      <c r="E178" s="139">
        <v>199000</v>
      </c>
      <c r="F178" s="116"/>
      <c r="G178" s="137">
        <f t="shared" si="5"/>
        <v>199000</v>
      </c>
      <c r="H178" s="86"/>
    </row>
    <row r="179" spans="1:8" ht="45.75" customHeight="1">
      <c r="A179" s="54"/>
      <c r="B179" s="132" t="s">
        <v>501</v>
      </c>
      <c r="C179" s="117" t="s">
        <v>125</v>
      </c>
      <c r="D179" s="116" t="s">
        <v>550</v>
      </c>
      <c r="E179" s="139">
        <f>2087862-1100000</f>
        <v>987862</v>
      </c>
      <c r="F179" s="116"/>
      <c r="G179" s="138">
        <f t="shared" si="5"/>
        <v>987862</v>
      </c>
      <c r="H179" s="86"/>
    </row>
    <row r="180" spans="1:8" ht="48" customHeight="1">
      <c r="A180" s="54"/>
      <c r="B180" s="124" t="s">
        <v>512</v>
      </c>
      <c r="C180" s="117" t="s">
        <v>125</v>
      </c>
      <c r="D180" s="116" t="s">
        <v>550</v>
      </c>
      <c r="E180" s="139">
        <v>199000</v>
      </c>
      <c r="F180" s="116"/>
      <c r="G180" s="138">
        <f t="shared" si="5"/>
        <v>199000</v>
      </c>
      <c r="H180" s="86"/>
    </row>
    <row r="181" spans="1:8" ht="39" customHeight="1">
      <c r="A181" s="54"/>
      <c r="B181" s="124" t="s">
        <v>513</v>
      </c>
      <c r="C181" s="117" t="s">
        <v>125</v>
      </c>
      <c r="D181" s="116" t="s">
        <v>550</v>
      </c>
      <c r="E181" s="139">
        <v>199000</v>
      </c>
      <c r="F181" s="116"/>
      <c r="G181" s="138">
        <f t="shared" si="5"/>
        <v>199000</v>
      </c>
      <c r="H181" s="86"/>
    </row>
    <row r="182" spans="1:8" ht="33" customHeight="1">
      <c r="A182" s="54"/>
      <c r="B182" s="124" t="s">
        <v>514</v>
      </c>
      <c r="C182" s="117" t="s">
        <v>125</v>
      </c>
      <c r="D182" s="116" t="s">
        <v>550</v>
      </c>
      <c r="E182" s="139">
        <v>799000</v>
      </c>
      <c r="F182" s="116"/>
      <c r="G182" s="138">
        <f t="shared" si="5"/>
        <v>799000</v>
      </c>
      <c r="H182" s="86"/>
    </row>
    <row r="183" spans="1:8" ht="46.5" customHeight="1">
      <c r="A183" s="54"/>
      <c r="B183" s="124" t="s">
        <v>515</v>
      </c>
      <c r="C183" s="117" t="s">
        <v>125</v>
      </c>
      <c r="D183" s="116" t="s">
        <v>550</v>
      </c>
      <c r="E183" s="139">
        <v>199000</v>
      </c>
      <c r="F183" s="116"/>
      <c r="G183" s="138">
        <f t="shared" si="5"/>
        <v>199000</v>
      </c>
      <c r="H183" s="86"/>
    </row>
    <row r="184" spans="1:8" ht="46.5" customHeight="1">
      <c r="A184" s="54"/>
      <c r="B184" s="124" t="s">
        <v>545</v>
      </c>
      <c r="C184" s="117" t="s">
        <v>125</v>
      </c>
      <c r="D184" s="116" t="s">
        <v>550</v>
      </c>
      <c r="E184" s="139">
        <v>135000</v>
      </c>
      <c r="F184" s="116"/>
      <c r="G184" s="138">
        <f t="shared" si="5"/>
        <v>135000</v>
      </c>
      <c r="H184" s="86"/>
    </row>
    <row r="185" spans="1:8" ht="46.5" customHeight="1">
      <c r="A185" s="54"/>
      <c r="B185" s="124" t="s">
        <v>546</v>
      </c>
      <c r="C185" s="117" t="s">
        <v>125</v>
      </c>
      <c r="D185" s="116" t="s">
        <v>550</v>
      </c>
      <c r="E185" s="139">
        <v>400000</v>
      </c>
      <c r="F185" s="116"/>
      <c r="G185" s="138">
        <f t="shared" si="5"/>
        <v>400000</v>
      </c>
      <c r="H185" s="86"/>
    </row>
    <row r="186" spans="1:8" ht="46.5" customHeight="1">
      <c r="A186" s="54"/>
      <c r="B186" s="124" t="s">
        <v>547</v>
      </c>
      <c r="C186" s="117" t="s">
        <v>125</v>
      </c>
      <c r="D186" s="116" t="s">
        <v>550</v>
      </c>
      <c r="E186" s="139">
        <v>4550000</v>
      </c>
      <c r="F186" s="116"/>
      <c r="G186" s="138">
        <f t="shared" si="5"/>
        <v>4550000</v>
      </c>
      <c r="H186" s="86"/>
    </row>
    <row r="187" spans="1:8" ht="46.5" customHeight="1">
      <c r="A187" s="54"/>
      <c r="B187" s="124" t="s">
        <v>551</v>
      </c>
      <c r="C187" s="117" t="s">
        <v>125</v>
      </c>
      <c r="D187" s="116" t="s">
        <v>550</v>
      </c>
      <c r="E187" s="139">
        <v>50000</v>
      </c>
      <c r="F187" s="116"/>
      <c r="G187" s="138">
        <f t="shared" si="5"/>
        <v>50000</v>
      </c>
      <c r="H187" s="86"/>
    </row>
    <row r="188" spans="1:8" ht="66.75" customHeight="1">
      <c r="A188" s="54"/>
      <c r="B188" s="124" t="s">
        <v>552</v>
      </c>
      <c r="C188" s="117" t="s">
        <v>125</v>
      </c>
      <c r="D188" s="116" t="s">
        <v>550</v>
      </c>
      <c r="E188" s="139">
        <v>50000</v>
      </c>
      <c r="F188" s="116"/>
      <c r="G188" s="138">
        <f t="shared" si="5"/>
        <v>50000</v>
      </c>
      <c r="H188" s="86"/>
    </row>
    <row r="189" spans="1:8" ht="16.5" customHeight="1">
      <c r="A189" s="54"/>
      <c r="B189" s="115" t="s">
        <v>35</v>
      </c>
      <c r="C189" s="94"/>
      <c r="D189" s="54"/>
      <c r="E189" s="119"/>
      <c r="F189" s="54"/>
      <c r="G189" s="56"/>
      <c r="H189" s="86"/>
    </row>
    <row r="190" spans="1:8" ht="18.75" customHeight="1">
      <c r="A190" s="54"/>
      <c r="B190" s="71" t="s">
        <v>435</v>
      </c>
      <c r="C190" s="54" t="s">
        <v>320</v>
      </c>
      <c r="D190" s="54" t="s">
        <v>126</v>
      </c>
      <c r="E190" s="66">
        <f>ROUND(E169/E192,0)</f>
        <v>4982</v>
      </c>
      <c r="F190" s="54"/>
      <c r="G190" s="56">
        <f t="shared" si="5"/>
        <v>4982</v>
      </c>
      <c r="H190" s="86"/>
    </row>
    <row r="191" spans="1:8" ht="16.5" customHeight="1">
      <c r="A191" s="54"/>
      <c r="B191" s="115" t="s">
        <v>36</v>
      </c>
      <c r="C191" s="94"/>
      <c r="D191" s="54"/>
      <c r="E191" s="66"/>
      <c r="F191" s="54"/>
      <c r="G191" s="56"/>
      <c r="H191" s="86"/>
    </row>
    <row r="192" spans="1:8" ht="20.25" customHeight="1">
      <c r="A192" s="54"/>
      <c r="B192" s="71" t="s">
        <v>434</v>
      </c>
      <c r="C192" s="94" t="s">
        <v>125</v>
      </c>
      <c r="D192" s="54" t="s">
        <v>137</v>
      </c>
      <c r="E192" s="66">
        <v>2000</v>
      </c>
      <c r="F192" s="54"/>
      <c r="G192" s="56">
        <f t="shared" si="5"/>
        <v>2000</v>
      </c>
      <c r="H192" s="86"/>
    </row>
    <row r="193" spans="1:10" ht="16.5" customHeight="1">
      <c r="A193" s="54"/>
      <c r="B193" s="115" t="s">
        <v>37</v>
      </c>
      <c r="C193" s="94"/>
      <c r="D193" s="54"/>
      <c r="E193" s="66"/>
      <c r="F193" s="54"/>
      <c r="G193" s="56"/>
      <c r="H193" s="86"/>
    </row>
    <row r="194" spans="1:10" ht="26.25" customHeight="1">
      <c r="A194" s="54"/>
      <c r="B194" s="71" t="s">
        <v>298</v>
      </c>
      <c r="C194" s="94" t="s">
        <v>141</v>
      </c>
      <c r="D194" s="54" t="s">
        <v>137</v>
      </c>
      <c r="E194" s="66">
        <v>100</v>
      </c>
      <c r="F194" s="54"/>
      <c r="G194" s="56">
        <f t="shared" si="5"/>
        <v>100</v>
      </c>
      <c r="H194" s="86"/>
    </row>
    <row r="195" spans="1:10" ht="16.5" customHeight="1">
      <c r="A195" s="112"/>
      <c r="B195" s="226" t="s">
        <v>177</v>
      </c>
      <c r="C195" s="227"/>
      <c r="D195" s="54"/>
      <c r="E195" s="66"/>
      <c r="F195" s="54"/>
      <c r="G195" s="56"/>
      <c r="H195" s="86"/>
    </row>
    <row r="196" spans="1:10" ht="22.5" customHeight="1">
      <c r="A196" s="145">
        <v>3</v>
      </c>
      <c r="B196" s="235" t="s">
        <v>181</v>
      </c>
      <c r="C196" s="236"/>
      <c r="D196" s="54"/>
      <c r="E196" s="54"/>
      <c r="F196" s="54"/>
      <c r="G196" s="54"/>
      <c r="H196" s="86"/>
    </row>
    <row r="197" spans="1:10" ht="14.25" customHeight="1">
      <c r="A197" s="54">
        <v>1</v>
      </c>
      <c r="B197" s="141" t="s">
        <v>34</v>
      </c>
      <c r="C197" s="54"/>
      <c r="D197" s="54"/>
      <c r="E197" s="55"/>
      <c r="F197" s="54"/>
      <c r="G197" s="54"/>
      <c r="H197" s="86"/>
    </row>
    <row r="198" spans="1:10" ht="32.25" customHeight="1">
      <c r="A198" s="54"/>
      <c r="B198" s="60" t="s">
        <v>405</v>
      </c>
      <c r="C198" s="54" t="s">
        <v>125</v>
      </c>
      <c r="D198" s="54" t="s">
        <v>126</v>
      </c>
      <c r="E198" s="58">
        <f>800000+500000</f>
        <v>1300000</v>
      </c>
      <c r="F198" s="54"/>
      <c r="G198" s="55">
        <f>E198+F198</f>
        <v>1300000</v>
      </c>
      <c r="H198" s="86"/>
    </row>
    <row r="199" spans="1:10" ht="14.25" customHeight="1">
      <c r="A199" s="54">
        <v>2</v>
      </c>
      <c r="B199" s="141" t="s">
        <v>35</v>
      </c>
      <c r="C199" s="54"/>
      <c r="D199" s="54"/>
      <c r="E199" s="57"/>
      <c r="F199" s="54"/>
      <c r="G199" s="54"/>
      <c r="H199" s="86"/>
    </row>
    <row r="200" spans="1:10" ht="24.75" customHeight="1">
      <c r="A200" s="54"/>
      <c r="B200" s="60" t="s">
        <v>159</v>
      </c>
      <c r="C200" s="54" t="s">
        <v>127</v>
      </c>
      <c r="D200" s="54" t="s">
        <v>126</v>
      </c>
      <c r="E200" s="57">
        <v>120</v>
      </c>
      <c r="F200" s="54"/>
      <c r="G200" s="55">
        <f>E200+F200</f>
        <v>120</v>
      </c>
      <c r="H200" s="86"/>
    </row>
    <row r="201" spans="1:10" ht="31.5" customHeight="1">
      <c r="A201" s="54"/>
      <c r="B201" s="60" t="s">
        <v>230</v>
      </c>
      <c r="C201" s="54" t="s">
        <v>127</v>
      </c>
      <c r="D201" s="54" t="s">
        <v>126</v>
      </c>
      <c r="E201" s="57">
        <v>200</v>
      </c>
      <c r="F201" s="54"/>
      <c r="G201" s="55">
        <f>E201+F201</f>
        <v>200</v>
      </c>
      <c r="H201" s="86"/>
    </row>
    <row r="202" spans="1:10" ht="26.25" customHeight="1">
      <c r="A202" s="54"/>
      <c r="B202" s="60" t="s">
        <v>304</v>
      </c>
      <c r="C202" s="54" t="s">
        <v>147</v>
      </c>
      <c r="D202" s="54" t="s">
        <v>126</v>
      </c>
      <c r="E202" s="57">
        <v>12</v>
      </c>
      <c r="F202" s="54"/>
      <c r="G202" s="55">
        <f>E202</f>
        <v>12</v>
      </c>
      <c r="H202" s="86"/>
    </row>
    <row r="203" spans="1:10" ht="14.25" customHeight="1">
      <c r="A203" s="54">
        <v>3</v>
      </c>
      <c r="B203" s="141" t="s">
        <v>36</v>
      </c>
      <c r="C203" s="54"/>
      <c r="D203" s="54"/>
      <c r="E203" s="57"/>
      <c r="F203" s="54"/>
      <c r="G203" s="54"/>
      <c r="H203" s="86"/>
    </row>
    <row r="204" spans="1:10" ht="30" customHeight="1">
      <c r="A204" s="54"/>
      <c r="B204" s="60" t="s">
        <v>305</v>
      </c>
      <c r="C204" s="54" t="s">
        <v>125</v>
      </c>
      <c r="D204" s="54" t="s">
        <v>137</v>
      </c>
      <c r="E204" s="66">
        <f>800000/120/12</f>
        <v>555.55555555555554</v>
      </c>
      <c r="F204" s="54"/>
      <c r="G204" s="56">
        <f>E204+F204</f>
        <v>555.55555555555554</v>
      </c>
      <c r="H204" s="86"/>
    </row>
    <row r="205" spans="1:10" ht="27.75" customHeight="1">
      <c r="A205" s="54"/>
      <c r="B205" s="60" t="s">
        <v>231</v>
      </c>
      <c r="C205" s="54" t="s">
        <v>125</v>
      </c>
      <c r="D205" s="54" t="s">
        <v>137</v>
      </c>
      <c r="E205" s="66">
        <f>500000/200</f>
        <v>2500</v>
      </c>
      <c r="F205" s="54"/>
      <c r="G205" s="56">
        <f>E205+F205</f>
        <v>2500</v>
      </c>
      <c r="H205" s="86"/>
      <c r="J205" s="86"/>
    </row>
    <row r="206" spans="1:10" ht="25.5" hidden="1" customHeight="1">
      <c r="A206" s="54"/>
      <c r="B206" s="60"/>
      <c r="C206" s="54"/>
      <c r="D206" s="54"/>
      <c r="E206" s="66"/>
      <c r="F206" s="54"/>
      <c r="G206" s="56"/>
      <c r="H206" s="86"/>
      <c r="J206" s="86"/>
    </row>
    <row r="207" spans="1:10" ht="14.25" customHeight="1">
      <c r="A207" s="54">
        <v>4</v>
      </c>
      <c r="B207" s="141" t="s">
        <v>37</v>
      </c>
      <c r="C207" s="54"/>
      <c r="D207" s="54"/>
      <c r="E207" s="54"/>
      <c r="F207" s="54"/>
      <c r="G207" s="54"/>
      <c r="H207" s="86"/>
    </row>
    <row r="208" spans="1:10" ht="26.25" customHeight="1">
      <c r="A208" s="54"/>
      <c r="B208" s="60" t="s">
        <v>299</v>
      </c>
      <c r="C208" s="54" t="s">
        <v>141</v>
      </c>
      <c r="D208" s="54" t="s">
        <v>137</v>
      </c>
      <c r="E208" s="66">
        <v>100</v>
      </c>
      <c r="F208" s="54"/>
      <c r="G208" s="56">
        <f>E208+F208</f>
        <v>100</v>
      </c>
      <c r="H208" s="86"/>
    </row>
    <row r="209" spans="1:8">
      <c r="A209" s="145">
        <v>4</v>
      </c>
      <c r="B209" s="238" t="s">
        <v>178</v>
      </c>
      <c r="C209" s="239"/>
      <c r="D209" s="54"/>
      <c r="E209" s="63"/>
      <c r="F209" s="54"/>
      <c r="G209" s="56"/>
      <c r="H209" s="86"/>
    </row>
    <row r="210" spans="1:8" ht="23.25" customHeight="1">
      <c r="A210" s="145"/>
      <c r="B210" s="141" t="s">
        <v>251</v>
      </c>
      <c r="C210" s="54"/>
      <c r="D210" s="54"/>
      <c r="E210" s="59">
        <f>E212+E213</f>
        <v>6099000</v>
      </c>
      <c r="F210" s="145"/>
      <c r="G210" s="59">
        <f>E210+F210</f>
        <v>6099000</v>
      </c>
      <c r="H210" s="86"/>
    </row>
    <row r="211" spans="1:8" ht="14.25" customHeight="1">
      <c r="A211" s="54">
        <v>1</v>
      </c>
      <c r="B211" s="141" t="s">
        <v>34</v>
      </c>
      <c r="C211" s="54"/>
      <c r="D211" s="54"/>
      <c r="E211" s="54"/>
      <c r="F211" s="54"/>
      <c r="G211" s="54"/>
      <c r="H211" s="86"/>
    </row>
    <row r="212" spans="1:8" ht="21" customHeight="1">
      <c r="A212" s="54"/>
      <c r="B212" s="60" t="s">
        <v>187</v>
      </c>
      <c r="C212" s="54" t="s">
        <v>129</v>
      </c>
      <c r="D212" s="54" t="s">
        <v>138</v>
      </c>
      <c r="E212" s="58">
        <v>6000000</v>
      </c>
      <c r="F212" s="54"/>
      <c r="G212" s="55">
        <f>E212+F212</f>
        <v>6000000</v>
      </c>
      <c r="H212" s="86"/>
    </row>
    <row r="213" spans="1:8" ht="32.25" customHeight="1">
      <c r="A213" s="54"/>
      <c r="B213" s="60" t="s">
        <v>232</v>
      </c>
      <c r="C213" s="54" t="s">
        <v>129</v>
      </c>
      <c r="D213" s="54" t="s">
        <v>138</v>
      </c>
      <c r="E213" s="58">
        <f>140000-41000</f>
        <v>99000</v>
      </c>
      <c r="F213" s="54"/>
      <c r="G213" s="55">
        <f>E213</f>
        <v>99000</v>
      </c>
      <c r="H213" s="86"/>
    </row>
    <row r="214" spans="1:8" ht="14.25" customHeight="1">
      <c r="A214" s="54">
        <v>2</v>
      </c>
      <c r="B214" s="141" t="s">
        <v>35</v>
      </c>
      <c r="C214" s="54"/>
      <c r="D214" s="54"/>
      <c r="E214" s="54"/>
      <c r="F214" s="54"/>
      <c r="G214" s="54"/>
      <c r="H214" s="86"/>
    </row>
    <row r="215" spans="1:8" ht="36" customHeight="1">
      <c r="A215" s="54"/>
      <c r="B215" s="60" t="s">
        <v>188</v>
      </c>
      <c r="C215" s="54" t="s">
        <v>189</v>
      </c>
      <c r="D215" s="54" t="s">
        <v>126</v>
      </c>
      <c r="E215" s="61">
        <v>692841</v>
      </c>
      <c r="F215" s="54"/>
      <c r="G215" s="55">
        <f>E215+F215</f>
        <v>692841</v>
      </c>
      <c r="H215" s="86"/>
    </row>
    <row r="216" spans="1:8" ht="30" customHeight="1">
      <c r="A216" s="54"/>
      <c r="B216" s="60" t="s">
        <v>163</v>
      </c>
      <c r="C216" s="54" t="s">
        <v>127</v>
      </c>
      <c r="D216" s="54" t="s">
        <v>126</v>
      </c>
      <c r="E216" s="57">
        <v>107</v>
      </c>
      <c r="F216" s="54"/>
      <c r="G216" s="57">
        <f>E216</f>
        <v>107</v>
      </c>
      <c r="H216" s="86"/>
    </row>
    <row r="217" spans="1:8" ht="14.25" customHeight="1">
      <c r="A217" s="54">
        <v>3</v>
      </c>
      <c r="B217" s="141" t="s">
        <v>36</v>
      </c>
      <c r="C217" s="54"/>
      <c r="D217" s="54"/>
      <c r="E217" s="54"/>
      <c r="F217" s="54"/>
      <c r="G217" s="54"/>
      <c r="H217" s="86"/>
    </row>
    <row r="218" spans="1:8" ht="27.75" customHeight="1">
      <c r="A218" s="54"/>
      <c r="B218" s="60" t="s">
        <v>191</v>
      </c>
      <c r="C218" s="54" t="s">
        <v>129</v>
      </c>
      <c r="D218" s="54" t="s">
        <v>190</v>
      </c>
      <c r="E218" s="58">
        <v>8.66</v>
      </c>
      <c r="F218" s="54"/>
      <c r="G218" s="56">
        <f>E218+F218</f>
        <v>8.66</v>
      </c>
      <c r="H218" s="86"/>
    </row>
    <row r="219" spans="1:8" ht="29.25" customHeight="1">
      <c r="A219" s="54"/>
      <c r="B219" s="60" t="s">
        <v>164</v>
      </c>
      <c r="C219" s="54" t="s">
        <v>129</v>
      </c>
      <c r="D219" s="54" t="s">
        <v>140</v>
      </c>
      <c r="E219" s="58">
        <f>E213/E216+0.01</f>
        <v>925.24364485981312</v>
      </c>
      <c r="F219" s="54"/>
      <c r="G219" s="56">
        <f>E219</f>
        <v>925.24364485981312</v>
      </c>
      <c r="H219" s="86"/>
    </row>
    <row r="220" spans="1:8" ht="14.25" customHeight="1">
      <c r="A220" s="54">
        <v>4</v>
      </c>
      <c r="B220" s="141" t="s">
        <v>37</v>
      </c>
      <c r="C220" s="54"/>
      <c r="D220" s="54"/>
      <c r="E220" s="54"/>
      <c r="F220" s="54"/>
      <c r="G220" s="54"/>
      <c r="H220" s="86"/>
    </row>
    <row r="221" spans="1:8" ht="29.25" customHeight="1">
      <c r="A221" s="54"/>
      <c r="B221" s="60" t="s">
        <v>192</v>
      </c>
      <c r="C221" s="54" t="s">
        <v>141</v>
      </c>
      <c r="D221" s="54" t="s">
        <v>137</v>
      </c>
      <c r="E221" s="54">
        <v>100</v>
      </c>
      <c r="F221" s="54"/>
      <c r="G221" s="56">
        <f>E221+F221</f>
        <v>100</v>
      </c>
      <c r="H221" s="86"/>
    </row>
    <row r="222" spans="1:8" ht="21" customHeight="1">
      <c r="A222" s="54"/>
      <c r="B222" s="235" t="s">
        <v>252</v>
      </c>
      <c r="C222" s="241"/>
      <c r="D222" s="54"/>
      <c r="E222" s="54"/>
      <c r="F222" s="54"/>
      <c r="G222" s="54"/>
      <c r="H222" s="86"/>
    </row>
    <row r="223" spans="1:8" ht="14.25" customHeight="1">
      <c r="A223" s="54">
        <v>1</v>
      </c>
      <c r="B223" s="141" t="s">
        <v>34</v>
      </c>
      <c r="C223" s="54"/>
      <c r="D223" s="54"/>
      <c r="E223" s="54"/>
      <c r="F223" s="54"/>
      <c r="G223" s="54"/>
      <c r="H223" s="86"/>
    </row>
    <row r="224" spans="1:8">
      <c r="A224" s="54"/>
      <c r="B224" s="60" t="s">
        <v>233</v>
      </c>
      <c r="C224" s="54" t="s">
        <v>129</v>
      </c>
      <c r="D224" s="54" t="s">
        <v>126</v>
      </c>
      <c r="E224" s="58">
        <f>719510-100000</f>
        <v>619510</v>
      </c>
      <c r="F224" s="54"/>
      <c r="G224" s="56">
        <f>E224+F224</f>
        <v>619510</v>
      </c>
      <c r="H224" s="86"/>
    </row>
    <row r="225" spans="1:8" ht="14.25" customHeight="1">
      <c r="A225" s="54">
        <v>2</v>
      </c>
      <c r="B225" s="141" t="s">
        <v>35</v>
      </c>
      <c r="C225" s="54"/>
      <c r="D225" s="54"/>
      <c r="E225" s="57"/>
      <c r="F225" s="54"/>
      <c r="G225" s="54"/>
      <c r="H225" s="86"/>
    </row>
    <row r="226" spans="1:8" ht="33.75" customHeight="1">
      <c r="A226" s="54"/>
      <c r="B226" s="60" t="s">
        <v>266</v>
      </c>
      <c r="C226" s="54" t="s">
        <v>134</v>
      </c>
      <c r="D226" s="54" t="s">
        <v>126</v>
      </c>
      <c r="E226" s="57">
        <v>30</v>
      </c>
      <c r="F226" s="54"/>
      <c r="G226" s="54">
        <f>E226</f>
        <v>30</v>
      </c>
      <c r="H226" s="86"/>
    </row>
    <row r="227" spans="1:8" ht="15.75" customHeight="1">
      <c r="A227" s="54"/>
      <c r="B227" s="60" t="s">
        <v>234</v>
      </c>
      <c r="C227" s="54" t="s">
        <v>134</v>
      </c>
      <c r="D227" s="54" t="s">
        <v>126</v>
      </c>
      <c r="E227" s="57">
        <v>10</v>
      </c>
      <c r="F227" s="54"/>
      <c r="G227" s="54">
        <f>E227</f>
        <v>10</v>
      </c>
      <c r="H227" s="86"/>
    </row>
    <row r="228" spans="1:8" ht="48" customHeight="1">
      <c r="A228" s="54"/>
      <c r="B228" s="60" t="s">
        <v>267</v>
      </c>
      <c r="C228" s="54" t="s">
        <v>134</v>
      </c>
      <c r="D228" s="54" t="s">
        <v>126</v>
      </c>
      <c r="E228" s="57">
        <v>30</v>
      </c>
      <c r="F228" s="54"/>
      <c r="G228" s="54">
        <f>E228+F228</f>
        <v>30</v>
      </c>
      <c r="H228" s="86"/>
    </row>
    <row r="229" spans="1:8" ht="14.25" customHeight="1">
      <c r="A229" s="54">
        <v>3</v>
      </c>
      <c r="B229" s="141" t="s">
        <v>36</v>
      </c>
      <c r="C229" s="54"/>
      <c r="D229" s="54"/>
      <c r="E229" s="54"/>
      <c r="F229" s="54"/>
      <c r="G229" s="54"/>
      <c r="H229" s="86"/>
    </row>
    <row r="230" spans="1:8" ht="24.75" customHeight="1">
      <c r="A230" s="54"/>
      <c r="B230" s="60" t="s">
        <v>268</v>
      </c>
      <c r="C230" s="54" t="s">
        <v>129</v>
      </c>
      <c r="D230" s="54" t="s">
        <v>137</v>
      </c>
      <c r="E230" s="56">
        <v>10000</v>
      </c>
      <c r="F230" s="54"/>
      <c r="G230" s="56">
        <f>E230</f>
        <v>10000</v>
      </c>
      <c r="H230" s="86"/>
    </row>
    <row r="231" spans="1:8" ht="20.25" customHeight="1">
      <c r="A231" s="54"/>
      <c r="B231" s="60" t="s">
        <v>236</v>
      </c>
      <c r="C231" s="54" t="s">
        <v>129</v>
      </c>
      <c r="D231" s="54" t="s">
        <v>137</v>
      </c>
      <c r="E231" s="56">
        <v>9951</v>
      </c>
      <c r="F231" s="54"/>
      <c r="G231" s="56">
        <f>E231</f>
        <v>9951</v>
      </c>
      <c r="H231" s="86"/>
    </row>
    <row r="232" spans="1:8" ht="36" customHeight="1">
      <c r="A232" s="54"/>
      <c r="B232" s="60" t="s">
        <v>269</v>
      </c>
      <c r="C232" s="54" t="s">
        <v>129</v>
      </c>
      <c r="D232" s="54" t="s">
        <v>137</v>
      </c>
      <c r="E232" s="56">
        <v>7333.34</v>
      </c>
      <c r="F232" s="54"/>
      <c r="G232" s="56">
        <f>E232+F232</f>
        <v>7333.34</v>
      </c>
      <c r="H232" s="86"/>
    </row>
    <row r="233" spans="1:8" ht="14.25" customHeight="1">
      <c r="A233" s="54">
        <v>4</v>
      </c>
      <c r="B233" s="141" t="s">
        <v>37</v>
      </c>
      <c r="C233" s="54"/>
      <c r="D233" s="54"/>
      <c r="E233" s="57"/>
      <c r="F233" s="54"/>
      <c r="G233" s="54"/>
      <c r="H233" s="86"/>
    </row>
    <row r="234" spans="1:8">
      <c r="A234" s="54"/>
      <c r="B234" s="60" t="s">
        <v>165</v>
      </c>
      <c r="C234" s="54" t="s">
        <v>141</v>
      </c>
      <c r="D234" s="54" t="s">
        <v>166</v>
      </c>
      <c r="E234" s="57">
        <v>100</v>
      </c>
      <c r="F234" s="54"/>
      <c r="G234" s="55">
        <f t="shared" ref="G234" si="6">E234+F234</f>
        <v>100</v>
      </c>
      <c r="H234" s="86"/>
    </row>
    <row r="235" spans="1:8" ht="21.75" hidden="1" customHeight="1">
      <c r="A235" s="54"/>
      <c r="B235" s="235" t="s">
        <v>290</v>
      </c>
      <c r="C235" s="240"/>
      <c r="D235" s="236"/>
      <c r="E235" s="57"/>
      <c r="F235" s="54"/>
      <c r="G235" s="55"/>
      <c r="H235" s="86"/>
    </row>
    <row r="236" spans="1:8" ht="14.25" hidden="1" customHeight="1">
      <c r="A236" s="54">
        <v>1</v>
      </c>
      <c r="B236" s="141" t="s">
        <v>34</v>
      </c>
      <c r="C236" s="54"/>
      <c r="D236" s="54"/>
      <c r="E236" s="57"/>
      <c r="F236" s="54"/>
      <c r="G236" s="55"/>
      <c r="H236" s="86"/>
    </row>
    <row r="237" spans="1:8" ht="33.6" hidden="1" customHeight="1">
      <c r="A237" s="54"/>
      <c r="B237" s="60" t="s">
        <v>291</v>
      </c>
      <c r="C237" s="54" t="s">
        <v>129</v>
      </c>
      <c r="D237" s="54" t="s">
        <v>170</v>
      </c>
      <c r="E237" s="58">
        <v>0</v>
      </c>
      <c r="F237" s="54"/>
      <c r="G237" s="56">
        <f>E237</f>
        <v>0</v>
      </c>
      <c r="H237" s="86"/>
    </row>
    <row r="238" spans="1:8" ht="14.25" hidden="1" customHeight="1">
      <c r="A238" s="54">
        <v>2</v>
      </c>
      <c r="B238" s="141" t="s">
        <v>35</v>
      </c>
      <c r="C238" s="54"/>
      <c r="D238" s="54"/>
      <c r="E238" s="57"/>
      <c r="F238" s="54"/>
      <c r="G238" s="55"/>
      <c r="H238" s="86"/>
    </row>
    <row r="239" spans="1:8" ht="22.5" hidden="1">
      <c r="A239" s="54"/>
      <c r="B239" s="60" t="s">
        <v>294</v>
      </c>
      <c r="C239" s="54" t="s">
        <v>134</v>
      </c>
      <c r="D239" s="54" t="s">
        <v>126</v>
      </c>
      <c r="E239" s="57">
        <v>0</v>
      </c>
      <c r="F239" s="54"/>
      <c r="G239" s="55">
        <f>E239</f>
        <v>0</v>
      </c>
      <c r="H239" s="86"/>
    </row>
    <row r="240" spans="1:8" ht="14.25" hidden="1" customHeight="1">
      <c r="A240" s="54">
        <v>3</v>
      </c>
      <c r="B240" s="141" t="s">
        <v>36</v>
      </c>
      <c r="C240" s="54"/>
      <c r="D240" s="54"/>
      <c r="E240" s="57"/>
      <c r="F240" s="54"/>
      <c r="G240" s="55"/>
      <c r="H240" s="86"/>
    </row>
    <row r="241" spans="1:8" ht="22.5" hidden="1">
      <c r="A241" s="54"/>
      <c r="B241" s="60" t="s">
        <v>293</v>
      </c>
      <c r="C241" s="54" t="s">
        <v>125</v>
      </c>
      <c r="D241" s="54" t="s">
        <v>137</v>
      </c>
      <c r="E241" s="58">
        <v>0</v>
      </c>
      <c r="F241" s="54"/>
      <c r="G241" s="56">
        <f>E241</f>
        <v>0</v>
      </c>
      <c r="H241" s="86"/>
    </row>
    <row r="242" spans="1:8" ht="12" hidden="1" customHeight="1">
      <c r="A242" s="54">
        <v>4</v>
      </c>
      <c r="B242" s="141" t="s">
        <v>37</v>
      </c>
      <c r="C242" s="54"/>
      <c r="D242" s="54"/>
      <c r="E242" s="57"/>
      <c r="F242" s="54"/>
      <c r="G242" s="55"/>
      <c r="H242" s="86"/>
    </row>
    <row r="243" spans="1:8" ht="22.5" hidden="1">
      <c r="A243" s="54"/>
      <c r="B243" s="60" t="s">
        <v>292</v>
      </c>
      <c r="C243" s="54" t="s">
        <v>141</v>
      </c>
      <c r="D243" s="54" t="s">
        <v>166</v>
      </c>
      <c r="E243" s="57">
        <v>0</v>
      </c>
      <c r="F243" s="54"/>
      <c r="G243" s="55">
        <f>E243</f>
        <v>0</v>
      </c>
      <c r="H243" s="86"/>
    </row>
    <row r="244" spans="1:8" ht="19.5" customHeight="1">
      <c r="A244" s="54"/>
      <c r="B244" s="235" t="s">
        <v>306</v>
      </c>
      <c r="C244" s="241"/>
      <c r="D244" s="54"/>
      <c r="E244" s="57"/>
      <c r="F244" s="54"/>
      <c r="G244" s="54"/>
      <c r="H244" s="86"/>
    </row>
    <row r="245" spans="1:8" ht="14.25" customHeight="1">
      <c r="A245" s="54">
        <v>1</v>
      </c>
      <c r="B245" s="141" t="s">
        <v>34</v>
      </c>
      <c r="C245" s="54"/>
      <c r="D245" s="54"/>
      <c r="E245" s="57"/>
      <c r="F245" s="54"/>
      <c r="G245" s="54"/>
      <c r="H245" s="86"/>
    </row>
    <row r="246" spans="1:8" ht="25.5" customHeight="1">
      <c r="A246" s="54"/>
      <c r="B246" s="60" t="s">
        <v>198</v>
      </c>
      <c r="C246" s="54" t="s">
        <v>129</v>
      </c>
      <c r="D246" s="54" t="s">
        <v>170</v>
      </c>
      <c r="E246" s="58">
        <v>150000</v>
      </c>
      <c r="F246" s="54"/>
      <c r="G246" s="58">
        <f>E246+F246</f>
        <v>150000</v>
      </c>
      <c r="H246" s="86"/>
    </row>
    <row r="247" spans="1:8" ht="14.25" customHeight="1">
      <c r="A247" s="54">
        <v>2</v>
      </c>
      <c r="B247" s="141" t="s">
        <v>35</v>
      </c>
      <c r="C247" s="54"/>
      <c r="D247" s="54"/>
      <c r="E247" s="57"/>
      <c r="F247" s="54"/>
      <c r="G247" s="54"/>
      <c r="H247" s="86"/>
    </row>
    <row r="248" spans="1:8" ht="28.5" customHeight="1">
      <c r="A248" s="54"/>
      <c r="B248" s="60" t="s">
        <v>197</v>
      </c>
      <c r="C248" s="54" t="s">
        <v>129</v>
      </c>
      <c r="D248" s="54" t="s">
        <v>126</v>
      </c>
      <c r="E248" s="57">
        <v>1</v>
      </c>
      <c r="F248" s="54"/>
      <c r="G248" s="55">
        <f>E248+F248</f>
        <v>1</v>
      </c>
      <c r="H248" s="86"/>
    </row>
    <row r="249" spans="1:8" ht="27" customHeight="1">
      <c r="A249" s="54"/>
      <c r="B249" s="60" t="s">
        <v>171</v>
      </c>
      <c r="C249" s="54" t="s">
        <v>172</v>
      </c>
      <c r="D249" s="54" t="s">
        <v>138</v>
      </c>
      <c r="E249" s="57">
        <v>8</v>
      </c>
      <c r="F249" s="54"/>
      <c r="G249" s="55">
        <f>E249+F249</f>
        <v>8</v>
      </c>
      <c r="H249" s="86"/>
    </row>
    <row r="250" spans="1:8" ht="14.25" customHeight="1">
      <c r="A250" s="54">
        <v>3</v>
      </c>
      <c r="B250" s="141" t="s">
        <v>36</v>
      </c>
      <c r="C250" s="54"/>
      <c r="D250" s="54"/>
      <c r="E250" s="57"/>
      <c r="F250" s="54"/>
      <c r="G250" s="54"/>
      <c r="H250" s="86"/>
    </row>
    <row r="251" spans="1:8" ht="22.5">
      <c r="A251" s="54"/>
      <c r="B251" s="60" t="s">
        <v>199</v>
      </c>
      <c r="C251" s="54" t="s">
        <v>125</v>
      </c>
      <c r="D251" s="54" t="s">
        <v>137</v>
      </c>
      <c r="E251" s="58">
        <f>E246/E249</f>
        <v>18750</v>
      </c>
      <c r="F251" s="54"/>
      <c r="G251" s="58">
        <f>E251+F251</f>
        <v>18750</v>
      </c>
      <c r="H251" s="86"/>
    </row>
    <row r="252" spans="1:8" ht="14.25" customHeight="1">
      <c r="A252" s="54">
        <v>4</v>
      </c>
      <c r="B252" s="141" t="s">
        <v>37</v>
      </c>
      <c r="C252" s="54"/>
      <c r="D252" s="54"/>
      <c r="E252" s="58"/>
      <c r="F252" s="54"/>
      <c r="G252" s="54"/>
      <c r="H252" s="86"/>
    </row>
    <row r="253" spans="1:8" ht="18.75" customHeight="1">
      <c r="A253" s="54"/>
      <c r="B253" s="60" t="s">
        <v>173</v>
      </c>
      <c r="C253" s="54" t="s">
        <v>141</v>
      </c>
      <c r="D253" s="54" t="s">
        <v>137</v>
      </c>
      <c r="E253" s="72">
        <v>100</v>
      </c>
      <c r="F253" s="54"/>
      <c r="G253" s="55">
        <f>E253+F253</f>
        <v>100</v>
      </c>
      <c r="H253" s="86"/>
    </row>
    <row r="254" spans="1:8" ht="20.25" customHeight="1">
      <c r="A254" s="54"/>
      <c r="B254" s="143" t="s">
        <v>309</v>
      </c>
      <c r="C254" s="144"/>
      <c r="D254" s="62"/>
      <c r="E254" s="57"/>
      <c r="F254" s="54"/>
      <c r="G254" s="54"/>
      <c r="H254" s="86"/>
    </row>
    <row r="255" spans="1:8" ht="14.25" customHeight="1">
      <c r="A255" s="54">
        <v>1</v>
      </c>
      <c r="B255" s="141" t="s">
        <v>34</v>
      </c>
      <c r="C255" s="54"/>
      <c r="D255" s="62"/>
      <c r="E255" s="57"/>
      <c r="F255" s="54"/>
      <c r="G255" s="54"/>
      <c r="H255" s="86"/>
    </row>
    <row r="256" spans="1:8" ht="24" customHeight="1">
      <c r="A256" s="54"/>
      <c r="B256" s="60" t="s">
        <v>285</v>
      </c>
      <c r="C256" s="54" t="s">
        <v>129</v>
      </c>
      <c r="D256" s="54" t="s">
        <v>170</v>
      </c>
      <c r="E256" s="58">
        <v>18000</v>
      </c>
      <c r="F256" s="54"/>
      <c r="G256" s="58">
        <f>E256</f>
        <v>18000</v>
      </c>
      <c r="H256" s="86"/>
    </row>
    <row r="257" spans="1:8" ht="14.25" customHeight="1">
      <c r="A257" s="54">
        <v>2</v>
      </c>
      <c r="B257" s="141" t="s">
        <v>35</v>
      </c>
      <c r="C257" s="54"/>
      <c r="D257" s="62"/>
      <c r="E257" s="57"/>
      <c r="F257" s="54"/>
      <c r="G257" s="54"/>
      <c r="H257" s="86"/>
    </row>
    <row r="258" spans="1:8" ht="27.75" customHeight="1">
      <c r="A258" s="54"/>
      <c r="B258" s="60" t="s">
        <v>286</v>
      </c>
      <c r="C258" s="54" t="s">
        <v>172</v>
      </c>
      <c r="D258" s="54" t="s">
        <v>138</v>
      </c>
      <c r="E258" s="54">
        <v>12</v>
      </c>
      <c r="F258" s="54"/>
      <c r="G258" s="54">
        <f>E258</f>
        <v>12</v>
      </c>
      <c r="H258" s="86"/>
    </row>
    <row r="259" spans="1:8" ht="14.25" customHeight="1">
      <c r="A259" s="54">
        <v>3</v>
      </c>
      <c r="B259" s="141" t="s">
        <v>36</v>
      </c>
      <c r="C259" s="54"/>
      <c r="D259" s="62"/>
      <c r="E259" s="57"/>
      <c r="F259" s="54"/>
      <c r="G259" s="54"/>
      <c r="H259" s="86"/>
    </row>
    <row r="260" spans="1:8" ht="24" customHeight="1">
      <c r="A260" s="54"/>
      <c r="B260" s="60" t="s">
        <v>287</v>
      </c>
      <c r="C260" s="54" t="s">
        <v>125</v>
      </c>
      <c r="D260" s="54" t="s">
        <v>137</v>
      </c>
      <c r="E260" s="56">
        <f>E256/E258</f>
        <v>1500</v>
      </c>
      <c r="F260" s="54"/>
      <c r="G260" s="56">
        <f>E260+F260</f>
        <v>1500</v>
      </c>
      <c r="H260" s="86"/>
    </row>
    <row r="261" spans="1:8" ht="14.25" customHeight="1">
      <c r="A261" s="54">
        <v>4</v>
      </c>
      <c r="B261" s="141" t="s">
        <v>37</v>
      </c>
      <c r="C261" s="54"/>
      <c r="D261" s="62"/>
      <c r="E261" s="57"/>
      <c r="F261" s="54"/>
      <c r="G261" s="54"/>
      <c r="H261" s="86"/>
    </row>
    <row r="262" spans="1:8" ht="14.25" customHeight="1">
      <c r="A262" s="54"/>
      <c r="B262" s="60" t="s">
        <v>165</v>
      </c>
      <c r="C262" s="54" t="s">
        <v>141</v>
      </c>
      <c r="D262" s="54" t="s">
        <v>137</v>
      </c>
      <c r="E262" s="72">
        <v>100</v>
      </c>
      <c r="F262" s="54"/>
      <c r="G262" s="55">
        <f>E262+F262</f>
        <v>100</v>
      </c>
      <c r="H262" s="86"/>
    </row>
    <row r="263" spans="1:8" ht="28.5" hidden="1" customHeight="1">
      <c r="A263" s="145">
        <v>5</v>
      </c>
      <c r="B263" s="235" t="s">
        <v>253</v>
      </c>
      <c r="C263" s="236"/>
      <c r="D263" s="54"/>
      <c r="E263" s="54"/>
      <c r="F263" s="54"/>
      <c r="G263" s="54"/>
      <c r="H263" s="86"/>
    </row>
    <row r="264" spans="1:8" ht="13.5" hidden="1" customHeight="1">
      <c r="A264" s="54">
        <v>1</v>
      </c>
      <c r="B264" s="141" t="s">
        <v>34</v>
      </c>
      <c r="C264" s="54"/>
      <c r="D264" s="54"/>
      <c r="E264" s="54"/>
      <c r="F264" s="54"/>
      <c r="G264" s="54"/>
      <c r="H264" s="86"/>
    </row>
    <row r="265" spans="1:8" hidden="1">
      <c r="A265" s="54"/>
      <c r="B265" s="60" t="s">
        <v>123</v>
      </c>
      <c r="C265" s="54" t="s">
        <v>129</v>
      </c>
      <c r="D265" s="54" t="s">
        <v>126</v>
      </c>
      <c r="E265" s="58"/>
      <c r="F265" s="54"/>
      <c r="G265" s="58"/>
      <c r="H265" s="86"/>
    </row>
    <row r="266" spans="1:8" ht="13.5" hidden="1" customHeight="1">
      <c r="A266" s="54">
        <v>2</v>
      </c>
      <c r="B266" s="141" t="s">
        <v>35</v>
      </c>
      <c r="C266" s="54"/>
      <c r="D266" s="54"/>
      <c r="E266" s="57"/>
      <c r="F266" s="54"/>
      <c r="G266" s="58"/>
      <c r="H266" s="86"/>
    </row>
    <row r="267" spans="1:8" ht="26.25" hidden="1" customHeight="1">
      <c r="A267" s="54"/>
      <c r="B267" s="60" t="s">
        <v>167</v>
      </c>
      <c r="C267" s="54" t="s">
        <v>127</v>
      </c>
      <c r="D267" s="54" t="s">
        <v>126</v>
      </c>
      <c r="E267" s="57"/>
      <c r="F267" s="54"/>
      <c r="G267" s="55"/>
      <c r="H267" s="86"/>
    </row>
    <row r="268" spans="1:8" ht="24.75" hidden="1" customHeight="1">
      <c r="A268" s="54"/>
      <c r="B268" s="60" t="s">
        <v>195</v>
      </c>
      <c r="C268" s="54" t="s">
        <v>127</v>
      </c>
      <c r="D268" s="54" t="s">
        <v>126</v>
      </c>
      <c r="E268" s="57"/>
      <c r="F268" s="54"/>
      <c r="G268" s="55"/>
      <c r="H268" s="86"/>
    </row>
    <row r="269" spans="1:8" ht="13.5" hidden="1" customHeight="1">
      <c r="A269" s="54">
        <v>3</v>
      </c>
      <c r="B269" s="141" t="s">
        <v>36</v>
      </c>
      <c r="C269" s="54"/>
      <c r="D269" s="54"/>
      <c r="E269" s="57"/>
      <c r="F269" s="54"/>
      <c r="G269" s="54"/>
      <c r="H269" s="86"/>
    </row>
    <row r="270" spans="1:8" ht="22.5" hidden="1">
      <c r="A270" s="54"/>
      <c r="B270" s="60" t="s">
        <v>168</v>
      </c>
      <c r="C270" s="54" t="s">
        <v>129</v>
      </c>
      <c r="D270" s="54" t="s">
        <v>140</v>
      </c>
      <c r="E270" s="58"/>
      <c r="F270" s="54"/>
      <c r="G270" s="58"/>
      <c r="H270" s="86"/>
    </row>
    <row r="271" spans="1:8" hidden="1">
      <c r="A271" s="54"/>
      <c r="B271" s="60" t="s">
        <v>196</v>
      </c>
      <c r="C271" s="54" t="s">
        <v>125</v>
      </c>
      <c r="D271" s="54" t="s">
        <v>140</v>
      </c>
      <c r="E271" s="58"/>
      <c r="F271" s="54"/>
      <c r="G271" s="58"/>
      <c r="H271" s="86"/>
    </row>
    <row r="272" spans="1:8" ht="13.5" hidden="1" customHeight="1">
      <c r="A272" s="54">
        <v>4</v>
      </c>
      <c r="B272" s="141" t="s">
        <v>37</v>
      </c>
      <c r="C272" s="54"/>
      <c r="D272" s="54"/>
      <c r="E272" s="57"/>
      <c r="F272" s="54"/>
      <c r="G272" s="54"/>
      <c r="H272" s="86"/>
    </row>
    <row r="273" spans="1:11" ht="22.5" hidden="1">
      <c r="A273" s="54"/>
      <c r="B273" s="60" t="s">
        <v>322</v>
      </c>
      <c r="C273" s="54" t="s">
        <v>127</v>
      </c>
      <c r="D273" s="54" t="s">
        <v>169</v>
      </c>
      <c r="E273" s="57"/>
      <c r="F273" s="54"/>
      <c r="G273" s="55"/>
      <c r="H273" s="86"/>
    </row>
    <row r="274" spans="1:11" ht="18.75" customHeight="1">
      <c r="A274" s="145">
        <v>5</v>
      </c>
      <c r="B274" s="234" t="s">
        <v>180</v>
      </c>
      <c r="C274" s="234"/>
      <c r="D274" s="54"/>
      <c r="E274" s="57"/>
      <c r="F274" s="54"/>
      <c r="G274" s="56"/>
      <c r="H274" s="86"/>
    </row>
    <row r="275" spans="1:11" ht="21.75" customHeight="1">
      <c r="A275" s="54"/>
      <c r="B275" s="141" t="s">
        <v>502</v>
      </c>
      <c r="C275" s="54"/>
      <c r="D275" s="62"/>
      <c r="E275" s="54"/>
      <c r="F275" s="54"/>
      <c r="G275" s="54"/>
      <c r="H275" s="86"/>
    </row>
    <row r="276" spans="1:11" ht="13.5" customHeight="1">
      <c r="A276" s="54">
        <v>1</v>
      </c>
      <c r="B276" s="141" t="s">
        <v>34</v>
      </c>
      <c r="C276" s="54"/>
      <c r="D276" s="62"/>
      <c r="E276" s="54"/>
      <c r="F276" s="54"/>
      <c r="G276" s="54"/>
      <c r="H276" s="86"/>
    </row>
    <row r="277" spans="1:11">
      <c r="A277" s="54"/>
      <c r="B277" s="60" t="s">
        <v>123</v>
      </c>
      <c r="C277" s="54" t="s">
        <v>129</v>
      </c>
      <c r="D277" s="54" t="s">
        <v>170</v>
      </c>
      <c r="E277" s="58">
        <f>10000+4008</f>
        <v>14008</v>
      </c>
      <c r="F277" s="54"/>
      <c r="G277" s="58">
        <f>E277+F277</f>
        <v>14008</v>
      </c>
      <c r="H277" s="86"/>
    </row>
    <row r="278" spans="1:11" ht="13.5" customHeight="1">
      <c r="A278" s="54">
        <v>2</v>
      </c>
      <c r="B278" s="141" t="s">
        <v>35</v>
      </c>
      <c r="C278" s="54"/>
      <c r="D278" s="62"/>
      <c r="E278" s="57"/>
      <c r="F278" s="54"/>
      <c r="G278" s="54"/>
      <c r="H278" s="86"/>
    </row>
    <row r="279" spans="1:11">
      <c r="A279" s="54"/>
      <c r="B279" s="60" t="s">
        <v>238</v>
      </c>
      <c r="C279" s="54" t="s">
        <v>127</v>
      </c>
      <c r="D279" s="54" t="s">
        <v>126</v>
      </c>
      <c r="E279" s="72">
        <v>5</v>
      </c>
      <c r="F279" s="54"/>
      <c r="G279" s="55">
        <f>E279+F279</f>
        <v>5</v>
      </c>
      <c r="H279" s="86"/>
    </row>
    <row r="280" spans="1:11" ht="13.5" customHeight="1">
      <c r="A280" s="54">
        <v>3</v>
      </c>
      <c r="B280" s="141" t="s">
        <v>36</v>
      </c>
      <c r="C280" s="54"/>
      <c r="D280" s="62"/>
      <c r="E280" s="72"/>
      <c r="F280" s="54"/>
      <c r="G280" s="55"/>
      <c r="H280" s="86"/>
    </row>
    <row r="281" spans="1:11" ht="22.5">
      <c r="A281" s="54"/>
      <c r="B281" s="60" t="s">
        <v>239</v>
      </c>
      <c r="C281" s="54" t="s">
        <v>129</v>
      </c>
      <c r="D281" s="54" t="s">
        <v>137</v>
      </c>
      <c r="E281" s="58">
        <f>E277/E279</f>
        <v>2801.6</v>
      </c>
      <c r="F281" s="54"/>
      <c r="G281" s="58">
        <f>E281</f>
        <v>2801.6</v>
      </c>
      <c r="H281" s="86"/>
    </row>
    <row r="282" spans="1:11" ht="13.5" customHeight="1">
      <c r="A282" s="54">
        <v>4</v>
      </c>
      <c r="B282" s="141" t="s">
        <v>37</v>
      </c>
      <c r="C282" s="54"/>
      <c r="D282" s="62"/>
      <c r="E282" s="58"/>
      <c r="F282" s="54"/>
      <c r="G282" s="56"/>
      <c r="H282" s="86"/>
    </row>
    <row r="283" spans="1:11">
      <c r="A283" s="54"/>
      <c r="B283" s="60" t="s">
        <v>240</v>
      </c>
      <c r="C283" s="54" t="s">
        <v>141</v>
      </c>
      <c r="D283" s="54" t="s">
        <v>137</v>
      </c>
      <c r="E283" s="57">
        <v>100</v>
      </c>
      <c r="F283" s="57"/>
      <c r="G283" s="57">
        <f>E283</f>
        <v>100</v>
      </c>
      <c r="H283" s="86"/>
    </row>
    <row r="284" spans="1:11" ht="27.75" customHeight="1">
      <c r="A284" s="54"/>
      <c r="B284" s="235" t="s">
        <v>503</v>
      </c>
      <c r="C284" s="237"/>
      <c r="D284" s="62"/>
      <c r="E284" s="54"/>
      <c r="F284" s="54"/>
      <c r="G284" s="54"/>
      <c r="H284" s="86"/>
    </row>
    <row r="285" spans="1:11" ht="13.5" customHeight="1">
      <c r="A285" s="54">
        <v>1</v>
      </c>
      <c r="B285" s="141" t="s">
        <v>34</v>
      </c>
      <c r="C285" s="54"/>
      <c r="D285" s="62"/>
      <c r="E285" s="54"/>
      <c r="F285" s="54"/>
      <c r="G285" s="54"/>
      <c r="H285" s="86"/>
    </row>
    <row r="286" spans="1:11">
      <c r="A286" s="54"/>
      <c r="B286" s="60" t="s">
        <v>123</v>
      </c>
      <c r="C286" s="54" t="s">
        <v>129</v>
      </c>
      <c r="D286" s="54" t="s">
        <v>130</v>
      </c>
      <c r="E286" s="58">
        <f>112000-24419-4008</f>
        <v>83573</v>
      </c>
      <c r="F286" s="54"/>
      <c r="G286" s="58">
        <f>E286+F286</f>
        <v>83573</v>
      </c>
      <c r="H286" s="86"/>
    </row>
    <row r="287" spans="1:11" ht="13.5" customHeight="1">
      <c r="A287" s="54">
        <v>2</v>
      </c>
      <c r="B287" s="141" t="s">
        <v>35</v>
      </c>
      <c r="C287" s="54"/>
      <c r="D287" s="62"/>
      <c r="E287" s="57"/>
      <c r="F287" s="54"/>
      <c r="G287" s="54"/>
      <c r="H287" s="86"/>
      <c r="J287" s="41"/>
      <c r="K287" s="41"/>
    </row>
    <row r="288" spans="1:11" ht="27.75" customHeight="1">
      <c r="A288" s="54"/>
      <c r="B288" s="60" t="s">
        <v>241</v>
      </c>
      <c r="C288" s="54" t="s">
        <v>134</v>
      </c>
      <c r="D288" s="54" t="s">
        <v>138</v>
      </c>
      <c r="E288" s="72">
        <v>6</v>
      </c>
      <c r="F288" s="54"/>
      <c r="G288" s="55">
        <f>E288+F288</f>
        <v>6</v>
      </c>
      <c r="H288" s="86"/>
    </row>
    <row r="289" spans="1:9" ht="13.5" customHeight="1">
      <c r="A289" s="54">
        <v>3</v>
      </c>
      <c r="B289" s="141" t="s">
        <v>36</v>
      </c>
      <c r="C289" s="54"/>
      <c r="D289" s="62"/>
      <c r="E289" s="57"/>
      <c r="F289" s="54"/>
      <c r="G289" s="54"/>
      <c r="H289" s="86"/>
    </row>
    <row r="290" spans="1:9" ht="24.75" customHeight="1">
      <c r="A290" s="54"/>
      <c r="B290" s="60" t="s">
        <v>242</v>
      </c>
      <c r="C290" s="54" t="s">
        <v>125</v>
      </c>
      <c r="D290" s="54" t="s">
        <v>137</v>
      </c>
      <c r="E290" s="58">
        <v>13928.83</v>
      </c>
      <c r="F290" s="54"/>
      <c r="G290" s="58">
        <f>E290</f>
        <v>13928.83</v>
      </c>
      <c r="H290" s="86"/>
    </row>
    <row r="291" spans="1:9" ht="13.5" customHeight="1">
      <c r="A291" s="54">
        <v>4</v>
      </c>
      <c r="B291" s="141" t="s">
        <v>37</v>
      </c>
      <c r="C291" s="54"/>
      <c r="D291" s="62"/>
      <c r="E291" s="57"/>
      <c r="F291" s="54"/>
      <c r="G291" s="55"/>
      <c r="H291" s="86"/>
      <c r="I291" s="41"/>
    </row>
    <row r="292" spans="1:9" ht="27" customHeight="1">
      <c r="A292" s="54"/>
      <c r="B292" s="60" t="s">
        <v>243</v>
      </c>
      <c r="C292" s="54" t="s">
        <v>141</v>
      </c>
      <c r="D292" s="54" t="s">
        <v>137</v>
      </c>
      <c r="E292" s="72">
        <v>100</v>
      </c>
      <c r="F292" s="54"/>
      <c r="G292" s="55">
        <f>E292+F292</f>
        <v>100</v>
      </c>
      <c r="H292" s="86"/>
    </row>
    <row r="293" spans="1:9" ht="25.5" customHeight="1">
      <c r="A293" s="54"/>
      <c r="B293" s="235" t="s">
        <v>504</v>
      </c>
      <c r="C293" s="236"/>
      <c r="D293" s="62"/>
      <c r="E293" s="72"/>
      <c r="F293" s="54"/>
      <c r="G293" s="55"/>
      <c r="H293" s="86"/>
    </row>
    <row r="294" spans="1:9" ht="18" customHeight="1">
      <c r="A294" s="54">
        <v>1</v>
      </c>
      <c r="B294" s="141" t="s">
        <v>34</v>
      </c>
      <c r="C294" s="54"/>
      <c r="D294" s="62"/>
      <c r="E294" s="72"/>
      <c r="F294" s="54"/>
      <c r="G294" s="55"/>
      <c r="H294" s="86"/>
    </row>
    <row r="295" spans="1:9" ht="18.75" customHeight="1">
      <c r="A295" s="54"/>
      <c r="B295" s="60" t="s">
        <v>123</v>
      </c>
      <c r="C295" s="54" t="s">
        <v>129</v>
      </c>
      <c r="D295" s="62" t="s">
        <v>130</v>
      </c>
      <c r="E295" s="58">
        <v>50000</v>
      </c>
      <c r="F295" s="54"/>
      <c r="G295" s="56">
        <f>E295</f>
        <v>50000</v>
      </c>
      <c r="H295" s="86"/>
    </row>
    <row r="296" spans="1:9" ht="17.25" customHeight="1">
      <c r="A296" s="54">
        <v>2</v>
      </c>
      <c r="B296" s="141" t="s">
        <v>35</v>
      </c>
      <c r="C296" s="54"/>
      <c r="D296" s="62"/>
      <c r="E296" s="72"/>
      <c r="F296" s="54"/>
      <c r="G296" s="55"/>
      <c r="H296" s="86"/>
    </row>
    <row r="297" spans="1:9" ht="17.25" customHeight="1">
      <c r="A297" s="54"/>
      <c r="B297" s="60" t="s">
        <v>270</v>
      </c>
      <c r="C297" s="54" t="s">
        <v>127</v>
      </c>
      <c r="D297" s="62" t="s">
        <v>138</v>
      </c>
      <c r="E297" s="72">
        <v>4</v>
      </c>
      <c r="F297" s="54"/>
      <c r="G297" s="55">
        <f>E297</f>
        <v>4</v>
      </c>
      <c r="H297" s="86"/>
    </row>
    <row r="298" spans="1:9" ht="15.75" customHeight="1">
      <c r="A298" s="54">
        <v>3</v>
      </c>
      <c r="B298" s="141" t="s">
        <v>36</v>
      </c>
      <c r="C298" s="54"/>
      <c r="D298" s="62"/>
      <c r="E298" s="72"/>
      <c r="F298" s="54"/>
      <c r="G298" s="55"/>
      <c r="H298" s="86"/>
    </row>
    <row r="299" spans="1:9" ht="23.25" customHeight="1">
      <c r="A299" s="54"/>
      <c r="B299" s="60" t="s">
        <v>271</v>
      </c>
      <c r="C299" s="54" t="s">
        <v>129</v>
      </c>
      <c r="D299" s="62" t="s">
        <v>137</v>
      </c>
      <c r="E299" s="58">
        <f>E295/E297</f>
        <v>12500</v>
      </c>
      <c r="F299" s="54"/>
      <c r="G299" s="56">
        <f>E299</f>
        <v>12500</v>
      </c>
      <c r="H299" s="86"/>
    </row>
    <row r="300" spans="1:9" ht="13.5" customHeight="1">
      <c r="A300" s="54">
        <v>4</v>
      </c>
      <c r="B300" s="141" t="s">
        <v>37</v>
      </c>
      <c r="C300" s="54"/>
      <c r="D300" s="62"/>
      <c r="E300" s="72"/>
      <c r="F300" s="54"/>
      <c r="G300" s="55"/>
      <c r="H300" s="86"/>
    </row>
    <row r="301" spans="1:9" ht="24" customHeight="1">
      <c r="A301" s="54"/>
      <c r="B301" s="60" t="s">
        <v>272</v>
      </c>
      <c r="C301" s="54" t="s">
        <v>141</v>
      </c>
      <c r="D301" s="62" t="s">
        <v>137</v>
      </c>
      <c r="E301" s="72">
        <v>100</v>
      </c>
      <c r="F301" s="54"/>
      <c r="G301" s="55">
        <f>E301</f>
        <v>100</v>
      </c>
      <c r="H301" s="86"/>
    </row>
    <row r="302" spans="1:9" ht="32.25" customHeight="1">
      <c r="A302" s="54"/>
      <c r="B302" s="235" t="s">
        <v>509</v>
      </c>
      <c r="C302" s="236"/>
      <c r="D302" s="62"/>
      <c r="E302" s="72"/>
      <c r="F302" s="54"/>
      <c r="G302" s="55"/>
      <c r="H302" s="86"/>
    </row>
    <row r="303" spans="1:9" ht="18" customHeight="1">
      <c r="A303" s="54">
        <v>1</v>
      </c>
      <c r="B303" s="141" t="s">
        <v>34</v>
      </c>
      <c r="C303" s="54"/>
      <c r="D303" s="62"/>
      <c r="E303" s="72"/>
      <c r="F303" s="54"/>
      <c r="G303" s="55"/>
      <c r="H303" s="86"/>
    </row>
    <row r="304" spans="1:9" ht="27" customHeight="1">
      <c r="A304" s="54"/>
      <c r="B304" s="60" t="s">
        <v>123</v>
      </c>
      <c r="C304" s="54" t="s">
        <v>129</v>
      </c>
      <c r="D304" s="62" t="s">
        <v>500</v>
      </c>
      <c r="E304" s="58">
        <v>41000</v>
      </c>
      <c r="F304" s="54"/>
      <c r="G304" s="56">
        <f>E304</f>
        <v>41000</v>
      </c>
      <c r="H304" s="86"/>
    </row>
    <row r="305" spans="1:8" ht="17.25" customHeight="1">
      <c r="A305" s="54">
        <v>2</v>
      </c>
      <c r="B305" s="141" t="s">
        <v>35</v>
      </c>
      <c r="C305" s="54"/>
      <c r="D305" s="62"/>
      <c r="E305" s="72"/>
      <c r="F305" s="54"/>
      <c r="G305" s="55"/>
      <c r="H305" s="86"/>
    </row>
    <row r="306" spans="1:8" ht="25.5" customHeight="1">
      <c r="A306" s="54"/>
      <c r="B306" s="60" t="s">
        <v>506</v>
      </c>
      <c r="C306" s="54" t="s">
        <v>127</v>
      </c>
      <c r="D306" s="62" t="s">
        <v>138</v>
      </c>
      <c r="E306" s="72">
        <v>1</v>
      </c>
      <c r="F306" s="54"/>
      <c r="G306" s="55">
        <f>E306</f>
        <v>1</v>
      </c>
      <c r="H306" s="86"/>
    </row>
    <row r="307" spans="1:8" ht="15.75" customHeight="1">
      <c r="A307" s="54">
        <v>3</v>
      </c>
      <c r="B307" s="141" t="s">
        <v>36</v>
      </c>
      <c r="C307" s="54"/>
      <c r="D307" s="62"/>
      <c r="E307" s="72"/>
      <c r="F307" s="54"/>
      <c r="G307" s="55"/>
      <c r="H307" s="86"/>
    </row>
    <row r="308" spans="1:8" ht="23.25" customHeight="1">
      <c r="A308" s="54"/>
      <c r="B308" s="60" t="s">
        <v>507</v>
      </c>
      <c r="C308" s="54" t="s">
        <v>129</v>
      </c>
      <c r="D308" s="62" t="s">
        <v>137</v>
      </c>
      <c r="E308" s="58">
        <f>E304/E306</f>
        <v>41000</v>
      </c>
      <c r="F308" s="54"/>
      <c r="G308" s="56">
        <f>E308</f>
        <v>41000</v>
      </c>
      <c r="H308" s="86"/>
    </row>
    <row r="309" spans="1:8" ht="13.5" customHeight="1">
      <c r="A309" s="54">
        <v>4</v>
      </c>
      <c r="B309" s="141" t="s">
        <v>37</v>
      </c>
      <c r="C309" s="54"/>
      <c r="D309" s="62"/>
      <c r="E309" s="72"/>
      <c r="F309" s="54"/>
      <c r="G309" s="55"/>
      <c r="H309" s="86"/>
    </row>
    <row r="310" spans="1:8" ht="24" customHeight="1">
      <c r="A310" s="54"/>
      <c r="B310" s="60" t="s">
        <v>508</v>
      </c>
      <c r="C310" s="54" t="s">
        <v>141</v>
      </c>
      <c r="D310" s="62" t="s">
        <v>137</v>
      </c>
      <c r="E310" s="72">
        <v>100</v>
      </c>
      <c r="F310" s="54"/>
      <c r="G310" s="55">
        <f>E310</f>
        <v>100</v>
      </c>
      <c r="H310" s="86"/>
    </row>
    <row r="311" spans="1:8" ht="32.25" customHeight="1">
      <c r="A311" s="54"/>
      <c r="B311" s="235" t="s">
        <v>505</v>
      </c>
      <c r="C311" s="236"/>
      <c r="D311" s="62"/>
      <c r="E311" s="72"/>
      <c r="F311" s="54"/>
      <c r="G311" s="55"/>
      <c r="H311" s="86"/>
    </row>
    <row r="312" spans="1:8" ht="18" customHeight="1">
      <c r="A312" s="54">
        <v>1</v>
      </c>
      <c r="B312" s="141" t="s">
        <v>34</v>
      </c>
      <c r="C312" s="54"/>
      <c r="D312" s="62"/>
      <c r="E312" s="72"/>
      <c r="F312" s="54"/>
      <c r="G312" s="55"/>
      <c r="H312" s="86"/>
    </row>
    <row r="313" spans="1:8" ht="27" customHeight="1">
      <c r="A313" s="54"/>
      <c r="B313" s="60" t="s">
        <v>497</v>
      </c>
      <c r="C313" s="54" t="s">
        <v>129</v>
      </c>
      <c r="D313" s="62" t="s">
        <v>130</v>
      </c>
      <c r="E313" s="58">
        <v>24419</v>
      </c>
      <c r="F313" s="54"/>
      <c r="G313" s="56">
        <f>E313</f>
        <v>24419</v>
      </c>
      <c r="H313" s="86"/>
    </row>
    <row r="314" spans="1:8" ht="17.25" customHeight="1">
      <c r="A314" s="54">
        <v>2</v>
      </c>
      <c r="B314" s="141" t="s">
        <v>35</v>
      </c>
      <c r="C314" s="54"/>
      <c r="D314" s="62"/>
      <c r="E314" s="72"/>
      <c r="F314" s="54"/>
      <c r="G314" s="55"/>
      <c r="H314" s="86"/>
    </row>
    <row r="315" spans="1:8" ht="25.5" customHeight="1">
      <c r="A315" s="54"/>
      <c r="B315" s="60" t="s">
        <v>494</v>
      </c>
      <c r="C315" s="54" t="s">
        <v>127</v>
      </c>
      <c r="D315" s="62" t="s">
        <v>138</v>
      </c>
      <c r="E315" s="72">
        <v>1</v>
      </c>
      <c r="F315" s="54"/>
      <c r="G315" s="55">
        <f>E315</f>
        <v>1</v>
      </c>
      <c r="H315" s="86"/>
    </row>
    <row r="316" spans="1:8" ht="15.75" customHeight="1">
      <c r="A316" s="54">
        <v>3</v>
      </c>
      <c r="B316" s="141" t="s">
        <v>36</v>
      </c>
      <c r="C316" s="54"/>
      <c r="D316" s="62"/>
      <c r="E316" s="72"/>
      <c r="F316" s="54"/>
      <c r="G316" s="55"/>
      <c r="H316" s="86"/>
    </row>
    <row r="317" spans="1:8" ht="23.25" customHeight="1">
      <c r="A317" s="54"/>
      <c r="B317" s="60" t="s">
        <v>495</v>
      </c>
      <c r="C317" s="54" t="s">
        <v>129</v>
      </c>
      <c r="D317" s="62" t="s">
        <v>137</v>
      </c>
      <c r="E317" s="58">
        <f>E313/E315</f>
        <v>24419</v>
      </c>
      <c r="F317" s="54"/>
      <c r="G317" s="56">
        <f>E317</f>
        <v>24419</v>
      </c>
      <c r="H317" s="86"/>
    </row>
    <row r="318" spans="1:8" ht="13.5" customHeight="1">
      <c r="A318" s="54">
        <v>4</v>
      </c>
      <c r="B318" s="141" t="s">
        <v>37</v>
      </c>
      <c r="C318" s="54"/>
      <c r="D318" s="62"/>
      <c r="E318" s="72"/>
      <c r="F318" s="54"/>
      <c r="G318" s="55"/>
      <c r="H318" s="86"/>
    </row>
    <row r="319" spans="1:8" ht="24" customHeight="1">
      <c r="A319" s="54"/>
      <c r="B319" s="60" t="s">
        <v>496</v>
      </c>
      <c r="C319" s="54" t="s">
        <v>141</v>
      </c>
      <c r="D319" s="62" t="s">
        <v>137</v>
      </c>
      <c r="E319" s="72">
        <v>100</v>
      </c>
      <c r="F319" s="54"/>
      <c r="G319" s="55">
        <f>E319</f>
        <v>100</v>
      </c>
      <c r="H319" s="86"/>
    </row>
    <row r="320" spans="1:8" ht="24.75" customHeight="1">
      <c r="A320" s="54">
        <v>7</v>
      </c>
      <c r="B320" s="235" t="s">
        <v>244</v>
      </c>
      <c r="C320" s="236"/>
      <c r="D320" s="90"/>
      <c r="E320" s="91">
        <f>E323+E336+E345+E354+E365+E374+E383+E392</f>
        <v>80327000</v>
      </c>
      <c r="F320" s="145"/>
      <c r="G320" s="64">
        <f>E320</f>
        <v>80327000</v>
      </c>
      <c r="H320" s="86"/>
    </row>
    <row r="321" spans="1:8" ht="21" customHeight="1">
      <c r="A321" s="54"/>
      <c r="B321" s="243" t="s">
        <v>409</v>
      </c>
      <c r="C321" s="244"/>
      <c r="D321" s="129"/>
      <c r="E321" s="72"/>
      <c r="F321" s="54"/>
      <c r="G321" s="55"/>
      <c r="H321" s="86"/>
    </row>
    <row r="322" spans="1:8" ht="13.5" customHeight="1">
      <c r="A322" s="54">
        <v>1</v>
      </c>
      <c r="B322" s="141" t="s">
        <v>34</v>
      </c>
      <c r="C322" s="54"/>
      <c r="D322" s="54"/>
      <c r="E322" s="72"/>
      <c r="F322" s="54"/>
      <c r="G322" s="55"/>
      <c r="H322" s="86"/>
    </row>
    <row r="323" spans="1:8" ht="38.25" customHeight="1">
      <c r="A323" s="54"/>
      <c r="B323" s="60" t="s">
        <v>410</v>
      </c>
      <c r="C323" s="54" t="s">
        <v>129</v>
      </c>
      <c r="D323" s="54" t="s">
        <v>130</v>
      </c>
      <c r="E323" s="58">
        <v>13365000</v>
      </c>
      <c r="F323" s="54"/>
      <c r="G323" s="58">
        <f>E323</f>
        <v>13365000</v>
      </c>
      <c r="H323" s="86"/>
    </row>
    <row r="324" spans="1:8" ht="13.5" customHeight="1">
      <c r="A324" s="54">
        <v>2</v>
      </c>
      <c r="B324" s="141" t="s">
        <v>35</v>
      </c>
      <c r="C324" s="54"/>
      <c r="D324" s="54"/>
      <c r="E324" s="72"/>
      <c r="F324" s="54"/>
      <c r="G324" s="55"/>
      <c r="H324" s="86"/>
    </row>
    <row r="325" spans="1:8" ht="14.25" customHeight="1">
      <c r="A325" s="54"/>
      <c r="B325" s="60" t="s">
        <v>124</v>
      </c>
      <c r="C325" s="54" t="s">
        <v>127</v>
      </c>
      <c r="D325" s="54" t="s">
        <v>128</v>
      </c>
      <c r="E325" s="57">
        <v>30</v>
      </c>
      <c r="F325" s="54"/>
      <c r="G325" s="55">
        <f>E325</f>
        <v>30</v>
      </c>
      <c r="H325" s="86"/>
    </row>
    <row r="326" spans="1:8" ht="21" customHeight="1">
      <c r="A326" s="54"/>
      <c r="B326" s="60" t="s">
        <v>133</v>
      </c>
      <c r="C326" s="54" t="s">
        <v>324</v>
      </c>
      <c r="D326" s="54" t="s">
        <v>161</v>
      </c>
      <c r="E326" s="57">
        <v>165</v>
      </c>
      <c r="F326" s="54"/>
      <c r="G326" s="55">
        <f>E326</f>
        <v>165</v>
      </c>
      <c r="H326" s="86"/>
    </row>
    <row r="327" spans="1:8" ht="36.75" customHeight="1">
      <c r="A327" s="54"/>
      <c r="B327" s="60" t="s">
        <v>411</v>
      </c>
      <c r="C327" s="54" t="s">
        <v>172</v>
      </c>
      <c r="D327" s="54" t="s">
        <v>138</v>
      </c>
      <c r="E327" s="57">
        <v>12</v>
      </c>
      <c r="F327" s="54"/>
      <c r="G327" s="55">
        <f>E327</f>
        <v>12</v>
      </c>
      <c r="H327" s="86"/>
    </row>
    <row r="328" spans="1:8" ht="13.5" customHeight="1">
      <c r="A328" s="54">
        <v>3</v>
      </c>
      <c r="B328" s="141" t="s">
        <v>36</v>
      </c>
      <c r="C328" s="54"/>
      <c r="D328" s="54"/>
      <c r="E328" s="72"/>
      <c r="F328" s="54"/>
      <c r="G328" s="55"/>
      <c r="H328" s="86"/>
    </row>
    <row r="329" spans="1:8" ht="26.25" customHeight="1">
      <c r="A329" s="54"/>
      <c r="B329" s="60" t="s">
        <v>412</v>
      </c>
      <c r="C329" s="54" t="s">
        <v>125</v>
      </c>
      <c r="D329" s="54" t="s">
        <v>137</v>
      </c>
      <c r="E329" s="58">
        <f>E323/E327</f>
        <v>1113750</v>
      </c>
      <c r="F329" s="56"/>
      <c r="G329" s="56">
        <f>E329</f>
        <v>1113750</v>
      </c>
      <c r="H329" s="86"/>
    </row>
    <row r="330" spans="1:8" ht="13.5" customHeight="1">
      <c r="A330" s="54">
        <v>4</v>
      </c>
      <c r="B330" s="141" t="s">
        <v>37</v>
      </c>
      <c r="C330" s="54"/>
      <c r="D330" s="54"/>
      <c r="E330" s="72"/>
      <c r="F330" s="54"/>
      <c r="G330" s="55"/>
      <c r="H330" s="86"/>
    </row>
    <row r="331" spans="1:8" ht="33.75" customHeight="1">
      <c r="A331" s="54"/>
      <c r="B331" s="60" t="s">
        <v>413</v>
      </c>
      <c r="C331" s="54" t="s">
        <v>141</v>
      </c>
      <c r="D331" s="54" t="s">
        <v>137</v>
      </c>
      <c r="E331" s="72">
        <v>100</v>
      </c>
      <c r="F331" s="54"/>
      <c r="G331" s="55">
        <f>E331</f>
        <v>100</v>
      </c>
      <c r="H331" s="86"/>
    </row>
    <row r="332" spans="1:8" ht="30" customHeight="1">
      <c r="A332" s="54"/>
      <c r="B332" s="143" t="s">
        <v>255</v>
      </c>
      <c r="C332" s="146"/>
      <c r="D332" s="54"/>
      <c r="E332" s="72"/>
      <c r="F332" s="54"/>
      <c r="G332" s="55"/>
      <c r="H332" s="86"/>
    </row>
    <row r="333" spans="1:8" ht="13.5" customHeight="1">
      <c r="A333" s="54">
        <v>1</v>
      </c>
      <c r="B333" s="141" t="s">
        <v>34</v>
      </c>
      <c r="C333" s="54"/>
      <c r="D333" s="62"/>
      <c r="E333" s="72"/>
      <c r="F333" s="54"/>
      <c r="G333" s="55"/>
      <c r="H333" s="86"/>
    </row>
    <row r="334" spans="1:8" ht="23.25" customHeight="1">
      <c r="A334" s="54"/>
      <c r="B334" s="60" t="s">
        <v>142</v>
      </c>
      <c r="C334" s="54" t="s">
        <v>143</v>
      </c>
      <c r="D334" s="54" t="s">
        <v>144</v>
      </c>
      <c r="E334" s="72">
        <v>123.3</v>
      </c>
      <c r="F334" s="54"/>
      <c r="G334" s="56">
        <f t="shared" ref="G334:G336" si="7">E334</f>
        <v>123.3</v>
      </c>
      <c r="H334" s="86"/>
    </row>
    <row r="335" spans="1:8" ht="23.25" customHeight="1">
      <c r="A335" s="54"/>
      <c r="B335" s="60" t="s">
        <v>145</v>
      </c>
      <c r="C335" s="54" t="s">
        <v>323</v>
      </c>
      <c r="D335" s="54" t="s">
        <v>144</v>
      </c>
      <c r="E335" s="72">
        <v>1826.1</v>
      </c>
      <c r="F335" s="54"/>
      <c r="G335" s="56">
        <f t="shared" si="7"/>
        <v>1826.1</v>
      </c>
      <c r="H335" s="86"/>
    </row>
    <row r="336" spans="1:8" ht="66.75" customHeight="1">
      <c r="A336" s="54"/>
      <c r="B336" s="60" t="s">
        <v>325</v>
      </c>
      <c r="C336" s="54" t="s">
        <v>125</v>
      </c>
      <c r="D336" s="62" t="s">
        <v>130</v>
      </c>
      <c r="E336" s="58">
        <f>81562000-1700000-500000-100000-20000000</f>
        <v>59262000</v>
      </c>
      <c r="F336" s="54"/>
      <c r="G336" s="56">
        <f t="shared" si="7"/>
        <v>59262000</v>
      </c>
      <c r="H336" s="86"/>
    </row>
    <row r="337" spans="1:8" ht="13.5" customHeight="1">
      <c r="A337" s="54">
        <v>2</v>
      </c>
      <c r="B337" s="141" t="s">
        <v>35</v>
      </c>
      <c r="C337" s="54"/>
      <c r="D337" s="54"/>
      <c r="E337" s="72"/>
      <c r="F337" s="54"/>
      <c r="G337" s="55"/>
      <c r="H337" s="86"/>
    </row>
    <row r="338" spans="1:8" ht="27.75" customHeight="1">
      <c r="A338" s="54"/>
      <c r="B338" s="60" t="s">
        <v>213</v>
      </c>
      <c r="C338" s="54" t="s">
        <v>172</v>
      </c>
      <c r="D338" s="54" t="s">
        <v>138</v>
      </c>
      <c r="E338" s="72">
        <v>9</v>
      </c>
      <c r="F338" s="54"/>
      <c r="G338" s="55">
        <f>E338</f>
        <v>9</v>
      </c>
      <c r="H338" s="86"/>
    </row>
    <row r="339" spans="1:8" ht="13.5" customHeight="1">
      <c r="A339" s="54">
        <v>3</v>
      </c>
      <c r="B339" s="65" t="s">
        <v>36</v>
      </c>
      <c r="C339" s="62"/>
      <c r="D339" s="62"/>
      <c r="E339" s="72"/>
      <c r="F339" s="54"/>
      <c r="G339" s="55"/>
      <c r="H339" s="86"/>
    </row>
    <row r="340" spans="1:8" ht="21.75" customHeight="1">
      <c r="A340" s="54"/>
      <c r="B340" s="60" t="s">
        <v>215</v>
      </c>
      <c r="C340" s="54" t="s">
        <v>125</v>
      </c>
      <c r="D340" s="54" t="s">
        <v>137</v>
      </c>
      <c r="E340" s="58">
        <f>E336/E338</f>
        <v>6584666.666666667</v>
      </c>
      <c r="F340" s="54"/>
      <c r="G340" s="58">
        <f>E340</f>
        <v>6584666.666666667</v>
      </c>
      <c r="H340" s="86"/>
    </row>
    <row r="341" spans="1:8" ht="13.5" customHeight="1">
      <c r="A341" s="54">
        <v>4</v>
      </c>
      <c r="B341" s="65" t="s">
        <v>37</v>
      </c>
      <c r="C341" s="62"/>
      <c r="D341" s="62"/>
      <c r="E341" s="72"/>
      <c r="F341" s="54"/>
      <c r="G341" s="55"/>
      <c r="H341" s="86"/>
    </row>
    <row r="342" spans="1:8" ht="27.75" customHeight="1">
      <c r="A342" s="54"/>
      <c r="B342" s="60" t="s">
        <v>214</v>
      </c>
      <c r="C342" s="54" t="s">
        <v>141</v>
      </c>
      <c r="D342" s="54" t="s">
        <v>137</v>
      </c>
      <c r="E342" s="72">
        <v>100</v>
      </c>
      <c r="F342" s="54"/>
      <c r="G342" s="56">
        <f>E342</f>
        <v>100</v>
      </c>
      <c r="H342" s="86"/>
    </row>
    <row r="343" spans="1:8" ht="15.75" customHeight="1">
      <c r="A343" s="54"/>
      <c r="B343" s="235" t="s">
        <v>256</v>
      </c>
      <c r="C343" s="236"/>
      <c r="D343" s="62"/>
      <c r="E343" s="72"/>
      <c r="F343" s="54"/>
      <c r="G343" s="55"/>
      <c r="H343" s="86"/>
    </row>
    <row r="344" spans="1:8" ht="13.5" customHeight="1">
      <c r="A344" s="54">
        <v>1</v>
      </c>
      <c r="B344" s="141" t="s">
        <v>34</v>
      </c>
      <c r="C344" s="54"/>
      <c r="D344" s="54"/>
      <c r="E344" s="72"/>
      <c r="F344" s="54"/>
      <c r="G344" s="55"/>
      <c r="H344" s="86"/>
    </row>
    <row r="345" spans="1:8" ht="38.25" customHeight="1">
      <c r="A345" s="54"/>
      <c r="B345" s="60" t="s">
        <v>216</v>
      </c>
      <c r="C345" s="54" t="s">
        <v>125</v>
      </c>
      <c r="D345" s="62" t="s">
        <v>130</v>
      </c>
      <c r="E345" s="58">
        <v>900000</v>
      </c>
      <c r="F345" s="54"/>
      <c r="G345" s="55">
        <f>E345</f>
        <v>900000</v>
      </c>
      <c r="H345" s="86"/>
    </row>
    <row r="346" spans="1:8" ht="13.5" customHeight="1">
      <c r="A346" s="54">
        <v>2</v>
      </c>
      <c r="B346" s="141" t="s">
        <v>35</v>
      </c>
      <c r="C346" s="54"/>
      <c r="D346" s="54"/>
      <c r="E346" s="72"/>
      <c r="F346" s="54"/>
      <c r="G346" s="55"/>
      <c r="H346" s="86"/>
    </row>
    <row r="347" spans="1:8" ht="27.75" customHeight="1">
      <c r="A347" s="54"/>
      <c r="B347" s="60" t="s">
        <v>218</v>
      </c>
      <c r="C347" s="54" t="s">
        <v>172</v>
      </c>
      <c r="D347" s="54" t="s">
        <v>138</v>
      </c>
      <c r="E347" s="72">
        <v>4</v>
      </c>
      <c r="F347" s="54"/>
      <c r="G347" s="55">
        <f>E347</f>
        <v>4</v>
      </c>
      <c r="H347" s="86"/>
    </row>
    <row r="348" spans="1:8" ht="13.5" customHeight="1">
      <c r="A348" s="54">
        <v>3</v>
      </c>
      <c r="B348" s="65" t="s">
        <v>36</v>
      </c>
      <c r="C348" s="62"/>
      <c r="D348" s="62"/>
      <c r="E348" s="72"/>
      <c r="F348" s="54"/>
      <c r="G348" s="55"/>
      <c r="H348" s="86"/>
    </row>
    <row r="349" spans="1:8" ht="28.5" customHeight="1">
      <c r="A349" s="54"/>
      <c r="B349" s="60" t="s">
        <v>217</v>
      </c>
      <c r="C349" s="54" t="s">
        <v>125</v>
      </c>
      <c r="D349" s="54" t="s">
        <v>137</v>
      </c>
      <c r="E349" s="58">
        <f>E345/E347</f>
        <v>225000</v>
      </c>
      <c r="F349" s="54"/>
      <c r="G349" s="55">
        <f>E349</f>
        <v>225000</v>
      </c>
      <c r="H349" s="86"/>
    </row>
    <row r="350" spans="1:8" ht="13.5" customHeight="1">
      <c r="A350" s="54">
        <v>4</v>
      </c>
      <c r="B350" s="65" t="s">
        <v>37</v>
      </c>
      <c r="C350" s="62"/>
      <c r="D350" s="62"/>
      <c r="E350" s="72"/>
      <c r="F350" s="54"/>
      <c r="G350" s="55"/>
      <c r="H350" s="86"/>
    </row>
    <row r="351" spans="1:8" ht="31.5" customHeight="1">
      <c r="A351" s="54"/>
      <c r="B351" s="60" t="s">
        <v>214</v>
      </c>
      <c r="C351" s="54" t="s">
        <v>141</v>
      </c>
      <c r="D351" s="54" t="s">
        <v>137</v>
      </c>
      <c r="E351" s="72">
        <v>100</v>
      </c>
      <c r="F351" s="54"/>
      <c r="G351" s="55">
        <f>E351</f>
        <v>100</v>
      </c>
      <c r="H351" s="86"/>
    </row>
    <row r="352" spans="1:8" ht="18" customHeight="1">
      <c r="A352" s="54"/>
      <c r="B352" s="238" t="s">
        <v>257</v>
      </c>
      <c r="C352" s="242"/>
      <c r="D352" s="54"/>
      <c r="E352" s="72"/>
      <c r="F352" s="54"/>
      <c r="G352" s="55"/>
      <c r="H352" s="86"/>
    </row>
    <row r="353" spans="1:8" ht="13.5" customHeight="1">
      <c r="A353" s="54">
        <v>1</v>
      </c>
      <c r="B353" s="141" t="s">
        <v>34</v>
      </c>
      <c r="C353" s="54"/>
      <c r="D353" s="54"/>
      <c r="E353" s="72"/>
      <c r="F353" s="54"/>
      <c r="G353" s="55"/>
      <c r="H353" s="86"/>
    </row>
    <row r="354" spans="1:8" ht="33.75" customHeight="1">
      <c r="A354" s="54"/>
      <c r="B354" s="60" t="s">
        <v>219</v>
      </c>
      <c r="C354" s="54" t="s">
        <v>129</v>
      </c>
      <c r="D354" s="54" t="s">
        <v>126</v>
      </c>
      <c r="E354" s="58">
        <v>3000000</v>
      </c>
      <c r="F354" s="54"/>
      <c r="G354" s="55">
        <f t="shared" ref="G354:G362" si="8">E354</f>
        <v>3000000</v>
      </c>
      <c r="H354" s="86"/>
    </row>
    <row r="355" spans="1:8" ht="13.5" customHeight="1">
      <c r="A355" s="54">
        <v>2</v>
      </c>
      <c r="B355" s="141" t="s">
        <v>35</v>
      </c>
      <c r="C355" s="54"/>
      <c r="D355" s="54"/>
      <c r="E355" s="72"/>
      <c r="F355" s="54"/>
      <c r="G355" s="55"/>
      <c r="H355" s="86"/>
    </row>
    <row r="356" spans="1:8" ht="30.75" customHeight="1">
      <c r="A356" s="54"/>
      <c r="B356" s="60" t="s">
        <v>160</v>
      </c>
      <c r="C356" s="54" t="s">
        <v>146</v>
      </c>
      <c r="D356" s="54" t="s">
        <v>161</v>
      </c>
      <c r="E356" s="72">
        <v>1826100</v>
      </c>
      <c r="F356" s="54"/>
      <c r="G356" s="55">
        <f t="shared" si="8"/>
        <v>1826100</v>
      </c>
      <c r="H356" s="86"/>
    </row>
    <row r="357" spans="1:8" ht="27" customHeight="1">
      <c r="A357" s="54"/>
      <c r="B357" s="60" t="s">
        <v>162</v>
      </c>
      <c r="C357" s="54" t="s">
        <v>127</v>
      </c>
      <c r="D357" s="54" t="s">
        <v>161</v>
      </c>
      <c r="E357" s="72">
        <v>120</v>
      </c>
      <c r="F357" s="54"/>
      <c r="G357" s="55">
        <f t="shared" si="8"/>
        <v>120</v>
      </c>
      <c r="H357" s="86"/>
    </row>
    <row r="358" spans="1:8" ht="40.5" customHeight="1">
      <c r="A358" s="54"/>
      <c r="B358" s="60" t="s">
        <v>220</v>
      </c>
      <c r="C358" s="54" t="s">
        <v>172</v>
      </c>
      <c r="D358" s="54" t="s">
        <v>138</v>
      </c>
      <c r="E358" s="72">
        <v>4</v>
      </c>
      <c r="F358" s="54"/>
      <c r="G358" s="55">
        <f t="shared" si="8"/>
        <v>4</v>
      </c>
      <c r="H358" s="86"/>
    </row>
    <row r="359" spans="1:8" ht="13.5" customHeight="1">
      <c r="A359" s="54">
        <v>3</v>
      </c>
      <c r="B359" s="141" t="s">
        <v>36</v>
      </c>
      <c r="C359" s="54"/>
      <c r="D359" s="54"/>
      <c r="E359" s="72"/>
      <c r="F359" s="54"/>
      <c r="G359" s="55"/>
      <c r="H359" s="86"/>
    </row>
    <row r="360" spans="1:8" ht="30" customHeight="1">
      <c r="A360" s="54"/>
      <c r="B360" s="60" t="s">
        <v>221</v>
      </c>
      <c r="C360" s="54" t="s">
        <v>125</v>
      </c>
      <c r="D360" s="54" t="s">
        <v>137</v>
      </c>
      <c r="E360" s="72">
        <f>E354/E358</f>
        <v>750000</v>
      </c>
      <c r="F360" s="54"/>
      <c r="G360" s="55">
        <f t="shared" si="8"/>
        <v>750000</v>
      </c>
      <c r="H360" s="86"/>
    </row>
    <row r="361" spans="1:8" ht="13.5" customHeight="1">
      <c r="A361" s="54">
        <v>4</v>
      </c>
      <c r="B361" s="141" t="s">
        <v>37</v>
      </c>
      <c r="C361" s="54"/>
      <c r="D361" s="54"/>
      <c r="E361" s="72"/>
      <c r="F361" s="54"/>
      <c r="G361" s="55"/>
      <c r="H361" s="86"/>
    </row>
    <row r="362" spans="1:8" ht="33.75" customHeight="1">
      <c r="A362" s="54"/>
      <c r="B362" s="60" t="s">
        <v>222</v>
      </c>
      <c r="C362" s="54" t="s">
        <v>141</v>
      </c>
      <c r="D362" s="54" t="s">
        <v>137</v>
      </c>
      <c r="E362" s="72">
        <v>100</v>
      </c>
      <c r="F362" s="54"/>
      <c r="G362" s="55">
        <f t="shared" si="8"/>
        <v>100</v>
      </c>
      <c r="H362" s="86"/>
    </row>
    <row r="363" spans="1:8" ht="18" customHeight="1">
      <c r="A363" s="54"/>
      <c r="B363" s="235" t="s">
        <v>326</v>
      </c>
      <c r="C363" s="236"/>
      <c r="D363" s="54"/>
      <c r="E363" s="72"/>
      <c r="F363" s="54"/>
      <c r="G363" s="63"/>
      <c r="H363" s="86"/>
    </row>
    <row r="364" spans="1:8" ht="13.5" customHeight="1">
      <c r="A364" s="54">
        <v>1</v>
      </c>
      <c r="B364" s="141" t="s">
        <v>34</v>
      </c>
      <c r="C364" s="54"/>
      <c r="D364" s="54"/>
      <c r="E364" s="72"/>
      <c r="F364" s="54"/>
      <c r="G364" s="63"/>
      <c r="H364" s="86"/>
    </row>
    <row r="365" spans="1:8" ht="33.75" customHeight="1">
      <c r="A365" s="54"/>
      <c r="B365" s="60" t="s">
        <v>327</v>
      </c>
      <c r="C365" s="54" t="s">
        <v>129</v>
      </c>
      <c r="D365" s="54" t="s">
        <v>126</v>
      </c>
      <c r="E365" s="58">
        <v>1600000</v>
      </c>
      <c r="F365" s="54"/>
      <c r="G365" s="63">
        <f>E365</f>
        <v>1600000</v>
      </c>
      <c r="H365" s="86"/>
    </row>
    <row r="366" spans="1:8" ht="19.5" customHeight="1">
      <c r="A366" s="54">
        <v>2</v>
      </c>
      <c r="B366" s="141" t="s">
        <v>35</v>
      </c>
      <c r="C366" s="54"/>
      <c r="D366" s="54"/>
      <c r="E366" s="72"/>
      <c r="F366" s="54"/>
      <c r="G366" s="63"/>
      <c r="H366" s="86"/>
    </row>
    <row r="367" spans="1:8" ht="36.75" customHeight="1">
      <c r="A367" s="54"/>
      <c r="B367" s="60" t="s">
        <v>328</v>
      </c>
      <c r="C367" s="54" t="s">
        <v>300</v>
      </c>
      <c r="D367" s="54" t="s">
        <v>126</v>
      </c>
      <c r="E367" s="66">
        <f>E365/E369</f>
        <v>10666.666666666666</v>
      </c>
      <c r="F367" s="54"/>
      <c r="G367" s="63">
        <f>E367</f>
        <v>10666.666666666666</v>
      </c>
      <c r="H367" s="86"/>
    </row>
    <row r="368" spans="1:8" ht="15.75" customHeight="1">
      <c r="A368" s="54">
        <v>3</v>
      </c>
      <c r="B368" s="141" t="s">
        <v>36</v>
      </c>
      <c r="C368" s="54"/>
      <c r="D368" s="54"/>
      <c r="E368" s="72"/>
      <c r="F368" s="54"/>
      <c r="G368" s="63"/>
      <c r="H368" s="86"/>
    </row>
    <row r="369" spans="1:8" ht="27" customHeight="1">
      <c r="A369" s="54"/>
      <c r="B369" s="60" t="s">
        <v>302</v>
      </c>
      <c r="C369" s="54" t="s">
        <v>125</v>
      </c>
      <c r="D369" s="54" t="s">
        <v>137</v>
      </c>
      <c r="E369" s="66">
        <v>150</v>
      </c>
      <c r="F369" s="54"/>
      <c r="G369" s="63">
        <v>150</v>
      </c>
      <c r="H369" s="86"/>
    </row>
    <row r="370" spans="1:8" ht="17.25" customHeight="1">
      <c r="A370" s="54">
        <v>4</v>
      </c>
      <c r="B370" s="141" t="s">
        <v>37</v>
      </c>
      <c r="C370" s="54"/>
      <c r="D370" s="54"/>
      <c r="E370" s="72"/>
      <c r="F370" s="54"/>
      <c r="G370" s="63"/>
      <c r="H370" s="86"/>
    </row>
    <row r="371" spans="1:8" ht="27.75" customHeight="1">
      <c r="A371" s="54"/>
      <c r="B371" s="60" t="s">
        <v>200</v>
      </c>
      <c r="C371" s="54" t="s">
        <v>141</v>
      </c>
      <c r="D371" s="54" t="s">
        <v>137</v>
      </c>
      <c r="E371" s="66">
        <v>100</v>
      </c>
      <c r="F371" s="54"/>
      <c r="G371" s="63">
        <v>100</v>
      </c>
      <c r="H371" s="86"/>
    </row>
    <row r="372" spans="1:8" ht="18" customHeight="1">
      <c r="A372" s="54"/>
      <c r="B372" s="238" t="s">
        <v>333</v>
      </c>
      <c r="C372" s="242"/>
      <c r="D372" s="54"/>
      <c r="E372" s="72"/>
      <c r="F372" s="54"/>
      <c r="G372" s="55"/>
      <c r="H372" s="86"/>
    </row>
    <row r="373" spans="1:8" ht="13.5" customHeight="1">
      <c r="A373" s="54">
        <v>1</v>
      </c>
      <c r="B373" s="141" t="s">
        <v>34</v>
      </c>
      <c r="C373" s="54"/>
      <c r="D373" s="54"/>
      <c r="E373" s="72"/>
      <c r="F373" s="54"/>
      <c r="G373" s="55"/>
      <c r="H373" s="86"/>
    </row>
    <row r="374" spans="1:8" ht="33.75" customHeight="1">
      <c r="A374" s="54"/>
      <c r="B374" s="60" t="s">
        <v>329</v>
      </c>
      <c r="C374" s="54" t="s">
        <v>129</v>
      </c>
      <c r="D374" s="54" t="s">
        <v>126</v>
      </c>
      <c r="E374" s="58">
        <f>1200000-400000</f>
        <v>800000</v>
      </c>
      <c r="F374" s="54"/>
      <c r="G374" s="58">
        <f>E374</f>
        <v>800000</v>
      </c>
      <c r="H374" s="86"/>
    </row>
    <row r="375" spans="1:8" ht="19.5" customHeight="1">
      <c r="A375" s="54">
        <v>2</v>
      </c>
      <c r="B375" s="141" t="s">
        <v>35</v>
      </c>
      <c r="C375" s="54"/>
      <c r="D375" s="54"/>
      <c r="E375" s="72"/>
      <c r="F375" s="54"/>
      <c r="G375" s="63"/>
      <c r="H375" s="86"/>
    </row>
    <row r="376" spans="1:8" ht="36.75" customHeight="1">
      <c r="A376" s="54"/>
      <c r="B376" s="60" t="s">
        <v>330</v>
      </c>
      <c r="C376" s="54" t="s">
        <v>134</v>
      </c>
      <c r="D376" s="54" t="s">
        <v>126</v>
      </c>
      <c r="E376" s="127">
        <v>60</v>
      </c>
      <c r="F376" s="128"/>
      <c r="G376" s="128">
        <v>60</v>
      </c>
      <c r="H376" s="86"/>
    </row>
    <row r="377" spans="1:8" ht="15.75" customHeight="1">
      <c r="A377" s="54">
        <v>3</v>
      </c>
      <c r="B377" s="141" t="s">
        <v>36</v>
      </c>
      <c r="C377" s="54"/>
      <c r="D377" s="54"/>
      <c r="E377" s="72"/>
      <c r="F377" s="54"/>
      <c r="G377" s="63"/>
      <c r="H377" s="86"/>
    </row>
    <row r="378" spans="1:8" ht="27" customHeight="1">
      <c r="A378" s="54"/>
      <c r="B378" s="60" t="s">
        <v>331</v>
      </c>
      <c r="C378" s="54" t="s">
        <v>125</v>
      </c>
      <c r="D378" s="54" t="s">
        <v>137</v>
      </c>
      <c r="E378" s="66">
        <f>E374/E376</f>
        <v>13333.333333333334</v>
      </c>
      <c r="F378" s="54"/>
      <c r="G378" s="63">
        <f>E378</f>
        <v>13333.333333333334</v>
      </c>
      <c r="H378" s="86"/>
    </row>
    <row r="379" spans="1:8" ht="17.25" customHeight="1">
      <c r="A379" s="54">
        <v>4</v>
      </c>
      <c r="B379" s="141" t="s">
        <v>37</v>
      </c>
      <c r="C379" s="54"/>
      <c r="D379" s="54"/>
      <c r="E379" s="72"/>
      <c r="F379" s="54"/>
      <c r="G379" s="63"/>
      <c r="H379" s="86"/>
    </row>
    <row r="380" spans="1:8" ht="27.75" customHeight="1">
      <c r="A380" s="54"/>
      <c r="B380" s="60" t="s">
        <v>332</v>
      </c>
      <c r="C380" s="54" t="s">
        <v>141</v>
      </c>
      <c r="D380" s="54" t="s">
        <v>137</v>
      </c>
      <c r="E380" s="66">
        <v>100</v>
      </c>
      <c r="F380" s="54"/>
      <c r="G380" s="63">
        <v>100</v>
      </c>
      <c r="H380" s="86"/>
    </row>
    <row r="381" spans="1:8" ht="18" customHeight="1">
      <c r="A381" s="54"/>
      <c r="B381" s="238" t="s">
        <v>427</v>
      </c>
      <c r="C381" s="242"/>
      <c r="D381" s="54"/>
      <c r="E381" s="72"/>
      <c r="F381" s="54"/>
      <c r="G381" s="55"/>
      <c r="H381" s="86"/>
    </row>
    <row r="382" spans="1:8" ht="13.5" customHeight="1">
      <c r="A382" s="54">
        <v>1</v>
      </c>
      <c r="B382" s="141" t="s">
        <v>34</v>
      </c>
      <c r="C382" s="54"/>
      <c r="D382" s="54"/>
      <c r="E382" s="72"/>
      <c r="F382" s="54"/>
      <c r="G382" s="55"/>
      <c r="H382" s="86"/>
    </row>
    <row r="383" spans="1:8" ht="33.75" customHeight="1">
      <c r="A383" s="54"/>
      <c r="B383" s="60" t="s">
        <v>428</v>
      </c>
      <c r="C383" s="54" t="s">
        <v>129</v>
      </c>
      <c r="D383" s="54" t="s">
        <v>126</v>
      </c>
      <c r="E383" s="58">
        <v>400000</v>
      </c>
      <c r="F383" s="54"/>
      <c r="G383" s="63">
        <f t="shared" ref="G383" si="9">E383</f>
        <v>400000</v>
      </c>
      <c r="H383" s="86"/>
    </row>
    <row r="384" spans="1:8" ht="22.5" customHeight="1">
      <c r="A384" s="54">
        <v>2</v>
      </c>
      <c r="B384" s="141" t="s">
        <v>35</v>
      </c>
      <c r="C384" s="54"/>
      <c r="D384" s="54"/>
      <c r="E384" s="72"/>
      <c r="F384" s="54"/>
      <c r="G384" s="63"/>
      <c r="H384" s="86"/>
    </row>
    <row r="385" spans="1:8" ht="33" customHeight="1">
      <c r="A385" s="54"/>
      <c r="B385" s="60" t="s">
        <v>235</v>
      </c>
      <c r="C385" s="54" t="s">
        <v>134</v>
      </c>
      <c r="D385" s="54" t="s">
        <v>126</v>
      </c>
      <c r="E385" s="127">
        <v>40</v>
      </c>
      <c r="F385" s="128"/>
      <c r="G385" s="128">
        <f t="shared" ref="G385" si="10">E385</f>
        <v>40</v>
      </c>
      <c r="H385" s="86"/>
    </row>
    <row r="386" spans="1:8" ht="12" customHeight="1">
      <c r="A386" s="54">
        <v>3</v>
      </c>
      <c r="B386" s="141" t="s">
        <v>36</v>
      </c>
      <c r="C386" s="54"/>
      <c r="D386" s="54"/>
      <c r="E386" s="72"/>
      <c r="F386" s="54"/>
      <c r="G386" s="63"/>
      <c r="H386" s="86"/>
    </row>
    <row r="387" spans="1:8" ht="33.75" customHeight="1">
      <c r="A387" s="54"/>
      <c r="B387" s="60" t="s">
        <v>429</v>
      </c>
      <c r="C387" s="54" t="s">
        <v>125</v>
      </c>
      <c r="D387" s="54" t="s">
        <v>137</v>
      </c>
      <c r="E387" s="66">
        <f>E383/E385</f>
        <v>10000</v>
      </c>
      <c r="F387" s="54"/>
      <c r="G387" s="63">
        <f t="shared" ref="G387" si="11">E387</f>
        <v>10000</v>
      </c>
      <c r="H387" s="86"/>
    </row>
    <row r="388" spans="1:8" ht="15.75" customHeight="1">
      <c r="A388" s="54">
        <v>4</v>
      </c>
      <c r="B388" s="141" t="s">
        <v>37</v>
      </c>
      <c r="C388" s="54"/>
      <c r="D388" s="54"/>
      <c r="E388" s="72"/>
      <c r="F388" s="54"/>
      <c r="G388" s="63"/>
      <c r="H388" s="86"/>
    </row>
    <row r="389" spans="1:8" ht="40.5" customHeight="1">
      <c r="A389" s="145"/>
      <c r="B389" s="60" t="s">
        <v>430</v>
      </c>
      <c r="C389" s="54" t="s">
        <v>141</v>
      </c>
      <c r="D389" s="54" t="s">
        <v>137</v>
      </c>
      <c r="E389" s="66">
        <v>100</v>
      </c>
      <c r="F389" s="54"/>
      <c r="G389" s="63">
        <f t="shared" ref="G389" si="12">E389</f>
        <v>100</v>
      </c>
      <c r="H389" s="86"/>
    </row>
    <row r="390" spans="1:8" ht="25.5" customHeight="1">
      <c r="A390" s="54"/>
      <c r="B390" s="238" t="s">
        <v>449</v>
      </c>
      <c r="C390" s="242"/>
      <c r="D390" s="54"/>
      <c r="E390" s="72"/>
      <c r="F390" s="54"/>
      <c r="G390" s="55"/>
      <c r="H390" s="86"/>
    </row>
    <row r="391" spans="1:8" ht="13.5" customHeight="1">
      <c r="A391" s="54">
        <v>1</v>
      </c>
      <c r="B391" s="141" t="s">
        <v>34</v>
      </c>
      <c r="C391" s="54"/>
      <c r="D391" s="54"/>
      <c r="E391" s="72"/>
      <c r="F391" s="54"/>
      <c r="G391" s="55"/>
      <c r="H391" s="86"/>
    </row>
    <row r="392" spans="1:8" ht="46.5" customHeight="1">
      <c r="A392" s="54"/>
      <c r="B392" s="60" t="s">
        <v>448</v>
      </c>
      <c r="C392" s="54" t="s">
        <v>129</v>
      </c>
      <c r="D392" s="54" t="s">
        <v>126</v>
      </c>
      <c r="E392" s="58">
        <v>1000000</v>
      </c>
      <c r="F392" s="54"/>
      <c r="G392" s="63">
        <f t="shared" ref="G392" si="13">E392</f>
        <v>1000000</v>
      </c>
      <c r="H392" s="86"/>
    </row>
    <row r="393" spans="1:8" ht="21" customHeight="1">
      <c r="A393" s="54">
        <v>2</v>
      </c>
      <c r="B393" s="141" t="s">
        <v>35</v>
      </c>
      <c r="C393" s="54"/>
      <c r="D393" s="54"/>
      <c r="E393" s="72"/>
      <c r="F393" s="54"/>
      <c r="G393" s="63"/>
      <c r="H393" s="86"/>
    </row>
    <row r="394" spans="1:8" ht="14.25" customHeight="1">
      <c r="A394" s="54"/>
      <c r="B394" s="60" t="s">
        <v>489</v>
      </c>
      <c r="C394" s="54" t="s">
        <v>127</v>
      </c>
      <c r="D394" s="54" t="s">
        <v>161</v>
      </c>
      <c r="E394" s="57">
        <v>47</v>
      </c>
      <c r="F394" s="54"/>
      <c r="G394" s="55">
        <f>E394</f>
        <v>47</v>
      </c>
      <c r="H394" s="86"/>
    </row>
    <row r="395" spans="1:8" ht="14.25" customHeight="1">
      <c r="A395" s="54"/>
      <c r="B395" s="60" t="s">
        <v>490</v>
      </c>
      <c r="C395" s="54" t="s">
        <v>127</v>
      </c>
      <c r="D395" s="54" t="s">
        <v>161</v>
      </c>
      <c r="E395" s="57">
        <v>4</v>
      </c>
      <c r="F395" s="54"/>
      <c r="G395" s="55">
        <f>E395</f>
        <v>4</v>
      </c>
      <c r="H395" s="86"/>
    </row>
    <row r="396" spans="1:8" ht="28.5" customHeight="1">
      <c r="A396" s="54"/>
      <c r="B396" s="60" t="s">
        <v>491</v>
      </c>
      <c r="C396" s="54" t="s">
        <v>324</v>
      </c>
      <c r="D396" s="54" t="s">
        <v>161</v>
      </c>
      <c r="E396" s="57">
        <v>4.7699999999999996</v>
      </c>
      <c r="F396" s="54"/>
      <c r="G396" s="57">
        <f>E396</f>
        <v>4.7699999999999996</v>
      </c>
      <c r="H396" s="86"/>
    </row>
    <row r="397" spans="1:8" ht="36" customHeight="1">
      <c r="A397" s="54"/>
      <c r="B397" s="60" t="s">
        <v>450</v>
      </c>
      <c r="C397" s="54" t="s">
        <v>172</v>
      </c>
      <c r="D397" s="54" t="s">
        <v>126</v>
      </c>
      <c r="E397" s="127">
        <v>9</v>
      </c>
      <c r="F397" s="128"/>
      <c r="G397" s="128">
        <f t="shared" ref="G397" si="14">E397</f>
        <v>9</v>
      </c>
      <c r="H397" s="86"/>
    </row>
    <row r="398" spans="1:8" ht="12" customHeight="1">
      <c r="A398" s="54">
        <v>3</v>
      </c>
      <c r="B398" s="65" t="s">
        <v>36</v>
      </c>
      <c r="C398" s="54"/>
      <c r="D398" s="54"/>
      <c r="E398" s="72"/>
      <c r="F398" s="54"/>
      <c r="G398" s="63"/>
      <c r="H398" s="86"/>
    </row>
    <row r="399" spans="1:8" ht="33.75" customHeight="1">
      <c r="A399" s="54"/>
      <c r="B399" s="60" t="s">
        <v>492</v>
      </c>
      <c r="C399" s="54" t="s">
        <v>125</v>
      </c>
      <c r="D399" s="54" t="s">
        <v>137</v>
      </c>
      <c r="E399" s="66">
        <f>E392/E397+0.01</f>
        <v>111111.1211111111</v>
      </c>
      <c r="F399" s="54"/>
      <c r="G399" s="63">
        <f t="shared" ref="G399:G400" si="15">E399</f>
        <v>111111.1211111111</v>
      </c>
      <c r="H399" s="86"/>
    </row>
    <row r="400" spans="1:8" ht="33.75" customHeight="1">
      <c r="A400" s="54"/>
      <c r="B400" s="60" t="s">
        <v>493</v>
      </c>
      <c r="C400" s="54" t="s">
        <v>125</v>
      </c>
      <c r="D400" s="54" t="s">
        <v>137</v>
      </c>
      <c r="E400" s="66">
        <f>ROUND(E392/(E396*1000),2)+0.01</f>
        <v>209.64999999999998</v>
      </c>
      <c r="F400" s="54"/>
      <c r="G400" s="63">
        <f t="shared" si="15"/>
        <v>209.64999999999998</v>
      </c>
      <c r="H400" s="86"/>
    </row>
    <row r="401" spans="1:8" ht="15.75" customHeight="1">
      <c r="A401" s="54">
        <v>4</v>
      </c>
      <c r="B401" s="141" t="s">
        <v>37</v>
      </c>
      <c r="C401" s="54"/>
      <c r="D401" s="54"/>
      <c r="E401" s="72"/>
      <c r="F401" s="54"/>
      <c r="G401" s="63"/>
      <c r="H401" s="86"/>
    </row>
    <row r="402" spans="1:8" ht="27" customHeight="1">
      <c r="A402" s="145"/>
      <c r="B402" s="60" t="s">
        <v>447</v>
      </c>
      <c r="C402" s="54" t="s">
        <v>141</v>
      </c>
      <c r="D402" s="54" t="s">
        <v>137</v>
      </c>
      <c r="E402" s="66">
        <v>100</v>
      </c>
      <c r="F402" s="54"/>
      <c r="G402" s="63">
        <f t="shared" ref="G402" si="16">E402</f>
        <v>100</v>
      </c>
      <c r="H402" s="86"/>
    </row>
    <row r="403" spans="1:8" ht="27" customHeight="1">
      <c r="A403" s="145">
        <v>8</v>
      </c>
      <c r="B403" s="235" t="s">
        <v>245</v>
      </c>
      <c r="C403" s="236"/>
      <c r="D403" s="62"/>
      <c r="E403" s="133">
        <f>E406+E415+E424+E433</f>
        <v>16514000</v>
      </c>
      <c r="F403" s="145"/>
      <c r="G403" s="133">
        <f>G406+G415+G424+G433</f>
        <v>16514000</v>
      </c>
      <c r="H403" s="86"/>
    </row>
    <row r="404" spans="1:8" ht="29.25" customHeight="1">
      <c r="A404" s="54"/>
      <c r="B404" s="141" t="s">
        <v>258</v>
      </c>
      <c r="C404" s="54"/>
      <c r="D404" s="62"/>
      <c r="E404" s="72"/>
      <c r="F404" s="54"/>
      <c r="G404" s="55"/>
      <c r="H404" s="86"/>
    </row>
    <row r="405" spans="1:8" ht="13.5" customHeight="1">
      <c r="A405" s="54">
        <v>1</v>
      </c>
      <c r="B405" s="141" t="s">
        <v>34</v>
      </c>
      <c r="C405" s="54"/>
      <c r="D405" s="54"/>
      <c r="E405" s="72"/>
      <c r="F405" s="54"/>
      <c r="G405" s="55"/>
      <c r="H405" s="86"/>
    </row>
    <row r="406" spans="1:8" ht="27" customHeight="1">
      <c r="A406" s="54"/>
      <c r="B406" s="60" t="s">
        <v>206</v>
      </c>
      <c r="C406" s="54" t="s">
        <v>125</v>
      </c>
      <c r="D406" s="54" t="s">
        <v>130</v>
      </c>
      <c r="E406" s="58">
        <v>8500000</v>
      </c>
      <c r="F406" s="54"/>
      <c r="G406" s="56">
        <f>E406</f>
        <v>8500000</v>
      </c>
      <c r="H406" s="86"/>
    </row>
    <row r="407" spans="1:8" ht="13.5" customHeight="1">
      <c r="A407" s="54">
        <v>2</v>
      </c>
      <c r="B407" s="141" t="s">
        <v>35</v>
      </c>
      <c r="C407" s="54"/>
      <c r="D407" s="54"/>
      <c r="E407" s="72"/>
      <c r="F407" s="54"/>
      <c r="G407" s="55"/>
      <c r="H407" s="86"/>
    </row>
    <row r="408" spans="1:8" ht="32.25" customHeight="1">
      <c r="A408" s="54"/>
      <c r="B408" s="60" t="s">
        <v>209</v>
      </c>
      <c r="C408" s="54" t="s">
        <v>172</v>
      </c>
      <c r="D408" s="54" t="s">
        <v>138</v>
      </c>
      <c r="E408" s="72">
        <v>12</v>
      </c>
      <c r="F408" s="54"/>
      <c r="G408" s="55">
        <f>E408</f>
        <v>12</v>
      </c>
      <c r="H408" s="86"/>
    </row>
    <row r="409" spans="1:8" ht="13.5" customHeight="1">
      <c r="A409" s="54">
        <v>3</v>
      </c>
      <c r="B409" s="141" t="s">
        <v>36</v>
      </c>
      <c r="C409" s="54"/>
      <c r="D409" s="54"/>
      <c r="E409" s="72"/>
      <c r="F409" s="54"/>
      <c r="G409" s="55"/>
      <c r="H409" s="86"/>
    </row>
    <row r="410" spans="1:8" ht="27.75" customHeight="1">
      <c r="A410" s="54"/>
      <c r="B410" s="60" t="s">
        <v>203</v>
      </c>
      <c r="C410" s="54" t="s">
        <v>125</v>
      </c>
      <c r="D410" s="54" t="s">
        <v>137</v>
      </c>
      <c r="E410" s="58">
        <f>E406/E408</f>
        <v>708333.33333333337</v>
      </c>
      <c r="F410" s="54"/>
      <c r="G410" s="55">
        <f>E410</f>
        <v>708333.33333333337</v>
      </c>
      <c r="H410" s="86"/>
    </row>
    <row r="411" spans="1:8" ht="13.5" customHeight="1">
      <c r="A411" s="54">
        <v>4</v>
      </c>
      <c r="B411" s="141" t="s">
        <v>37</v>
      </c>
      <c r="C411" s="54"/>
      <c r="D411" s="54"/>
      <c r="E411" s="72"/>
      <c r="F411" s="54"/>
      <c r="G411" s="55"/>
      <c r="H411" s="86"/>
    </row>
    <row r="412" spans="1:8" ht="32.25" customHeight="1">
      <c r="A412" s="54"/>
      <c r="B412" s="60" t="s">
        <v>211</v>
      </c>
      <c r="C412" s="54" t="s">
        <v>141</v>
      </c>
      <c r="D412" s="54" t="s">
        <v>137</v>
      </c>
      <c r="E412" s="72">
        <v>100</v>
      </c>
      <c r="F412" s="54"/>
      <c r="G412" s="55">
        <f>E412</f>
        <v>100</v>
      </c>
      <c r="H412" s="86"/>
    </row>
    <row r="413" spans="1:8" ht="27.75" customHeight="1">
      <c r="A413" s="54"/>
      <c r="B413" s="235" t="s">
        <v>259</v>
      </c>
      <c r="C413" s="236"/>
      <c r="D413" s="62"/>
      <c r="E413" s="72"/>
      <c r="F413" s="54"/>
      <c r="G413" s="55"/>
      <c r="H413" s="86"/>
    </row>
    <row r="414" spans="1:8" ht="13.5" customHeight="1">
      <c r="A414" s="54">
        <v>1</v>
      </c>
      <c r="B414" s="141" t="s">
        <v>34</v>
      </c>
      <c r="C414" s="54"/>
      <c r="D414" s="54"/>
      <c r="E414" s="72"/>
      <c r="F414" s="54"/>
      <c r="G414" s="55"/>
      <c r="H414" s="86"/>
    </row>
    <row r="415" spans="1:8" ht="33.75" customHeight="1">
      <c r="A415" s="54"/>
      <c r="B415" s="60" t="s">
        <v>207</v>
      </c>
      <c r="C415" s="54" t="s">
        <v>125</v>
      </c>
      <c r="D415" s="54" t="s">
        <v>130</v>
      </c>
      <c r="E415" s="58">
        <v>6500000</v>
      </c>
      <c r="F415" s="57"/>
      <c r="G415" s="58">
        <f>E415</f>
        <v>6500000</v>
      </c>
      <c r="H415" s="86"/>
    </row>
    <row r="416" spans="1:8" ht="13.5" customHeight="1">
      <c r="A416" s="54">
        <v>2</v>
      </c>
      <c r="B416" s="141" t="s">
        <v>35</v>
      </c>
      <c r="C416" s="54"/>
      <c r="D416" s="54"/>
      <c r="E416" s="57"/>
      <c r="F416" s="57"/>
      <c r="G416" s="57"/>
      <c r="H416" s="86"/>
    </row>
    <row r="417" spans="1:8" ht="26.25" customHeight="1">
      <c r="A417" s="54"/>
      <c r="B417" s="60" t="s">
        <v>202</v>
      </c>
      <c r="C417" s="54" t="s">
        <v>172</v>
      </c>
      <c r="D417" s="54" t="s">
        <v>138</v>
      </c>
      <c r="E417" s="57">
        <v>12</v>
      </c>
      <c r="F417" s="57"/>
      <c r="G417" s="57">
        <f>E417</f>
        <v>12</v>
      </c>
      <c r="H417" s="86"/>
    </row>
    <row r="418" spans="1:8" ht="13.5" customHeight="1">
      <c r="A418" s="54">
        <v>3</v>
      </c>
      <c r="B418" s="141" t="s">
        <v>36</v>
      </c>
      <c r="C418" s="54"/>
      <c r="D418" s="54"/>
      <c r="E418" s="57"/>
      <c r="F418" s="57"/>
      <c r="G418" s="57"/>
      <c r="H418" s="86"/>
    </row>
    <row r="419" spans="1:8" ht="26.25" customHeight="1">
      <c r="A419" s="54"/>
      <c r="B419" s="60" t="s">
        <v>208</v>
      </c>
      <c r="C419" s="54" t="s">
        <v>125</v>
      </c>
      <c r="D419" s="54" t="s">
        <v>137</v>
      </c>
      <c r="E419" s="58">
        <f>E415/E417</f>
        <v>541666.66666666663</v>
      </c>
      <c r="F419" s="58"/>
      <c r="G419" s="58">
        <f>E419</f>
        <v>541666.66666666663</v>
      </c>
      <c r="H419" s="86"/>
    </row>
    <row r="420" spans="1:8" ht="13.5" customHeight="1">
      <c r="A420" s="54">
        <v>4</v>
      </c>
      <c r="B420" s="141" t="s">
        <v>37</v>
      </c>
      <c r="C420" s="54"/>
      <c r="D420" s="54"/>
      <c r="E420" s="57"/>
      <c r="F420" s="57"/>
      <c r="G420" s="57"/>
      <c r="H420" s="86"/>
    </row>
    <row r="421" spans="1:8" ht="27.75" customHeight="1">
      <c r="A421" s="54"/>
      <c r="B421" s="60" t="s">
        <v>212</v>
      </c>
      <c r="C421" s="54" t="s">
        <v>141</v>
      </c>
      <c r="D421" s="54" t="s">
        <v>137</v>
      </c>
      <c r="E421" s="57">
        <v>100</v>
      </c>
      <c r="F421" s="57"/>
      <c r="G421" s="57">
        <f>E421</f>
        <v>100</v>
      </c>
      <c r="H421" s="86"/>
    </row>
    <row r="422" spans="1:8" ht="38.25" customHeight="1">
      <c r="A422" s="54"/>
      <c r="B422" s="235" t="s">
        <v>260</v>
      </c>
      <c r="C422" s="236"/>
      <c r="D422" s="62"/>
      <c r="E422" s="57"/>
      <c r="F422" s="57"/>
      <c r="G422" s="57"/>
      <c r="H422" s="86"/>
    </row>
    <row r="423" spans="1:8" ht="13.5" customHeight="1">
      <c r="A423" s="54">
        <v>1</v>
      </c>
      <c r="B423" s="141" t="s">
        <v>34</v>
      </c>
      <c r="C423" s="54"/>
      <c r="D423" s="54"/>
      <c r="E423" s="57"/>
      <c r="F423" s="57"/>
      <c r="G423" s="57"/>
      <c r="H423" s="86"/>
    </row>
    <row r="424" spans="1:8" ht="37.5" customHeight="1">
      <c r="A424" s="54"/>
      <c r="B424" s="87" t="s">
        <v>201</v>
      </c>
      <c r="C424" s="54" t="s">
        <v>129</v>
      </c>
      <c r="D424" s="54" t="s">
        <v>130</v>
      </c>
      <c r="E424" s="58">
        <v>514000</v>
      </c>
      <c r="F424" s="57"/>
      <c r="G424" s="58">
        <f>E424</f>
        <v>514000</v>
      </c>
      <c r="H424" s="86"/>
    </row>
    <row r="425" spans="1:8" ht="13.5" customHeight="1">
      <c r="A425" s="54">
        <v>2</v>
      </c>
      <c r="B425" s="129" t="s">
        <v>35</v>
      </c>
      <c r="C425" s="54"/>
      <c r="D425" s="54"/>
      <c r="E425" s="57"/>
      <c r="F425" s="57"/>
      <c r="G425" s="57"/>
      <c r="H425" s="86"/>
    </row>
    <row r="426" spans="1:8" ht="28.5" customHeight="1">
      <c r="A426" s="54"/>
      <c r="B426" s="60" t="s">
        <v>204</v>
      </c>
      <c r="C426" s="54" t="s">
        <v>172</v>
      </c>
      <c r="D426" s="54" t="s">
        <v>138</v>
      </c>
      <c r="E426" s="57">
        <v>12</v>
      </c>
      <c r="F426" s="57"/>
      <c r="G426" s="57">
        <v>12</v>
      </c>
      <c r="H426" s="86"/>
    </row>
    <row r="427" spans="1:8" ht="13.5" customHeight="1">
      <c r="A427" s="54">
        <v>3</v>
      </c>
      <c r="B427" s="129" t="s">
        <v>36</v>
      </c>
      <c r="C427" s="54"/>
      <c r="D427" s="54"/>
      <c r="E427" s="57"/>
      <c r="F427" s="57"/>
      <c r="G427" s="57"/>
      <c r="H427" s="86"/>
    </row>
    <row r="428" spans="1:8" ht="21.75" customHeight="1">
      <c r="A428" s="54"/>
      <c r="B428" s="60" t="s">
        <v>205</v>
      </c>
      <c r="C428" s="54" t="s">
        <v>125</v>
      </c>
      <c r="D428" s="54" t="s">
        <v>137</v>
      </c>
      <c r="E428" s="58">
        <f>E424/E426</f>
        <v>42833.333333333336</v>
      </c>
      <c r="F428" s="66"/>
      <c r="G428" s="58">
        <f>E428</f>
        <v>42833.333333333336</v>
      </c>
      <c r="H428" s="86"/>
    </row>
    <row r="429" spans="1:8" ht="13.5" customHeight="1">
      <c r="A429" s="54">
        <v>4</v>
      </c>
      <c r="B429" s="129" t="s">
        <v>37</v>
      </c>
      <c r="C429" s="54"/>
      <c r="D429" s="54"/>
      <c r="E429" s="57"/>
      <c r="F429" s="57"/>
      <c r="G429" s="57"/>
      <c r="H429" s="86"/>
    </row>
    <row r="430" spans="1:8" ht="36" customHeight="1">
      <c r="A430" s="54"/>
      <c r="B430" s="60" t="s">
        <v>210</v>
      </c>
      <c r="C430" s="54" t="s">
        <v>141</v>
      </c>
      <c r="D430" s="54" t="s">
        <v>137</v>
      </c>
      <c r="E430" s="57">
        <v>100</v>
      </c>
      <c r="F430" s="57"/>
      <c r="G430" s="57">
        <v>100</v>
      </c>
      <c r="H430" s="86"/>
    </row>
    <row r="431" spans="1:8" ht="38.25" customHeight="1">
      <c r="A431" s="54"/>
      <c r="B431" s="238" t="s">
        <v>334</v>
      </c>
      <c r="C431" s="238"/>
      <c r="D431" s="54"/>
      <c r="E431" s="57"/>
      <c r="F431" s="57"/>
      <c r="G431" s="57"/>
      <c r="H431" s="86"/>
    </row>
    <row r="432" spans="1:8" ht="13.5" customHeight="1">
      <c r="A432" s="54">
        <v>1</v>
      </c>
      <c r="B432" s="141" t="s">
        <v>34</v>
      </c>
      <c r="C432" s="54"/>
      <c r="D432" s="54"/>
      <c r="E432" s="57"/>
      <c r="F432" s="57"/>
      <c r="G432" s="57"/>
      <c r="H432" s="86"/>
    </row>
    <row r="433" spans="1:8" ht="49.5" customHeight="1">
      <c r="A433" s="54"/>
      <c r="B433" s="87" t="s">
        <v>335</v>
      </c>
      <c r="C433" s="54" t="s">
        <v>129</v>
      </c>
      <c r="D433" s="54" t="s">
        <v>130</v>
      </c>
      <c r="E433" s="58">
        <v>1000000</v>
      </c>
      <c r="F433" s="57"/>
      <c r="G433" s="58">
        <f>E433</f>
        <v>1000000</v>
      </c>
      <c r="H433" s="86"/>
    </row>
    <row r="434" spans="1:8" ht="13.5" customHeight="1">
      <c r="A434" s="54">
        <v>2</v>
      </c>
      <c r="B434" s="129" t="s">
        <v>35</v>
      </c>
      <c r="C434" s="54"/>
      <c r="D434" s="54"/>
      <c r="E434" s="57"/>
      <c r="F434" s="57"/>
      <c r="G434" s="57"/>
      <c r="H434" s="86"/>
    </row>
    <row r="435" spans="1:8" ht="37.5" customHeight="1">
      <c r="A435" s="54"/>
      <c r="B435" s="60" t="s">
        <v>336</v>
      </c>
      <c r="C435" s="54" t="s">
        <v>127</v>
      </c>
      <c r="D435" s="54" t="s">
        <v>126</v>
      </c>
      <c r="E435" s="54">
        <v>18</v>
      </c>
      <c r="F435" s="54"/>
      <c r="G435" s="58">
        <f>E435</f>
        <v>18</v>
      </c>
      <c r="H435" s="86"/>
    </row>
    <row r="436" spans="1:8" ht="13.5" customHeight="1">
      <c r="A436" s="54">
        <v>3</v>
      </c>
      <c r="B436" s="141" t="s">
        <v>36</v>
      </c>
      <c r="C436" s="54"/>
      <c r="D436" s="54"/>
      <c r="E436" s="57"/>
      <c r="F436" s="54"/>
      <c r="G436" s="54"/>
      <c r="H436" s="86"/>
    </row>
    <row r="437" spans="1:8" ht="21.75" customHeight="1">
      <c r="A437" s="54"/>
      <c r="B437" s="60" t="s">
        <v>237</v>
      </c>
      <c r="C437" s="54" t="s">
        <v>125</v>
      </c>
      <c r="D437" s="54" t="s">
        <v>137</v>
      </c>
      <c r="E437" s="56">
        <f>E433/E435</f>
        <v>55555.555555555555</v>
      </c>
      <c r="F437" s="54"/>
      <c r="G437" s="58">
        <f>E437</f>
        <v>55555.555555555555</v>
      </c>
      <c r="H437" s="86"/>
    </row>
    <row r="438" spans="1:8" ht="13.5" customHeight="1">
      <c r="A438" s="54">
        <v>4</v>
      </c>
      <c r="B438" s="129" t="s">
        <v>37</v>
      </c>
      <c r="C438" s="54"/>
      <c r="D438" s="54"/>
      <c r="E438" s="57"/>
      <c r="F438" s="57"/>
      <c r="G438" s="57"/>
      <c r="H438" s="86"/>
    </row>
    <row r="439" spans="1:8" ht="45" customHeight="1">
      <c r="A439" s="54"/>
      <c r="B439" s="60" t="s">
        <v>337</v>
      </c>
      <c r="C439" s="54" t="s">
        <v>141</v>
      </c>
      <c r="D439" s="54" t="s">
        <v>137</v>
      </c>
      <c r="E439" s="57">
        <v>100</v>
      </c>
      <c r="F439" s="57"/>
      <c r="G439" s="58">
        <f>E439</f>
        <v>100</v>
      </c>
      <c r="H439" s="86"/>
    </row>
    <row r="440" spans="1:8" ht="25.5" customHeight="1">
      <c r="A440" s="145">
        <v>9</v>
      </c>
      <c r="B440" s="235" t="s">
        <v>250</v>
      </c>
      <c r="C440" s="236"/>
      <c r="D440" s="54"/>
      <c r="E440" s="134">
        <f>E443</f>
        <v>6350000</v>
      </c>
      <c r="F440" s="135"/>
      <c r="G440" s="134">
        <f>E440</f>
        <v>6350000</v>
      </c>
      <c r="H440" s="86"/>
    </row>
    <row r="441" spans="1:8" ht="26.25" customHeight="1">
      <c r="A441" s="54"/>
      <c r="B441" s="235" t="s">
        <v>261</v>
      </c>
      <c r="C441" s="236"/>
      <c r="D441" s="54"/>
      <c r="E441" s="57"/>
      <c r="F441" s="57"/>
      <c r="G441" s="57"/>
      <c r="H441" s="86"/>
    </row>
    <row r="442" spans="1:8" ht="11.25" customHeight="1">
      <c r="A442" s="54">
        <v>1</v>
      </c>
      <c r="B442" s="141" t="s">
        <v>34</v>
      </c>
      <c r="C442" s="54"/>
      <c r="D442" s="54"/>
      <c r="E442" s="57"/>
      <c r="F442" s="57"/>
      <c r="G442" s="57"/>
      <c r="H442" s="86"/>
    </row>
    <row r="443" spans="1:8" ht="42" customHeight="1">
      <c r="A443" s="54"/>
      <c r="B443" s="60" t="s">
        <v>246</v>
      </c>
      <c r="C443" s="54" t="s">
        <v>125</v>
      </c>
      <c r="D443" s="54" t="s">
        <v>130</v>
      </c>
      <c r="E443" s="58">
        <f>6000000+250000+100000</f>
        <v>6350000</v>
      </c>
      <c r="F443" s="57"/>
      <c r="G443" s="58">
        <f>E443</f>
        <v>6350000</v>
      </c>
      <c r="H443" s="86"/>
    </row>
    <row r="444" spans="1:8" ht="11.25" customHeight="1">
      <c r="A444" s="54">
        <v>2</v>
      </c>
      <c r="B444" s="141" t="s">
        <v>35</v>
      </c>
      <c r="C444" s="54"/>
      <c r="D444" s="54"/>
      <c r="E444" s="72"/>
      <c r="F444" s="54"/>
      <c r="G444" s="55"/>
      <c r="H444" s="86"/>
    </row>
    <row r="445" spans="1:8" ht="49.5" customHeight="1">
      <c r="A445" s="54"/>
      <c r="B445" s="60" t="s">
        <v>247</v>
      </c>
      <c r="C445" s="54" t="s">
        <v>172</v>
      </c>
      <c r="D445" s="54" t="s">
        <v>138</v>
      </c>
      <c r="E445" s="72">
        <v>12</v>
      </c>
      <c r="F445" s="54"/>
      <c r="G445" s="58">
        <f>E445</f>
        <v>12</v>
      </c>
      <c r="H445" s="86"/>
    </row>
    <row r="446" spans="1:8" ht="11.25" customHeight="1">
      <c r="A446" s="54">
        <v>3</v>
      </c>
      <c r="B446" s="141" t="s">
        <v>36</v>
      </c>
      <c r="C446" s="54"/>
      <c r="D446" s="54"/>
      <c r="E446" s="72"/>
      <c r="F446" s="54"/>
      <c r="G446" s="55"/>
      <c r="H446" s="86"/>
    </row>
    <row r="447" spans="1:8" ht="39" customHeight="1">
      <c r="A447" s="54"/>
      <c r="B447" s="60" t="s">
        <v>248</v>
      </c>
      <c r="C447" s="54" t="s">
        <v>125</v>
      </c>
      <c r="D447" s="54" t="s">
        <v>137</v>
      </c>
      <c r="E447" s="58">
        <f>E443/E445</f>
        <v>529166.66666666663</v>
      </c>
      <c r="F447" s="54"/>
      <c r="G447" s="58">
        <f>E447</f>
        <v>529166.66666666663</v>
      </c>
      <c r="H447" s="86"/>
    </row>
    <row r="448" spans="1:8" ht="11.25" customHeight="1">
      <c r="A448" s="54">
        <v>4</v>
      </c>
      <c r="B448" s="141" t="s">
        <v>37</v>
      </c>
      <c r="C448" s="54"/>
      <c r="D448" s="54"/>
      <c r="E448" s="72"/>
      <c r="F448" s="54"/>
      <c r="G448" s="55"/>
      <c r="H448" s="86"/>
    </row>
    <row r="449" spans="1:8" ht="44.25" customHeight="1">
      <c r="A449" s="54"/>
      <c r="B449" s="60" t="s">
        <v>249</v>
      </c>
      <c r="C449" s="54" t="s">
        <v>141</v>
      </c>
      <c r="D449" s="54" t="s">
        <v>137</v>
      </c>
      <c r="E449" s="72">
        <v>100</v>
      </c>
      <c r="F449" s="54"/>
      <c r="G449" s="58">
        <f>E449</f>
        <v>100</v>
      </c>
      <c r="H449" s="86"/>
    </row>
    <row r="450" spans="1:8" ht="39" customHeight="1">
      <c r="A450" s="145">
        <v>10</v>
      </c>
      <c r="B450" s="235" t="s">
        <v>273</v>
      </c>
      <c r="C450" s="236"/>
      <c r="D450" s="54"/>
      <c r="E450" s="136">
        <f>E453</f>
        <v>4950000</v>
      </c>
      <c r="F450" s="135"/>
      <c r="G450" s="136">
        <f>E450</f>
        <v>4950000</v>
      </c>
      <c r="H450" s="86"/>
    </row>
    <row r="451" spans="1:8" ht="33" customHeight="1">
      <c r="A451" s="54"/>
      <c r="B451" s="235" t="s">
        <v>274</v>
      </c>
      <c r="C451" s="236"/>
      <c r="D451" s="54"/>
      <c r="E451" s="57"/>
      <c r="F451" s="57"/>
      <c r="G451" s="57"/>
      <c r="H451" s="86"/>
    </row>
    <row r="452" spans="1:8" ht="11.25" customHeight="1">
      <c r="A452" s="54">
        <v>1</v>
      </c>
      <c r="B452" s="141" t="s">
        <v>34</v>
      </c>
      <c r="C452" s="54"/>
      <c r="D452" s="54"/>
      <c r="E452" s="57"/>
      <c r="F452" s="57"/>
      <c r="G452" s="57"/>
      <c r="H452" s="86"/>
    </row>
    <row r="453" spans="1:8" ht="36" customHeight="1">
      <c r="A453" s="54"/>
      <c r="B453" s="60" t="s">
        <v>276</v>
      </c>
      <c r="C453" s="54" t="s">
        <v>125</v>
      </c>
      <c r="D453" s="54" t="s">
        <v>130</v>
      </c>
      <c r="E453" s="67">
        <f>4700000+250000</f>
        <v>4950000</v>
      </c>
      <c r="F453" s="57"/>
      <c r="G453" s="67">
        <f>E453</f>
        <v>4950000</v>
      </c>
      <c r="H453" s="86"/>
    </row>
    <row r="454" spans="1:8" ht="17.25" customHeight="1">
      <c r="A454" s="54">
        <v>2</v>
      </c>
      <c r="B454" s="141" t="s">
        <v>35</v>
      </c>
      <c r="C454" s="54" t="s">
        <v>125</v>
      </c>
      <c r="D454" s="54" t="s">
        <v>130</v>
      </c>
      <c r="E454" s="72"/>
      <c r="F454" s="54"/>
      <c r="G454" s="55"/>
      <c r="H454" s="86"/>
    </row>
    <row r="455" spans="1:8" ht="48" customHeight="1">
      <c r="A455" s="54"/>
      <c r="B455" s="60" t="s">
        <v>277</v>
      </c>
      <c r="C455" s="54" t="s">
        <v>172</v>
      </c>
      <c r="D455" s="54" t="s">
        <v>138</v>
      </c>
      <c r="E455" s="72">
        <v>12</v>
      </c>
      <c r="F455" s="54"/>
      <c r="G455" s="55">
        <f>E455</f>
        <v>12</v>
      </c>
      <c r="H455" s="86"/>
    </row>
    <row r="456" spans="1:8" ht="11.25" customHeight="1">
      <c r="A456" s="54">
        <v>3</v>
      </c>
      <c r="B456" s="141" t="s">
        <v>36</v>
      </c>
      <c r="C456" s="54"/>
      <c r="D456" s="54"/>
      <c r="E456" s="72"/>
      <c r="F456" s="54"/>
      <c r="G456" s="55"/>
      <c r="H456" s="86"/>
    </row>
    <row r="457" spans="1:8" ht="33.75" customHeight="1">
      <c r="A457" s="54"/>
      <c r="B457" s="60" t="s">
        <v>295</v>
      </c>
      <c r="C457" s="54" t="s">
        <v>125</v>
      </c>
      <c r="D457" s="54" t="s">
        <v>137</v>
      </c>
      <c r="E457" s="66">
        <f>E453/E455</f>
        <v>412500</v>
      </c>
      <c r="F457" s="63"/>
      <c r="G457" s="63">
        <f>E457</f>
        <v>412500</v>
      </c>
      <c r="H457" s="86"/>
    </row>
    <row r="458" spans="1:8" ht="11.25" customHeight="1">
      <c r="A458" s="54">
        <v>4</v>
      </c>
      <c r="B458" s="141" t="s">
        <v>37</v>
      </c>
      <c r="C458" s="54"/>
      <c r="D458" s="54"/>
      <c r="E458" s="72"/>
      <c r="F458" s="54"/>
      <c r="G458" s="55"/>
      <c r="H458" s="86"/>
    </row>
    <row r="459" spans="1:8" ht="39" customHeight="1">
      <c r="A459" s="54"/>
      <c r="B459" s="60" t="s">
        <v>278</v>
      </c>
      <c r="C459" s="54" t="s">
        <v>141</v>
      </c>
      <c r="D459" s="54" t="s">
        <v>137</v>
      </c>
      <c r="E459" s="72">
        <v>100</v>
      </c>
      <c r="F459" s="54"/>
      <c r="G459" s="55">
        <f>E459</f>
        <v>100</v>
      </c>
      <c r="H459" s="86"/>
    </row>
    <row r="460" spans="1:8" ht="21.75" customHeight="1">
      <c r="A460" s="54"/>
      <c r="B460" s="92" t="s">
        <v>279</v>
      </c>
      <c r="C460" s="54"/>
      <c r="D460" s="54"/>
      <c r="E460" s="54"/>
      <c r="F460" s="59">
        <f>F463+F472+F481+F490+F499+F508+F519+F528+F537+F546+F557</f>
        <v>36634720</v>
      </c>
      <c r="G460" s="59">
        <f>F460</f>
        <v>36634720</v>
      </c>
      <c r="H460" s="86"/>
    </row>
    <row r="461" spans="1:8" ht="30.75" customHeight="1">
      <c r="A461" s="54"/>
      <c r="B461" s="238" t="s">
        <v>343</v>
      </c>
      <c r="C461" s="242"/>
      <c r="D461" s="93"/>
      <c r="E461" s="54"/>
      <c r="F461" s="54"/>
      <c r="G461" s="55"/>
      <c r="H461" s="86"/>
    </row>
    <row r="462" spans="1:8" ht="11.25" customHeight="1">
      <c r="A462" s="54">
        <v>1</v>
      </c>
      <c r="B462" s="129" t="s">
        <v>34</v>
      </c>
      <c r="C462" s="54"/>
      <c r="D462" s="93"/>
      <c r="E462" s="54"/>
      <c r="F462" s="54"/>
      <c r="G462" s="55"/>
      <c r="H462" s="86"/>
    </row>
    <row r="463" spans="1:8" ht="36" customHeight="1">
      <c r="A463" s="54"/>
      <c r="B463" s="60" t="s">
        <v>283</v>
      </c>
      <c r="C463" s="54" t="s">
        <v>129</v>
      </c>
      <c r="D463" s="54" t="s">
        <v>344</v>
      </c>
      <c r="E463" s="54"/>
      <c r="F463" s="56">
        <v>4512391</v>
      </c>
      <c r="G463" s="56">
        <f>E463+F463</f>
        <v>4512391</v>
      </c>
      <c r="H463" s="86"/>
    </row>
    <row r="464" spans="1:8" ht="11.25" customHeight="1">
      <c r="A464" s="54">
        <v>2</v>
      </c>
      <c r="B464" s="129" t="s">
        <v>35</v>
      </c>
      <c r="C464" s="54"/>
      <c r="D464" s="93"/>
      <c r="E464" s="54"/>
      <c r="F464" s="54"/>
      <c r="G464" s="55"/>
      <c r="H464" s="86"/>
    </row>
    <row r="465" spans="1:8" ht="48.75" customHeight="1">
      <c r="A465" s="54"/>
      <c r="B465" s="70" t="s">
        <v>341</v>
      </c>
      <c r="C465" s="54" t="s">
        <v>320</v>
      </c>
      <c r="D465" s="54" t="s">
        <v>138</v>
      </c>
      <c r="E465" s="54"/>
      <c r="F465" s="63">
        <f>4571.4-857-1000</f>
        <v>2714.3999999999996</v>
      </c>
      <c r="G465" s="63">
        <f>F465</f>
        <v>2714.3999999999996</v>
      </c>
      <c r="H465" s="86"/>
    </row>
    <row r="466" spans="1:8" ht="11.25" customHeight="1">
      <c r="A466" s="54">
        <v>3</v>
      </c>
      <c r="B466" s="129" t="s">
        <v>36</v>
      </c>
      <c r="C466" s="54"/>
      <c r="D466" s="93"/>
      <c r="E466" s="54"/>
      <c r="F466" s="54"/>
      <c r="G466" s="69"/>
      <c r="H466" s="86"/>
    </row>
    <row r="467" spans="1:8" ht="46.5" customHeight="1">
      <c r="A467" s="54"/>
      <c r="B467" s="70" t="s">
        <v>342</v>
      </c>
      <c r="C467" s="54" t="s">
        <v>129</v>
      </c>
      <c r="D467" s="54" t="s">
        <v>137</v>
      </c>
      <c r="E467" s="54"/>
      <c r="F467" s="56">
        <f>F463/F465</f>
        <v>1662.3898467432953</v>
      </c>
      <c r="G467" s="56">
        <f>E467+F467</f>
        <v>1662.3898467432953</v>
      </c>
      <c r="H467" s="86"/>
    </row>
    <row r="468" spans="1:8" ht="11.25" customHeight="1">
      <c r="A468" s="54">
        <v>4</v>
      </c>
      <c r="B468" s="129" t="s">
        <v>37</v>
      </c>
      <c r="C468" s="54"/>
      <c r="D468" s="93"/>
      <c r="E468" s="54"/>
      <c r="F468" s="54"/>
      <c r="G468" s="55"/>
      <c r="H468" s="86"/>
    </row>
    <row r="469" spans="1:8" ht="35.25" customHeight="1">
      <c r="A469" s="54"/>
      <c r="B469" s="70" t="s">
        <v>284</v>
      </c>
      <c r="C469" s="93" t="s">
        <v>141</v>
      </c>
      <c r="D469" s="93" t="s">
        <v>140</v>
      </c>
      <c r="E469" s="54"/>
      <c r="F469" s="54">
        <v>100</v>
      </c>
      <c r="G469" s="55">
        <v>100</v>
      </c>
      <c r="H469" s="86"/>
    </row>
    <row r="470" spans="1:8" ht="30.75" customHeight="1">
      <c r="A470" s="54"/>
      <c r="B470" s="238" t="s">
        <v>345</v>
      </c>
      <c r="C470" s="242"/>
      <c r="D470" s="93"/>
      <c r="E470" s="54"/>
      <c r="F470" s="54"/>
      <c r="G470" s="55"/>
      <c r="H470" s="86"/>
    </row>
    <row r="471" spans="1:8" ht="11.25" customHeight="1">
      <c r="A471" s="54">
        <v>1</v>
      </c>
      <c r="B471" s="129" t="s">
        <v>34</v>
      </c>
      <c r="C471" s="54"/>
      <c r="D471" s="93"/>
      <c r="E471" s="54"/>
      <c r="F471" s="54"/>
      <c r="G471" s="55"/>
      <c r="H471" s="86"/>
    </row>
    <row r="472" spans="1:8" ht="33.75" customHeight="1">
      <c r="A472" s="54"/>
      <c r="B472" s="60" t="s">
        <v>347</v>
      </c>
      <c r="C472" s="54" t="s">
        <v>129</v>
      </c>
      <c r="D472" s="54" t="s">
        <v>451</v>
      </c>
      <c r="E472" s="54"/>
      <c r="F472" s="56">
        <f>16644236-700000</f>
        <v>15944236</v>
      </c>
      <c r="G472" s="56">
        <f>E472+F472</f>
        <v>15944236</v>
      </c>
      <c r="H472" s="86"/>
    </row>
    <row r="473" spans="1:8" ht="11.25" customHeight="1">
      <c r="A473" s="54">
        <v>2</v>
      </c>
      <c r="B473" s="129" t="s">
        <v>35</v>
      </c>
      <c r="C473" s="54"/>
      <c r="D473" s="93"/>
      <c r="E473" s="54"/>
      <c r="F473" s="54"/>
      <c r="G473" s="55"/>
      <c r="H473" s="86"/>
    </row>
    <row r="474" spans="1:8" ht="48.75" customHeight="1">
      <c r="A474" s="54"/>
      <c r="B474" s="70" t="s">
        <v>408</v>
      </c>
      <c r="C474" s="54" t="s">
        <v>320</v>
      </c>
      <c r="D474" s="54" t="s">
        <v>138</v>
      </c>
      <c r="E474" s="54"/>
      <c r="F474" s="63">
        <v>9884</v>
      </c>
      <c r="G474" s="56">
        <f>E474+F474</f>
        <v>9884</v>
      </c>
      <c r="H474" s="86"/>
    </row>
    <row r="475" spans="1:8" ht="11.25" customHeight="1">
      <c r="A475" s="54">
        <v>3</v>
      </c>
      <c r="B475" s="129" t="s">
        <v>36</v>
      </c>
      <c r="C475" s="54"/>
      <c r="D475" s="93"/>
      <c r="E475" s="54"/>
      <c r="F475" s="54"/>
      <c r="G475" s="69"/>
      <c r="H475" s="86"/>
    </row>
    <row r="476" spans="1:8" ht="36.75" customHeight="1">
      <c r="A476" s="54"/>
      <c r="B476" s="70" t="s">
        <v>348</v>
      </c>
      <c r="C476" s="54" t="s">
        <v>129</v>
      </c>
      <c r="D476" s="54" t="s">
        <v>137</v>
      </c>
      <c r="E476" s="54"/>
      <c r="F476" s="56">
        <f>F472/F474+0.01</f>
        <v>1613.1459773371105</v>
      </c>
      <c r="G476" s="56">
        <f>E476+F476</f>
        <v>1613.1459773371105</v>
      </c>
      <c r="H476" s="86"/>
    </row>
    <row r="477" spans="1:8" ht="11.25" customHeight="1">
      <c r="A477" s="54">
        <v>4</v>
      </c>
      <c r="B477" s="129" t="s">
        <v>37</v>
      </c>
      <c r="C477" s="54"/>
      <c r="D477" s="93"/>
      <c r="E477" s="54"/>
      <c r="F477" s="54"/>
      <c r="G477" s="55"/>
      <c r="H477" s="86"/>
    </row>
    <row r="478" spans="1:8" ht="33.75" customHeight="1">
      <c r="A478" s="54"/>
      <c r="B478" s="70" t="s">
        <v>349</v>
      </c>
      <c r="C478" s="93" t="s">
        <v>141</v>
      </c>
      <c r="D478" s="93" t="s">
        <v>140</v>
      </c>
      <c r="E478" s="54"/>
      <c r="F478" s="54">
        <v>100</v>
      </c>
      <c r="G478" s="55">
        <v>100</v>
      </c>
      <c r="H478" s="86"/>
    </row>
    <row r="479" spans="1:8" ht="51.75" customHeight="1">
      <c r="A479" s="54"/>
      <c r="B479" s="238" t="s">
        <v>346</v>
      </c>
      <c r="C479" s="242"/>
      <c r="D479" s="93"/>
      <c r="E479" s="54"/>
      <c r="F479" s="54"/>
      <c r="G479" s="55"/>
      <c r="H479" s="86"/>
    </row>
    <row r="480" spans="1:8" ht="11.25" customHeight="1">
      <c r="A480" s="54">
        <v>1</v>
      </c>
      <c r="B480" s="129" t="s">
        <v>34</v>
      </c>
      <c r="C480" s="54"/>
      <c r="D480" s="93"/>
      <c r="E480" s="54"/>
      <c r="F480" s="54"/>
      <c r="G480" s="55"/>
      <c r="H480" s="86"/>
    </row>
    <row r="481" spans="1:9" ht="70.5" customHeight="1">
      <c r="A481" s="54"/>
      <c r="B481" s="60" t="s">
        <v>350</v>
      </c>
      <c r="C481" s="54" t="s">
        <v>129</v>
      </c>
      <c r="D481" s="54" t="s">
        <v>499</v>
      </c>
      <c r="E481" s="54"/>
      <c r="F481" s="56">
        <f>13355764-2000000</f>
        <v>11355764</v>
      </c>
      <c r="G481" s="56">
        <f>E481+F481</f>
        <v>11355764</v>
      </c>
      <c r="H481" s="86"/>
    </row>
    <row r="482" spans="1:9" ht="11.25" customHeight="1">
      <c r="A482" s="54">
        <v>2</v>
      </c>
      <c r="B482" s="129" t="s">
        <v>35</v>
      </c>
      <c r="C482" s="54"/>
      <c r="D482" s="93"/>
      <c r="E482" s="54"/>
      <c r="F482" s="54"/>
      <c r="G482" s="55"/>
      <c r="H482" s="86"/>
    </row>
    <row r="483" spans="1:9" ht="76.5" customHeight="1">
      <c r="A483" s="54"/>
      <c r="B483" s="70" t="s">
        <v>353</v>
      </c>
      <c r="C483" s="54" t="s">
        <v>320</v>
      </c>
      <c r="D483" s="54" t="s">
        <v>138</v>
      </c>
      <c r="E483" s="54"/>
      <c r="F483" s="63">
        <f>6902.5+722.8</f>
        <v>7625.3</v>
      </c>
      <c r="G483" s="63">
        <f>F483</f>
        <v>7625.3</v>
      </c>
      <c r="H483" s="86"/>
    </row>
    <row r="484" spans="1:9" ht="11.25" customHeight="1">
      <c r="A484" s="54">
        <v>3</v>
      </c>
      <c r="B484" s="129" t="s">
        <v>36</v>
      </c>
      <c r="C484" s="54"/>
      <c r="D484" s="93"/>
      <c r="E484" s="54"/>
      <c r="F484" s="54"/>
      <c r="G484" s="69"/>
      <c r="H484" s="86"/>
    </row>
    <row r="485" spans="1:9" ht="60.75" customHeight="1">
      <c r="A485" s="54"/>
      <c r="B485" s="70" t="s">
        <v>351</v>
      </c>
      <c r="C485" s="54" t="s">
        <v>129</v>
      </c>
      <c r="D485" s="54" t="s">
        <v>137</v>
      </c>
      <c r="E485" s="54"/>
      <c r="F485" s="56">
        <f>F481/F483+0.01</f>
        <v>1489.2319322518458</v>
      </c>
      <c r="G485" s="56">
        <f>E485+F485</f>
        <v>1489.2319322518458</v>
      </c>
      <c r="H485" s="86"/>
    </row>
    <row r="486" spans="1:9" ht="11.25" customHeight="1">
      <c r="A486" s="54">
        <v>4</v>
      </c>
      <c r="B486" s="129" t="s">
        <v>37</v>
      </c>
      <c r="C486" s="54"/>
      <c r="D486" s="93"/>
      <c r="E486" s="54"/>
      <c r="F486" s="54"/>
      <c r="G486" s="55"/>
      <c r="H486" s="86"/>
      <c r="I486" s="41"/>
    </row>
    <row r="487" spans="1:9" ht="71.25" customHeight="1">
      <c r="A487" s="54"/>
      <c r="B487" s="70" t="s">
        <v>352</v>
      </c>
      <c r="C487" s="93" t="s">
        <v>141</v>
      </c>
      <c r="D487" s="93" t="s">
        <v>140</v>
      </c>
      <c r="E487" s="54"/>
      <c r="F487" s="54">
        <v>100</v>
      </c>
      <c r="G487" s="55">
        <v>100</v>
      </c>
      <c r="H487" s="86"/>
    </row>
    <row r="488" spans="1:9" ht="30.75" hidden="1" customHeight="1">
      <c r="A488" s="54"/>
      <c r="B488" s="238"/>
      <c r="C488" s="242"/>
      <c r="D488" s="93"/>
      <c r="E488" s="54"/>
      <c r="F488" s="54"/>
      <c r="G488" s="55"/>
      <c r="H488" s="86"/>
    </row>
    <row r="489" spans="1:9" ht="11.25" hidden="1" customHeight="1">
      <c r="A489" s="54"/>
      <c r="B489" s="129"/>
      <c r="C489" s="54"/>
      <c r="D489" s="93"/>
      <c r="E489" s="54"/>
      <c r="F489" s="54"/>
      <c r="G489" s="55"/>
      <c r="H489" s="86"/>
    </row>
    <row r="490" spans="1:9" ht="33.75" hidden="1" customHeight="1">
      <c r="A490" s="54"/>
      <c r="B490" s="60"/>
      <c r="C490" s="54"/>
      <c r="D490" s="54"/>
      <c r="E490" s="54"/>
      <c r="F490" s="56"/>
      <c r="G490" s="56"/>
      <c r="H490" s="86"/>
    </row>
    <row r="491" spans="1:9" ht="11.25" hidden="1" customHeight="1">
      <c r="A491" s="54"/>
      <c r="B491" s="129"/>
      <c r="C491" s="54"/>
      <c r="D491" s="93"/>
      <c r="E491" s="54"/>
      <c r="F491" s="54"/>
      <c r="G491" s="55"/>
      <c r="H491" s="86"/>
    </row>
    <row r="492" spans="1:9" ht="48.75" hidden="1" customHeight="1">
      <c r="A492" s="54"/>
      <c r="B492" s="70"/>
      <c r="C492" s="54"/>
      <c r="D492" s="54"/>
      <c r="E492" s="54"/>
      <c r="F492" s="63"/>
      <c r="G492" s="63"/>
      <c r="H492" s="86"/>
    </row>
    <row r="493" spans="1:9" ht="11.25" hidden="1" customHeight="1">
      <c r="A493" s="54"/>
      <c r="B493" s="129"/>
      <c r="C493" s="54"/>
      <c r="D493" s="93"/>
      <c r="E493" s="54"/>
      <c r="F493" s="54"/>
      <c r="G493" s="69"/>
      <c r="H493" s="86"/>
    </row>
    <row r="494" spans="1:9" ht="36.75" hidden="1" customHeight="1">
      <c r="A494" s="54"/>
      <c r="B494" s="70"/>
      <c r="C494" s="54"/>
      <c r="D494" s="54"/>
      <c r="E494" s="54"/>
      <c r="F494" s="56"/>
      <c r="G494" s="56"/>
      <c r="H494" s="86"/>
    </row>
    <row r="495" spans="1:9" ht="11.25" hidden="1" customHeight="1">
      <c r="A495" s="54"/>
      <c r="B495" s="129"/>
      <c r="C495" s="54"/>
      <c r="D495" s="93"/>
      <c r="E495" s="54"/>
      <c r="F495" s="54"/>
      <c r="G495" s="55"/>
      <c r="H495" s="86"/>
    </row>
    <row r="496" spans="1:9" ht="26.25" hidden="1" customHeight="1">
      <c r="A496" s="54"/>
      <c r="B496" s="70"/>
      <c r="C496" s="93"/>
      <c r="D496" s="93"/>
      <c r="E496" s="54"/>
      <c r="F496" s="54"/>
      <c r="G496" s="55"/>
      <c r="H496" s="86"/>
    </row>
    <row r="497" spans="1:10" ht="30.75" customHeight="1">
      <c r="A497" s="54"/>
      <c r="B497" s="238" t="s">
        <v>498</v>
      </c>
      <c r="C497" s="242"/>
      <c r="D497" s="93"/>
      <c r="E497" s="54"/>
      <c r="F497" s="54"/>
      <c r="G497" s="55"/>
      <c r="H497" s="86"/>
    </row>
    <row r="498" spans="1:10" ht="18.75" customHeight="1">
      <c r="A498" s="54">
        <v>1</v>
      </c>
      <c r="B498" s="129" t="s">
        <v>34</v>
      </c>
      <c r="C498" s="54"/>
      <c r="D498" s="93"/>
      <c r="E498" s="54"/>
      <c r="F498" s="54"/>
      <c r="G498" s="55"/>
      <c r="H498" s="86"/>
    </row>
    <row r="499" spans="1:10" ht="33.75" customHeight="1">
      <c r="A499" s="54"/>
      <c r="B499" s="60" t="s">
        <v>354</v>
      </c>
      <c r="C499" s="54" t="s">
        <v>129</v>
      </c>
      <c r="D499" s="54" t="s">
        <v>540</v>
      </c>
      <c r="E499" s="54"/>
      <c r="F499" s="56">
        <f>14882867-4930000-9327538-500000+3000000</f>
        <v>3125329</v>
      </c>
      <c r="G499" s="56">
        <f>E499+F499</f>
        <v>3125329</v>
      </c>
      <c r="H499" s="86"/>
    </row>
    <row r="500" spans="1:10" ht="15" customHeight="1">
      <c r="A500" s="54">
        <v>2</v>
      </c>
      <c r="B500" s="129" t="s">
        <v>35</v>
      </c>
      <c r="C500" s="54"/>
      <c r="D500" s="93"/>
      <c r="E500" s="54"/>
      <c r="F500" s="54"/>
      <c r="G500" s="55"/>
      <c r="H500" s="86"/>
    </row>
    <row r="501" spans="1:10" ht="48.75" customHeight="1">
      <c r="A501" s="54"/>
      <c r="B501" s="70" t="s">
        <v>355</v>
      </c>
      <c r="C501" s="54" t="s">
        <v>320</v>
      </c>
      <c r="D501" s="54" t="s">
        <v>138</v>
      </c>
      <c r="E501" s="54"/>
      <c r="F501" s="63">
        <v>2208</v>
      </c>
      <c r="G501" s="56">
        <f>E501+F501</f>
        <v>2208</v>
      </c>
      <c r="H501" s="86"/>
      <c r="J501" s="131"/>
    </row>
    <row r="502" spans="1:10" ht="11.25" customHeight="1">
      <c r="A502" s="54">
        <v>3</v>
      </c>
      <c r="B502" s="129" t="s">
        <v>36</v>
      </c>
      <c r="C502" s="54"/>
      <c r="D502" s="93"/>
      <c r="E502" s="54"/>
      <c r="F502" s="54"/>
      <c r="G502" s="69"/>
      <c r="H502" s="86"/>
      <c r="J502" s="131"/>
    </row>
    <row r="503" spans="1:10" ht="36.75" customHeight="1">
      <c r="A503" s="54"/>
      <c r="B503" s="70" t="s">
        <v>356</v>
      </c>
      <c r="C503" s="54" t="s">
        <v>129</v>
      </c>
      <c r="D503" s="54" t="s">
        <v>137</v>
      </c>
      <c r="E503" s="54"/>
      <c r="F503" s="56">
        <f>F499/F501</f>
        <v>1415.4569746376812</v>
      </c>
      <c r="G503" s="56">
        <f>E503+F503</f>
        <v>1415.4569746376812</v>
      </c>
      <c r="H503" s="86"/>
    </row>
    <row r="504" spans="1:10" ht="11.25" customHeight="1">
      <c r="A504" s="54">
        <v>4</v>
      </c>
      <c r="B504" s="129" t="s">
        <v>37</v>
      </c>
      <c r="C504" s="54"/>
      <c r="D504" s="93"/>
      <c r="E504" s="54"/>
      <c r="F504" s="54"/>
      <c r="G504" s="55"/>
      <c r="H504" s="86"/>
    </row>
    <row r="505" spans="1:10" ht="36" customHeight="1">
      <c r="A505" s="54"/>
      <c r="B505" s="70" t="s">
        <v>357</v>
      </c>
      <c r="C505" s="93" t="s">
        <v>141</v>
      </c>
      <c r="D505" s="93" t="s">
        <v>140</v>
      </c>
      <c r="E505" s="54"/>
      <c r="F505" s="54">
        <v>100</v>
      </c>
      <c r="G505" s="55">
        <v>100</v>
      </c>
      <c r="H505" s="86"/>
    </row>
    <row r="506" spans="1:10" ht="44.25" customHeight="1">
      <c r="A506" s="54"/>
      <c r="B506" s="238" t="s">
        <v>358</v>
      </c>
      <c r="C506" s="242"/>
      <c r="D506" s="93"/>
      <c r="E506" s="54"/>
      <c r="F506" s="54"/>
      <c r="G506" s="55"/>
      <c r="H506" s="86"/>
    </row>
    <row r="507" spans="1:10" ht="11.25" customHeight="1">
      <c r="A507" s="54">
        <v>1</v>
      </c>
      <c r="B507" s="129" t="s">
        <v>34</v>
      </c>
      <c r="C507" s="54"/>
      <c r="D507" s="93"/>
      <c r="E507" s="54"/>
      <c r="F507" s="54"/>
      <c r="G507" s="55"/>
      <c r="H507" s="86"/>
    </row>
    <row r="508" spans="1:10" ht="61.5" customHeight="1">
      <c r="A508" s="54"/>
      <c r="B508" s="60" t="s">
        <v>359</v>
      </c>
      <c r="C508" s="54" t="s">
        <v>129</v>
      </c>
      <c r="D508" s="54" t="s">
        <v>499</v>
      </c>
      <c r="E508" s="54"/>
      <c r="F508" s="56">
        <f>2000000-1500000</f>
        <v>500000</v>
      </c>
      <c r="G508" s="56">
        <f>E508+F508</f>
        <v>500000</v>
      </c>
      <c r="H508" s="86"/>
    </row>
    <row r="509" spans="1:10" ht="11.25" customHeight="1">
      <c r="A509" s="54">
        <v>2</v>
      </c>
      <c r="B509" s="129" t="s">
        <v>35</v>
      </c>
      <c r="C509" s="54"/>
      <c r="D509" s="93"/>
      <c r="E509" s="54"/>
      <c r="F509" s="54"/>
      <c r="G509" s="55"/>
      <c r="H509" s="86"/>
    </row>
    <row r="510" spans="1:10" ht="60.75" customHeight="1">
      <c r="A510" s="54"/>
      <c r="B510" s="70" t="s">
        <v>360</v>
      </c>
      <c r="C510" s="54" t="s">
        <v>134</v>
      </c>
      <c r="D510" s="54" t="s">
        <v>138</v>
      </c>
      <c r="E510" s="54"/>
      <c r="F510" s="55">
        <v>1</v>
      </c>
      <c r="G510" s="55">
        <v>1</v>
      </c>
      <c r="H510" s="86"/>
    </row>
    <row r="511" spans="1:10" ht="53.25" customHeight="1">
      <c r="A511" s="54"/>
      <c r="B511" s="70" t="s">
        <v>361</v>
      </c>
      <c r="C511" s="54" t="s">
        <v>320</v>
      </c>
      <c r="D511" s="54" t="s">
        <v>138</v>
      </c>
      <c r="E511" s="54"/>
      <c r="F511" s="63">
        <v>263.14999999999998</v>
      </c>
      <c r="G511" s="63">
        <f>F511</f>
        <v>263.14999999999998</v>
      </c>
      <c r="H511" s="86"/>
    </row>
    <row r="512" spans="1:10" ht="11.25" customHeight="1">
      <c r="A512" s="54">
        <v>3</v>
      </c>
      <c r="B512" s="129" t="s">
        <v>36</v>
      </c>
      <c r="C512" s="54"/>
      <c r="D512" s="93"/>
      <c r="E512" s="54"/>
      <c r="F512" s="54"/>
      <c r="G512" s="69"/>
      <c r="H512" s="86"/>
    </row>
    <row r="513" spans="1:8" ht="61.5" customHeight="1">
      <c r="A513" s="54"/>
      <c r="B513" s="70" t="s">
        <v>362</v>
      </c>
      <c r="C513" s="54" t="s">
        <v>129</v>
      </c>
      <c r="D513" s="54" t="s">
        <v>137</v>
      </c>
      <c r="E513" s="54"/>
      <c r="F513" s="56">
        <v>100000</v>
      </c>
      <c r="G513" s="56">
        <v>100000</v>
      </c>
      <c r="H513" s="86"/>
    </row>
    <row r="514" spans="1:8" ht="60" customHeight="1">
      <c r="A514" s="54"/>
      <c r="B514" s="70" t="s">
        <v>363</v>
      </c>
      <c r="C514" s="54" t="s">
        <v>129</v>
      </c>
      <c r="D514" s="54" t="s">
        <v>137</v>
      </c>
      <c r="E514" s="54"/>
      <c r="F514" s="56">
        <f>(F508-F513)/F511</f>
        <v>1520.0456013680412</v>
      </c>
      <c r="G514" s="56">
        <f>E514+F514</f>
        <v>1520.0456013680412</v>
      </c>
      <c r="H514" s="86"/>
    </row>
    <row r="515" spans="1:8" ht="11.25" customHeight="1">
      <c r="A515" s="54">
        <v>4</v>
      </c>
      <c r="B515" s="129" t="s">
        <v>37</v>
      </c>
      <c r="C515" s="54"/>
      <c r="D515" s="93"/>
      <c r="E515" s="54"/>
      <c r="F515" s="54"/>
      <c r="G515" s="55"/>
      <c r="H515" s="86"/>
    </row>
    <row r="516" spans="1:8" ht="58.5" customHeight="1">
      <c r="A516" s="54"/>
      <c r="B516" s="70" t="s">
        <v>364</v>
      </c>
      <c r="C516" s="93" t="s">
        <v>141</v>
      </c>
      <c r="D516" s="93" t="s">
        <v>140</v>
      </c>
      <c r="E516" s="54"/>
      <c r="F516" s="54">
        <v>100</v>
      </c>
      <c r="G516" s="55">
        <v>100</v>
      </c>
      <c r="H516" s="86"/>
    </row>
    <row r="517" spans="1:8" ht="72.75" customHeight="1">
      <c r="A517" s="54"/>
      <c r="B517" s="238" t="s">
        <v>452</v>
      </c>
      <c r="C517" s="242"/>
      <c r="D517" s="93"/>
      <c r="E517" s="54"/>
      <c r="F517" s="54"/>
      <c r="G517" s="55"/>
      <c r="H517" s="86"/>
    </row>
    <row r="518" spans="1:8" ht="11.25" customHeight="1">
      <c r="A518" s="54">
        <v>1</v>
      </c>
      <c r="B518" s="129" t="s">
        <v>34</v>
      </c>
      <c r="C518" s="54"/>
      <c r="D518" s="93"/>
      <c r="E518" s="54"/>
      <c r="F518" s="54"/>
      <c r="G518" s="55"/>
      <c r="H518" s="86"/>
    </row>
    <row r="519" spans="1:8" ht="79.5" customHeight="1">
      <c r="A519" s="54"/>
      <c r="B519" s="60" t="s">
        <v>453</v>
      </c>
      <c r="C519" s="54" t="s">
        <v>129</v>
      </c>
      <c r="D519" s="54" t="s">
        <v>451</v>
      </c>
      <c r="E519" s="54"/>
      <c r="F519" s="56">
        <v>49000</v>
      </c>
      <c r="G519" s="56">
        <f>E519+F519</f>
        <v>49000</v>
      </c>
      <c r="H519" s="86"/>
    </row>
    <row r="520" spans="1:8" ht="11.25" customHeight="1">
      <c r="A520" s="54">
        <v>2</v>
      </c>
      <c r="B520" s="129" t="s">
        <v>35</v>
      </c>
      <c r="C520" s="54"/>
      <c r="D520" s="93"/>
      <c r="E520" s="54"/>
      <c r="F520" s="54"/>
      <c r="G520" s="55"/>
      <c r="H520" s="86"/>
    </row>
    <row r="521" spans="1:8" ht="83.25" customHeight="1">
      <c r="A521" s="54"/>
      <c r="B521" s="70" t="s">
        <v>454</v>
      </c>
      <c r="C521" s="54" t="s">
        <v>134</v>
      </c>
      <c r="D521" s="54" t="s">
        <v>138</v>
      </c>
      <c r="E521" s="54"/>
      <c r="F521" s="55">
        <v>1</v>
      </c>
      <c r="G521" s="55">
        <v>1</v>
      </c>
      <c r="H521" s="86"/>
    </row>
    <row r="522" spans="1:8" ht="11.25" customHeight="1">
      <c r="A522" s="54">
        <v>3</v>
      </c>
      <c r="B522" s="129" t="s">
        <v>36</v>
      </c>
      <c r="C522" s="54"/>
      <c r="D522" s="93"/>
      <c r="E522" s="54"/>
      <c r="F522" s="54"/>
      <c r="G522" s="69"/>
      <c r="H522" s="86"/>
    </row>
    <row r="523" spans="1:8" ht="96.75" customHeight="1">
      <c r="A523" s="54"/>
      <c r="B523" s="70" t="s">
        <v>461</v>
      </c>
      <c r="C523" s="54" t="s">
        <v>129</v>
      </c>
      <c r="D523" s="54" t="s">
        <v>137</v>
      </c>
      <c r="E523" s="54"/>
      <c r="F523" s="56">
        <f>F519/F521</f>
        <v>49000</v>
      </c>
      <c r="G523" s="56">
        <f>E523+F523</f>
        <v>49000</v>
      </c>
      <c r="H523" s="86"/>
    </row>
    <row r="524" spans="1:8" ht="11.25" customHeight="1">
      <c r="A524" s="54">
        <v>4</v>
      </c>
      <c r="B524" s="129" t="s">
        <v>37</v>
      </c>
      <c r="C524" s="54"/>
      <c r="D524" s="93"/>
      <c r="E524" s="54"/>
      <c r="F524" s="54"/>
      <c r="G524" s="55"/>
      <c r="H524" s="86"/>
    </row>
    <row r="525" spans="1:8" ht="81.75" customHeight="1">
      <c r="A525" s="54"/>
      <c r="B525" s="70" t="s">
        <v>455</v>
      </c>
      <c r="C525" s="93" t="s">
        <v>141</v>
      </c>
      <c r="D525" s="93" t="s">
        <v>140</v>
      </c>
      <c r="E525" s="54"/>
      <c r="F525" s="54">
        <v>100</v>
      </c>
      <c r="G525" s="55">
        <v>100</v>
      </c>
      <c r="H525" s="86"/>
    </row>
    <row r="526" spans="1:8" ht="48" customHeight="1">
      <c r="A526" s="54"/>
      <c r="B526" s="238" t="s">
        <v>456</v>
      </c>
      <c r="C526" s="242"/>
      <c r="D526" s="93"/>
      <c r="E526" s="54"/>
      <c r="F526" s="54"/>
      <c r="G526" s="55"/>
      <c r="H526" s="86"/>
    </row>
    <row r="527" spans="1:8" ht="11.25" customHeight="1">
      <c r="A527" s="54">
        <v>1</v>
      </c>
      <c r="B527" s="129" t="s">
        <v>34</v>
      </c>
      <c r="C527" s="54"/>
      <c r="D527" s="93"/>
      <c r="E527" s="54"/>
      <c r="F527" s="54"/>
      <c r="G527" s="55"/>
      <c r="H527" s="86"/>
    </row>
    <row r="528" spans="1:8" ht="69" customHeight="1">
      <c r="A528" s="54"/>
      <c r="B528" s="60" t="s">
        <v>457</v>
      </c>
      <c r="C528" s="54" t="s">
        <v>129</v>
      </c>
      <c r="D528" s="54" t="s">
        <v>451</v>
      </c>
      <c r="E528" s="54"/>
      <c r="F528" s="56">
        <v>49000</v>
      </c>
      <c r="G528" s="56">
        <f>E528+F528</f>
        <v>49000</v>
      </c>
      <c r="H528" s="86"/>
    </row>
    <row r="529" spans="1:8" ht="11.25" customHeight="1">
      <c r="A529" s="54">
        <v>2</v>
      </c>
      <c r="B529" s="129" t="s">
        <v>35</v>
      </c>
      <c r="C529" s="54"/>
      <c r="D529" s="93"/>
      <c r="E529" s="54"/>
      <c r="F529" s="54"/>
      <c r="G529" s="55"/>
      <c r="H529" s="86"/>
    </row>
    <row r="530" spans="1:8" ht="60.75" customHeight="1">
      <c r="A530" s="54"/>
      <c r="B530" s="70" t="s">
        <v>458</v>
      </c>
      <c r="C530" s="54" t="s">
        <v>134</v>
      </c>
      <c r="D530" s="54" t="s">
        <v>138</v>
      </c>
      <c r="E530" s="54"/>
      <c r="F530" s="55">
        <v>1</v>
      </c>
      <c r="G530" s="55">
        <v>1</v>
      </c>
      <c r="H530" s="86"/>
    </row>
    <row r="531" spans="1:8" ht="11.25" customHeight="1">
      <c r="A531" s="54">
        <v>3</v>
      </c>
      <c r="B531" s="129" t="s">
        <v>36</v>
      </c>
      <c r="C531" s="54"/>
      <c r="D531" s="93"/>
      <c r="E531" s="54"/>
      <c r="F531" s="54"/>
      <c r="G531" s="69"/>
      <c r="H531" s="86"/>
    </row>
    <row r="532" spans="1:8" ht="62.25" customHeight="1">
      <c r="A532" s="54"/>
      <c r="B532" s="70" t="s">
        <v>460</v>
      </c>
      <c r="C532" s="54" t="s">
        <v>129</v>
      </c>
      <c r="D532" s="54" t="s">
        <v>137</v>
      </c>
      <c r="E532" s="54"/>
      <c r="F532" s="56">
        <f>F528/F530</f>
        <v>49000</v>
      </c>
      <c r="G532" s="56">
        <f>E532+F532</f>
        <v>49000</v>
      </c>
      <c r="H532" s="86"/>
    </row>
    <row r="533" spans="1:8" ht="11.25" customHeight="1">
      <c r="A533" s="54">
        <v>4</v>
      </c>
      <c r="B533" s="129" t="s">
        <v>37</v>
      </c>
      <c r="C533" s="54"/>
      <c r="D533" s="93"/>
      <c r="E533" s="54"/>
      <c r="F533" s="54"/>
      <c r="G533" s="55"/>
      <c r="H533" s="86"/>
    </row>
    <row r="534" spans="1:8" ht="54" customHeight="1">
      <c r="A534" s="54"/>
      <c r="B534" s="70" t="s">
        <v>459</v>
      </c>
      <c r="C534" s="93" t="s">
        <v>141</v>
      </c>
      <c r="D534" s="93" t="s">
        <v>140</v>
      </c>
      <c r="E534" s="54"/>
      <c r="F534" s="54">
        <v>100</v>
      </c>
      <c r="G534" s="55">
        <v>100</v>
      </c>
      <c r="H534" s="86"/>
    </row>
    <row r="535" spans="1:8" ht="42" customHeight="1">
      <c r="A535" s="54"/>
      <c r="B535" s="238" t="s">
        <v>462</v>
      </c>
      <c r="C535" s="242"/>
      <c r="D535" s="93"/>
      <c r="E535" s="54"/>
      <c r="F535" s="54"/>
      <c r="G535" s="55"/>
      <c r="H535" s="86"/>
    </row>
    <row r="536" spans="1:8" ht="11.25" customHeight="1">
      <c r="A536" s="54">
        <v>1</v>
      </c>
      <c r="B536" s="129" t="s">
        <v>34</v>
      </c>
      <c r="C536" s="54"/>
      <c r="D536" s="93"/>
      <c r="E536" s="54"/>
      <c r="F536" s="54"/>
      <c r="G536" s="55"/>
      <c r="H536" s="86"/>
    </row>
    <row r="537" spans="1:8" ht="52.5" customHeight="1">
      <c r="A537" s="54"/>
      <c r="B537" s="60" t="s">
        <v>457</v>
      </c>
      <c r="C537" s="54" t="s">
        <v>129</v>
      </c>
      <c r="D537" s="54" t="s">
        <v>451</v>
      </c>
      <c r="E537" s="54"/>
      <c r="F537" s="56">
        <v>49000</v>
      </c>
      <c r="G537" s="56">
        <f>E537+F537</f>
        <v>49000</v>
      </c>
      <c r="H537" s="86"/>
    </row>
    <row r="538" spans="1:8" ht="11.25" customHeight="1">
      <c r="A538" s="54">
        <v>2</v>
      </c>
      <c r="B538" s="129" t="s">
        <v>35</v>
      </c>
      <c r="C538" s="54"/>
      <c r="D538" s="93"/>
      <c r="E538" s="54"/>
      <c r="F538" s="54"/>
      <c r="G538" s="55"/>
      <c r="H538" s="86"/>
    </row>
    <row r="539" spans="1:8" ht="60.75" customHeight="1">
      <c r="A539" s="54"/>
      <c r="B539" s="70" t="s">
        <v>463</v>
      </c>
      <c r="C539" s="54" t="s">
        <v>134</v>
      </c>
      <c r="D539" s="54" t="s">
        <v>138</v>
      </c>
      <c r="E539" s="54"/>
      <c r="F539" s="55">
        <v>1</v>
      </c>
      <c r="G539" s="55">
        <v>1</v>
      </c>
      <c r="H539" s="86"/>
    </row>
    <row r="540" spans="1:8" ht="11.25" customHeight="1">
      <c r="A540" s="54">
        <v>3</v>
      </c>
      <c r="B540" s="129" t="s">
        <v>36</v>
      </c>
      <c r="C540" s="54"/>
      <c r="D540" s="93"/>
      <c r="E540" s="54"/>
      <c r="F540" s="54"/>
      <c r="G540" s="69"/>
      <c r="H540" s="86"/>
    </row>
    <row r="541" spans="1:8" ht="70.5" customHeight="1">
      <c r="A541" s="54"/>
      <c r="B541" s="70" t="s">
        <v>464</v>
      </c>
      <c r="C541" s="54" t="s">
        <v>129</v>
      </c>
      <c r="D541" s="54" t="s">
        <v>137</v>
      </c>
      <c r="E541" s="54"/>
      <c r="F541" s="56">
        <f>F537/F539</f>
        <v>49000</v>
      </c>
      <c r="G541" s="56">
        <f>E541+F541</f>
        <v>49000</v>
      </c>
      <c r="H541" s="86"/>
    </row>
    <row r="542" spans="1:8" ht="11.25" customHeight="1">
      <c r="A542" s="54">
        <v>4</v>
      </c>
      <c r="B542" s="129" t="s">
        <v>37</v>
      </c>
      <c r="C542" s="54"/>
      <c r="D542" s="93"/>
      <c r="E542" s="54"/>
      <c r="F542" s="54"/>
      <c r="G542" s="55"/>
      <c r="H542" s="86"/>
    </row>
    <row r="543" spans="1:8" ht="57" customHeight="1">
      <c r="A543" s="54"/>
      <c r="B543" s="70" t="s">
        <v>465</v>
      </c>
      <c r="C543" s="93" t="s">
        <v>141</v>
      </c>
      <c r="D543" s="93" t="s">
        <v>140</v>
      </c>
      <c r="E543" s="54"/>
      <c r="F543" s="54">
        <v>100</v>
      </c>
      <c r="G543" s="55">
        <v>100</v>
      </c>
      <c r="H543" s="86"/>
    </row>
    <row r="544" spans="1:8" ht="44.25" customHeight="1">
      <c r="A544" s="54"/>
      <c r="B544" s="238" t="s">
        <v>466</v>
      </c>
      <c r="C544" s="242"/>
      <c r="D544" s="93"/>
      <c r="E544" s="54"/>
      <c r="F544" s="54"/>
      <c r="G544" s="55"/>
      <c r="H544" s="86"/>
    </row>
    <row r="545" spans="1:8" ht="11.25" customHeight="1">
      <c r="A545" s="54">
        <v>1</v>
      </c>
      <c r="B545" s="129" t="s">
        <v>34</v>
      </c>
      <c r="C545" s="54"/>
      <c r="D545" s="93"/>
      <c r="E545" s="54"/>
      <c r="F545" s="54"/>
      <c r="G545" s="55"/>
      <c r="H545" s="86"/>
    </row>
    <row r="546" spans="1:8" ht="51" customHeight="1">
      <c r="A546" s="54"/>
      <c r="B546" s="60" t="s">
        <v>467</v>
      </c>
      <c r="C546" s="54" t="s">
        <v>129</v>
      </c>
      <c r="D546" s="54" t="s">
        <v>344</v>
      </c>
      <c r="E546" s="54"/>
      <c r="F546" s="56">
        <v>1000000</v>
      </c>
      <c r="G546" s="56">
        <f>E546+F546</f>
        <v>1000000</v>
      </c>
      <c r="H546" s="86"/>
    </row>
    <row r="547" spans="1:8" ht="11.25" customHeight="1">
      <c r="A547" s="54">
        <v>2</v>
      </c>
      <c r="B547" s="129" t="s">
        <v>35</v>
      </c>
      <c r="C547" s="54"/>
      <c r="D547" s="93"/>
      <c r="E547" s="54"/>
      <c r="F547" s="54"/>
      <c r="G547" s="55"/>
      <c r="H547" s="86"/>
    </row>
    <row r="548" spans="1:8" ht="55.5" customHeight="1">
      <c r="A548" s="54"/>
      <c r="B548" s="70" t="s">
        <v>468</v>
      </c>
      <c r="C548" s="54" t="s">
        <v>134</v>
      </c>
      <c r="D548" s="54" t="s">
        <v>138</v>
      </c>
      <c r="E548" s="54"/>
      <c r="F548" s="55">
        <v>1</v>
      </c>
      <c r="G548" s="55">
        <v>1</v>
      </c>
      <c r="H548" s="86"/>
    </row>
    <row r="549" spans="1:8" ht="48" customHeight="1">
      <c r="A549" s="54"/>
      <c r="B549" s="70" t="s">
        <v>469</v>
      </c>
      <c r="C549" s="54" t="s">
        <v>320</v>
      </c>
      <c r="D549" s="54" t="s">
        <v>138</v>
      </c>
      <c r="E549" s="54"/>
      <c r="F549" s="63">
        <v>1250</v>
      </c>
      <c r="G549" s="63">
        <f>F549</f>
        <v>1250</v>
      </c>
      <c r="H549" s="86"/>
    </row>
    <row r="550" spans="1:8" ht="11.25" customHeight="1">
      <c r="A550" s="54">
        <v>3</v>
      </c>
      <c r="B550" s="129" t="s">
        <v>36</v>
      </c>
      <c r="C550" s="54"/>
      <c r="D550" s="93"/>
      <c r="E550" s="54"/>
      <c r="F550" s="54"/>
      <c r="G550" s="69"/>
      <c r="H550" s="86"/>
    </row>
    <row r="551" spans="1:8" ht="55.5" customHeight="1">
      <c r="A551" s="54"/>
      <c r="B551" s="70" t="s">
        <v>470</v>
      </c>
      <c r="C551" s="54" t="s">
        <v>129</v>
      </c>
      <c r="D551" s="54" t="s">
        <v>137</v>
      </c>
      <c r="E551" s="54"/>
      <c r="F551" s="56">
        <v>49000</v>
      </c>
      <c r="G551" s="56">
        <f>F551</f>
        <v>49000</v>
      </c>
      <c r="H551" s="86"/>
    </row>
    <row r="552" spans="1:8" ht="54" customHeight="1">
      <c r="A552" s="54"/>
      <c r="B552" s="70" t="s">
        <v>471</v>
      </c>
      <c r="C552" s="54" t="s">
        <v>129</v>
      </c>
      <c r="D552" s="54" t="s">
        <v>137</v>
      </c>
      <c r="E552" s="54"/>
      <c r="F552" s="56">
        <f>(F546-F551)/F549</f>
        <v>760.8</v>
      </c>
      <c r="G552" s="56">
        <f>E552+F552</f>
        <v>760.8</v>
      </c>
      <c r="H552" s="86"/>
    </row>
    <row r="553" spans="1:8" ht="11.25" customHeight="1">
      <c r="A553" s="54">
        <v>4</v>
      </c>
      <c r="B553" s="129" t="s">
        <v>37</v>
      </c>
      <c r="C553" s="54"/>
      <c r="D553" s="93"/>
      <c r="E553" s="54"/>
      <c r="F553" s="54"/>
      <c r="G553" s="55"/>
      <c r="H553" s="86"/>
    </row>
    <row r="554" spans="1:8" ht="51" customHeight="1">
      <c r="A554" s="54"/>
      <c r="B554" s="70" t="s">
        <v>472</v>
      </c>
      <c r="C554" s="93" t="s">
        <v>141</v>
      </c>
      <c r="D554" s="93" t="s">
        <v>140</v>
      </c>
      <c r="E554" s="54"/>
      <c r="F554" s="54">
        <v>100</v>
      </c>
      <c r="G554" s="55">
        <v>100</v>
      </c>
      <c r="H554" s="86"/>
    </row>
    <row r="555" spans="1:8" ht="42" customHeight="1">
      <c r="A555" s="54"/>
      <c r="B555" s="238" t="s">
        <v>518</v>
      </c>
      <c r="C555" s="242"/>
      <c r="D555" s="93"/>
      <c r="E555" s="54"/>
      <c r="F555" s="54"/>
      <c r="G555" s="55"/>
      <c r="H555" s="86"/>
    </row>
    <row r="556" spans="1:8" ht="11.25" customHeight="1">
      <c r="A556" s="54">
        <v>1</v>
      </c>
      <c r="B556" s="129" t="s">
        <v>34</v>
      </c>
      <c r="C556" s="54"/>
      <c r="D556" s="93"/>
      <c r="E556" s="54"/>
      <c r="F556" s="54"/>
      <c r="G556" s="55"/>
      <c r="H556" s="86"/>
    </row>
    <row r="557" spans="1:8" ht="52.5" customHeight="1">
      <c r="A557" s="54"/>
      <c r="B557" s="60" t="s">
        <v>519</v>
      </c>
      <c r="C557" s="54" t="s">
        <v>129</v>
      </c>
      <c r="D557" s="54" t="s">
        <v>540</v>
      </c>
      <c r="E557" s="54"/>
      <c r="F557" s="56">
        <v>50000</v>
      </c>
      <c r="G557" s="56">
        <f>E557+F557</f>
        <v>50000</v>
      </c>
      <c r="H557" s="86"/>
    </row>
    <row r="558" spans="1:8" ht="11.25" customHeight="1">
      <c r="A558" s="54">
        <v>2</v>
      </c>
      <c r="B558" s="129" t="s">
        <v>35</v>
      </c>
      <c r="C558" s="54"/>
      <c r="D558" s="93"/>
      <c r="E558" s="54"/>
      <c r="F558" s="54"/>
      <c r="G558" s="55"/>
      <c r="H558" s="86"/>
    </row>
    <row r="559" spans="1:8" ht="48.6" customHeight="1">
      <c r="A559" s="54"/>
      <c r="B559" s="70" t="s">
        <v>520</v>
      </c>
      <c r="C559" s="54" t="s">
        <v>134</v>
      </c>
      <c r="D559" s="54" t="s">
        <v>138</v>
      </c>
      <c r="E559" s="54"/>
      <c r="F559" s="55">
        <v>1</v>
      </c>
      <c r="G559" s="55">
        <v>1</v>
      </c>
      <c r="H559" s="86"/>
    </row>
    <row r="560" spans="1:8" ht="11.25" customHeight="1">
      <c r="A560" s="54">
        <v>3</v>
      </c>
      <c r="B560" s="129" t="s">
        <v>36</v>
      </c>
      <c r="C560" s="54"/>
      <c r="D560" s="93"/>
      <c r="E560" s="54"/>
      <c r="F560" s="54"/>
      <c r="G560" s="69"/>
      <c r="H560" s="86"/>
    </row>
    <row r="561" spans="1:8" ht="38.450000000000003" customHeight="1">
      <c r="A561" s="54"/>
      <c r="B561" s="70" t="s">
        <v>521</v>
      </c>
      <c r="C561" s="54" t="s">
        <v>129</v>
      </c>
      <c r="D561" s="54" t="s">
        <v>137</v>
      </c>
      <c r="E561" s="54"/>
      <c r="F561" s="56">
        <f>F557/F559</f>
        <v>50000</v>
      </c>
      <c r="G561" s="56">
        <f>E561+F561</f>
        <v>50000</v>
      </c>
      <c r="H561" s="86"/>
    </row>
    <row r="562" spans="1:8" ht="11.25" customHeight="1">
      <c r="A562" s="54">
        <v>4</v>
      </c>
      <c r="B562" s="129" t="s">
        <v>37</v>
      </c>
      <c r="C562" s="54"/>
      <c r="D562" s="93"/>
      <c r="E562" s="54"/>
      <c r="F562" s="54"/>
      <c r="G562" s="55"/>
      <c r="H562" s="86"/>
    </row>
    <row r="563" spans="1:8" ht="39.6" customHeight="1">
      <c r="A563" s="54"/>
      <c r="B563" s="70" t="s">
        <v>522</v>
      </c>
      <c r="C563" s="93" t="s">
        <v>141</v>
      </c>
      <c r="D563" s="93" t="s">
        <v>140</v>
      </c>
      <c r="E563" s="54"/>
      <c r="F563" s="54">
        <v>100</v>
      </c>
      <c r="G563" s="55">
        <v>100</v>
      </c>
      <c r="H563" s="86"/>
    </row>
    <row r="564" spans="1:8" ht="28.5" customHeight="1">
      <c r="A564" s="54"/>
      <c r="B564" s="92" t="s">
        <v>424</v>
      </c>
      <c r="C564" s="125"/>
      <c r="D564" s="125"/>
      <c r="E564" s="125"/>
      <c r="F564" s="126">
        <f>F567+F576+F585+F594</f>
        <v>1000000</v>
      </c>
      <c r="G564" s="126">
        <f>F564</f>
        <v>1000000</v>
      </c>
      <c r="H564" s="86"/>
    </row>
    <row r="565" spans="1:8" ht="27" customHeight="1">
      <c r="A565" s="54"/>
      <c r="B565" s="238" t="s">
        <v>423</v>
      </c>
      <c r="C565" s="238"/>
      <c r="D565" s="54"/>
      <c r="E565" s="54"/>
      <c r="F565" s="54"/>
      <c r="G565" s="55"/>
      <c r="H565" s="86"/>
    </row>
    <row r="566" spans="1:8" ht="22.5" customHeight="1">
      <c r="A566" s="54">
        <v>1</v>
      </c>
      <c r="B566" s="129" t="s">
        <v>34</v>
      </c>
      <c r="C566" s="54"/>
      <c r="D566" s="54"/>
      <c r="E566" s="54"/>
      <c r="F566" s="54"/>
      <c r="G566" s="55"/>
      <c r="H566" s="86"/>
    </row>
    <row r="567" spans="1:8" ht="39.75" customHeight="1">
      <c r="A567" s="54"/>
      <c r="B567" s="60" t="s">
        <v>389</v>
      </c>
      <c r="C567" s="54" t="s">
        <v>125</v>
      </c>
      <c r="D567" s="54" t="s">
        <v>344</v>
      </c>
      <c r="E567" s="54"/>
      <c r="F567" s="56">
        <v>250000</v>
      </c>
      <c r="G567" s="56">
        <f>F567</f>
        <v>250000</v>
      </c>
      <c r="H567" s="86"/>
    </row>
    <row r="568" spans="1:8" ht="25.5" customHeight="1">
      <c r="A568" s="54">
        <v>2</v>
      </c>
      <c r="B568" s="129" t="s">
        <v>35</v>
      </c>
      <c r="C568" s="54"/>
      <c r="D568" s="54"/>
      <c r="E568" s="54"/>
      <c r="F568" s="56"/>
      <c r="G568" s="55"/>
      <c r="H568" s="86"/>
    </row>
    <row r="569" spans="1:8" ht="58.5" customHeight="1">
      <c r="A569" s="54"/>
      <c r="B569" s="70" t="s">
        <v>390</v>
      </c>
      <c r="C569" s="54" t="s">
        <v>134</v>
      </c>
      <c r="D569" s="54" t="s">
        <v>138</v>
      </c>
      <c r="E569" s="54"/>
      <c r="F569" s="55">
        <v>1</v>
      </c>
      <c r="G569" s="55">
        <v>1</v>
      </c>
      <c r="H569" s="86"/>
    </row>
    <row r="570" spans="1:8" ht="18.75" customHeight="1">
      <c r="A570" s="54">
        <v>3</v>
      </c>
      <c r="B570" s="129" t="s">
        <v>36</v>
      </c>
      <c r="C570" s="54"/>
      <c r="D570" s="54"/>
      <c r="E570" s="54"/>
      <c r="F570" s="54"/>
      <c r="G570" s="55"/>
      <c r="H570" s="86"/>
    </row>
    <row r="571" spans="1:8" ht="43.5" customHeight="1">
      <c r="A571" s="54"/>
      <c r="B571" s="70" t="s">
        <v>391</v>
      </c>
      <c r="C571" s="54" t="s">
        <v>129</v>
      </c>
      <c r="D571" s="54" t="s">
        <v>137</v>
      </c>
      <c r="E571" s="54"/>
      <c r="F571" s="56">
        <f>F567</f>
        <v>250000</v>
      </c>
      <c r="G571" s="56">
        <f>F571</f>
        <v>250000</v>
      </c>
      <c r="H571" s="86"/>
    </row>
    <row r="572" spans="1:8" ht="18" customHeight="1">
      <c r="A572" s="54">
        <v>4</v>
      </c>
      <c r="B572" s="129" t="s">
        <v>37</v>
      </c>
      <c r="C572" s="54"/>
      <c r="D572" s="54"/>
      <c r="E572" s="54"/>
      <c r="F572" s="54"/>
      <c r="G572" s="55"/>
      <c r="H572" s="86"/>
    </row>
    <row r="573" spans="1:8" ht="36.75" customHeight="1">
      <c r="A573" s="54"/>
      <c r="B573" s="60" t="s">
        <v>392</v>
      </c>
      <c r="C573" s="54" t="s">
        <v>141</v>
      </c>
      <c r="D573" s="54" t="s">
        <v>140</v>
      </c>
      <c r="E573" s="54"/>
      <c r="F573" s="54">
        <v>100</v>
      </c>
      <c r="G573" s="55">
        <v>100</v>
      </c>
      <c r="H573" s="86"/>
    </row>
    <row r="574" spans="1:8" ht="27" customHeight="1">
      <c r="A574" s="54"/>
      <c r="B574" s="238" t="s">
        <v>422</v>
      </c>
      <c r="C574" s="238"/>
      <c r="D574" s="54"/>
      <c r="E574" s="54"/>
      <c r="F574" s="54"/>
      <c r="G574" s="55"/>
      <c r="H574" s="86"/>
    </row>
    <row r="575" spans="1:8" ht="22.5" customHeight="1">
      <c r="A575" s="54">
        <v>1</v>
      </c>
      <c r="B575" s="129" t="s">
        <v>34</v>
      </c>
      <c r="C575" s="54"/>
      <c r="D575" s="54"/>
      <c r="E575" s="54"/>
      <c r="F575" s="54"/>
      <c r="G575" s="55"/>
      <c r="H575" s="86"/>
    </row>
    <row r="576" spans="1:8" ht="39.75" customHeight="1">
      <c r="A576" s="54"/>
      <c r="B576" s="60" t="s">
        <v>393</v>
      </c>
      <c r="C576" s="54" t="s">
        <v>125</v>
      </c>
      <c r="D576" s="54" t="s">
        <v>344</v>
      </c>
      <c r="E576" s="54"/>
      <c r="F576" s="56">
        <v>250000</v>
      </c>
      <c r="G576" s="56">
        <f>F576</f>
        <v>250000</v>
      </c>
      <c r="H576" s="86"/>
    </row>
    <row r="577" spans="1:8" ht="25.5" customHeight="1">
      <c r="A577" s="54">
        <v>2</v>
      </c>
      <c r="B577" s="129" t="s">
        <v>35</v>
      </c>
      <c r="C577" s="54"/>
      <c r="D577" s="54"/>
      <c r="E577" s="54"/>
      <c r="F577" s="56"/>
      <c r="G577" s="55"/>
      <c r="H577" s="86"/>
    </row>
    <row r="578" spans="1:8" ht="58.5" customHeight="1">
      <c r="A578" s="54"/>
      <c r="B578" s="70" t="s">
        <v>394</v>
      </c>
      <c r="C578" s="54" t="s">
        <v>134</v>
      </c>
      <c r="D578" s="54" t="s">
        <v>138</v>
      </c>
      <c r="E578" s="54"/>
      <c r="F578" s="55">
        <v>1</v>
      </c>
      <c r="G578" s="55">
        <v>1</v>
      </c>
      <c r="H578" s="86"/>
    </row>
    <row r="579" spans="1:8" ht="18.75" customHeight="1">
      <c r="A579" s="54">
        <v>3</v>
      </c>
      <c r="B579" s="129" t="s">
        <v>36</v>
      </c>
      <c r="C579" s="54"/>
      <c r="D579" s="54"/>
      <c r="E579" s="54"/>
      <c r="F579" s="54"/>
      <c r="G579" s="55"/>
      <c r="H579" s="86"/>
    </row>
    <row r="580" spans="1:8" ht="43.5" customHeight="1">
      <c r="A580" s="54"/>
      <c r="B580" s="70" t="s">
        <v>395</v>
      </c>
      <c r="C580" s="54" t="s">
        <v>129</v>
      </c>
      <c r="D580" s="54" t="s">
        <v>137</v>
      </c>
      <c r="E580" s="54"/>
      <c r="F580" s="56">
        <f>F576</f>
        <v>250000</v>
      </c>
      <c r="G580" s="56">
        <f>F580</f>
        <v>250000</v>
      </c>
      <c r="H580" s="86"/>
    </row>
    <row r="581" spans="1:8" ht="18" customHeight="1">
      <c r="A581" s="54">
        <v>4</v>
      </c>
      <c r="B581" s="129" t="s">
        <v>37</v>
      </c>
      <c r="C581" s="54"/>
      <c r="D581" s="54"/>
      <c r="E581" s="54"/>
      <c r="F581" s="54"/>
      <c r="G581" s="55"/>
      <c r="H581" s="86"/>
    </row>
    <row r="582" spans="1:8" ht="36.75" customHeight="1">
      <c r="A582" s="54"/>
      <c r="B582" s="60" t="s">
        <v>396</v>
      </c>
      <c r="C582" s="54" t="s">
        <v>141</v>
      </c>
      <c r="D582" s="54" t="s">
        <v>140</v>
      </c>
      <c r="E582" s="54"/>
      <c r="F582" s="54">
        <v>100</v>
      </c>
      <c r="G582" s="55">
        <v>100</v>
      </c>
      <c r="H582" s="86"/>
    </row>
    <row r="583" spans="1:8" ht="27" customHeight="1">
      <c r="A583" s="54"/>
      <c r="B583" s="238" t="s">
        <v>421</v>
      </c>
      <c r="C583" s="238"/>
      <c r="D583" s="54"/>
      <c r="E583" s="54"/>
      <c r="F583" s="54"/>
      <c r="G583" s="55"/>
      <c r="H583" s="86"/>
    </row>
    <row r="584" spans="1:8" ht="22.5" customHeight="1">
      <c r="A584" s="54">
        <v>1</v>
      </c>
      <c r="B584" s="129" t="s">
        <v>34</v>
      </c>
      <c r="C584" s="54"/>
      <c r="D584" s="54"/>
      <c r="E584" s="54"/>
      <c r="F584" s="54"/>
      <c r="G584" s="55"/>
      <c r="H584" s="86"/>
    </row>
    <row r="585" spans="1:8" ht="39.75" customHeight="1">
      <c r="A585" s="54"/>
      <c r="B585" s="60" t="s">
        <v>401</v>
      </c>
      <c r="C585" s="54" t="s">
        <v>125</v>
      </c>
      <c r="D585" s="54" t="s">
        <v>344</v>
      </c>
      <c r="E585" s="54"/>
      <c r="F585" s="56">
        <v>250000</v>
      </c>
      <c r="G585" s="56">
        <f>F585</f>
        <v>250000</v>
      </c>
      <c r="H585" s="86"/>
    </row>
    <row r="586" spans="1:8" ht="25.5" customHeight="1">
      <c r="A586" s="54">
        <v>2</v>
      </c>
      <c r="B586" s="129" t="s">
        <v>35</v>
      </c>
      <c r="C586" s="54"/>
      <c r="D586" s="54"/>
      <c r="E586" s="54"/>
      <c r="F586" s="56"/>
      <c r="G586" s="55"/>
      <c r="H586" s="86"/>
    </row>
    <row r="587" spans="1:8" ht="38.25" customHeight="1">
      <c r="A587" s="54"/>
      <c r="B587" s="70" t="s">
        <v>402</v>
      </c>
      <c r="C587" s="54" t="s">
        <v>134</v>
      </c>
      <c r="D587" s="54" t="s">
        <v>138</v>
      </c>
      <c r="E587" s="54"/>
      <c r="F587" s="55">
        <v>1</v>
      </c>
      <c r="G587" s="55">
        <v>1</v>
      </c>
      <c r="H587" s="86"/>
    </row>
    <row r="588" spans="1:8" ht="18.75" customHeight="1">
      <c r="A588" s="54">
        <v>3</v>
      </c>
      <c r="B588" s="129" t="s">
        <v>36</v>
      </c>
      <c r="C588" s="54"/>
      <c r="D588" s="54"/>
      <c r="E588" s="54"/>
      <c r="F588" s="54"/>
      <c r="G588" s="55"/>
      <c r="H588" s="86"/>
    </row>
    <row r="589" spans="1:8" ht="43.5" customHeight="1">
      <c r="A589" s="54"/>
      <c r="B589" s="70" t="s">
        <v>403</v>
      </c>
      <c r="C589" s="54" t="s">
        <v>129</v>
      </c>
      <c r="D589" s="54" t="s">
        <v>137</v>
      </c>
      <c r="E589" s="54"/>
      <c r="F589" s="56">
        <f>F585</f>
        <v>250000</v>
      </c>
      <c r="G589" s="56">
        <f>F589</f>
        <v>250000</v>
      </c>
      <c r="H589" s="86"/>
    </row>
    <row r="590" spans="1:8" ht="18" customHeight="1">
      <c r="A590" s="54">
        <v>4</v>
      </c>
      <c r="B590" s="129" t="s">
        <v>37</v>
      </c>
      <c r="C590" s="54"/>
      <c r="D590" s="54"/>
      <c r="E590" s="54"/>
      <c r="F590" s="54"/>
      <c r="G590" s="55"/>
      <c r="H590" s="86"/>
    </row>
    <row r="591" spans="1:8" ht="36.75" customHeight="1">
      <c r="A591" s="54"/>
      <c r="B591" s="60" t="s">
        <v>404</v>
      </c>
      <c r="C591" s="54" t="s">
        <v>141</v>
      </c>
      <c r="D591" s="54" t="s">
        <v>140</v>
      </c>
      <c r="E591" s="54"/>
      <c r="F591" s="54">
        <v>100</v>
      </c>
      <c r="G591" s="55">
        <v>100</v>
      </c>
      <c r="H591" s="86"/>
    </row>
    <row r="592" spans="1:8" ht="27" customHeight="1">
      <c r="A592" s="54"/>
      <c r="B592" s="238" t="s">
        <v>420</v>
      </c>
      <c r="C592" s="238"/>
      <c r="D592" s="54"/>
      <c r="E592" s="54"/>
      <c r="F592" s="54"/>
      <c r="G592" s="55"/>
      <c r="H592" s="86"/>
    </row>
    <row r="593" spans="1:8" ht="22.5" customHeight="1">
      <c r="A593" s="54">
        <v>1</v>
      </c>
      <c r="B593" s="129" t="s">
        <v>34</v>
      </c>
      <c r="C593" s="54"/>
      <c r="D593" s="54"/>
      <c r="E593" s="54"/>
      <c r="F593" s="54"/>
      <c r="G593" s="55"/>
      <c r="H593" s="86"/>
    </row>
    <row r="594" spans="1:8" ht="39.75" customHeight="1">
      <c r="A594" s="54"/>
      <c r="B594" s="60" t="s">
        <v>398</v>
      </c>
      <c r="C594" s="54" t="s">
        <v>125</v>
      </c>
      <c r="D594" s="54" t="s">
        <v>344</v>
      </c>
      <c r="E594" s="54"/>
      <c r="F594" s="56">
        <v>250000</v>
      </c>
      <c r="G594" s="56">
        <f>F594</f>
        <v>250000</v>
      </c>
      <c r="H594" s="86"/>
    </row>
    <row r="595" spans="1:8" ht="25.5" customHeight="1">
      <c r="A595" s="54">
        <v>2</v>
      </c>
      <c r="B595" s="129" t="s">
        <v>35</v>
      </c>
      <c r="C595" s="54"/>
      <c r="D595" s="54"/>
      <c r="E595" s="54"/>
      <c r="F595" s="56"/>
      <c r="G595" s="55"/>
      <c r="H595" s="86"/>
    </row>
    <row r="596" spans="1:8" ht="42.75" customHeight="1">
      <c r="A596" s="54"/>
      <c r="B596" s="70" t="s">
        <v>397</v>
      </c>
      <c r="C596" s="54" t="s">
        <v>134</v>
      </c>
      <c r="D596" s="54" t="s">
        <v>138</v>
      </c>
      <c r="E596" s="54"/>
      <c r="F596" s="55">
        <v>1</v>
      </c>
      <c r="G596" s="55">
        <v>1</v>
      </c>
      <c r="H596" s="86"/>
    </row>
    <row r="597" spans="1:8" ht="18.75" customHeight="1">
      <c r="A597" s="54">
        <v>3</v>
      </c>
      <c r="B597" s="129" t="s">
        <v>36</v>
      </c>
      <c r="C597" s="54"/>
      <c r="D597" s="54"/>
      <c r="E597" s="54"/>
      <c r="F597" s="54"/>
      <c r="G597" s="55"/>
      <c r="H597" s="86"/>
    </row>
    <row r="598" spans="1:8" ht="43.5" customHeight="1">
      <c r="A598" s="54"/>
      <c r="B598" s="70" t="s">
        <v>399</v>
      </c>
      <c r="C598" s="54" t="s">
        <v>129</v>
      </c>
      <c r="D598" s="54" t="s">
        <v>137</v>
      </c>
      <c r="E598" s="54"/>
      <c r="F598" s="56">
        <f>F594</f>
        <v>250000</v>
      </c>
      <c r="G598" s="56">
        <f>F598</f>
        <v>250000</v>
      </c>
      <c r="H598" s="86"/>
    </row>
    <row r="599" spans="1:8" ht="18" customHeight="1">
      <c r="A599" s="54">
        <v>4</v>
      </c>
      <c r="B599" s="129" t="s">
        <v>37</v>
      </c>
      <c r="C599" s="54"/>
      <c r="D599" s="54"/>
      <c r="E599" s="54"/>
      <c r="F599" s="54"/>
      <c r="G599" s="55"/>
      <c r="H599" s="86"/>
    </row>
    <row r="600" spans="1:8" ht="36.75" customHeight="1">
      <c r="A600" s="54"/>
      <c r="B600" s="60" t="s">
        <v>400</v>
      </c>
      <c r="C600" s="54" t="s">
        <v>141</v>
      </c>
      <c r="D600" s="54" t="s">
        <v>140</v>
      </c>
      <c r="E600" s="54"/>
      <c r="F600" s="54">
        <v>100</v>
      </c>
      <c r="G600" s="55">
        <v>100</v>
      </c>
      <c r="H600" s="86"/>
    </row>
    <row r="601" spans="1:8" ht="42" customHeight="1">
      <c r="A601" s="54"/>
      <c r="B601" s="92" t="s">
        <v>419</v>
      </c>
      <c r="C601" s="125"/>
      <c r="D601" s="125"/>
      <c r="E601" s="125"/>
      <c r="F601" s="126">
        <f>F604</f>
        <v>939311</v>
      </c>
      <c r="G601" s="126">
        <f>F601</f>
        <v>939311</v>
      </c>
      <c r="H601" s="86"/>
    </row>
    <row r="602" spans="1:8" ht="45.75" customHeight="1">
      <c r="A602" s="54"/>
      <c r="B602" s="238" t="s">
        <v>523</v>
      </c>
      <c r="C602" s="238"/>
      <c r="D602" s="54"/>
      <c r="E602" s="54"/>
      <c r="F602" s="54"/>
      <c r="G602" s="55"/>
      <c r="H602" s="86"/>
    </row>
    <row r="603" spans="1:8" ht="23.25" customHeight="1">
      <c r="A603" s="54">
        <v>1</v>
      </c>
      <c r="B603" s="129" t="s">
        <v>34</v>
      </c>
      <c r="C603" s="54"/>
      <c r="D603" s="54"/>
      <c r="E603" s="54"/>
      <c r="F603" s="54"/>
      <c r="G603" s="55"/>
      <c r="H603" s="86"/>
    </row>
    <row r="604" spans="1:8" ht="36.75" customHeight="1">
      <c r="A604" s="54"/>
      <c r="B604" s="60" t="s">
        <v>386</v>
      </c>
      <c r="C604" s="54" t="s">
        <v>125</v>
      </c>
      <c r="D604" s="54" t="s">
        <v>540</v>
      </c>
      <c r="E604" s="54"/>
      <c r="F604" s="56">
        <f>950000-10689</f>
        <v>939311</v>
      </c>
      <c r="G604" s="56">
        <f>E604+F604</f>
        <v>939311</v>
      </c>
      <c r="H604" s="86"/>
    </row>
    <row r="605" spans="1:8" ht="19.5" customHeight="1">
      <c r="A605" s="54">
        <v>2</v>
      </c>
      <c r="B605" s="129" t="s">
        <v>35</v>
      </c>
      <c r="C605" s="54"/>
      <c r="D605" s="54"/>
      <c r="E605" s="54"/>
      <c r="F605" s="56"/>
      <c r="G605" s="55"/>
      <c r="H605" s="86"/>
    </row>
    <row r="606" spans="1:8" ht="42" customHeight="1">
      <c r="A606" s="54"/>
      <c r="B606" s="70" t="s">
        <v>387</v>
      </c>
      <c r="C606" s="54" t="s">
        <v>134</v>
      </c>
      <c r="D606" s="54" t="s">
        <v>138</v>
      </c>
      <c r="E606" s="54"/>
      <c r="F606" s="55">
        <v>1</v>
      </c>
      <c r="G606" s="55">
        <v>1</v>
      </c>
      <c r="H606" s="86"/>
    </row>
    <row r="607" spans="1:8" ht="18.600000000000001" customHeight="1">
      <c r="A607" s="54">
        <v>3</v>
      </c>
      <c r="B607" s="129" t="s">
        <v>36</v>
      </c>
      <c r="C607" s="54"/>
      <c r="D607" s="54"/>
      <c r="E607" s="54"/>
      <c r="F607" s="54"/>
      <c r="G607" s="55"/>
      <c r="H607" s="86"/>
    </row>
    <row r="608" spans="1:8" ht="39" customHeight="1">
      <c r="A608" s="54"/>
      <c r="B608" s="70" t="s">
        <v>365</v>
      </c>
      <c r="C608" s="54" t="s">
        <v>129</v>
      </c>
      <c r="D608" s="54" t="s">
        <v>137</v>
      </c>
      <c r="E608" s="54"/>
      <c r="F608" s="56">
        <f>F604/F606</f>
        <v>939311</v>
      </c>
      <c r="G608" s="56">
        <f>E608+F608</f>
        <v>939311</v>
      </c>
      <c r="H608" s="86"/>
    </row>
    <row r="609" spans="1:8" ht="18.75" customHeight="1">
      <c r="A609" s="54">
        <v>4</v>
      </c>
      <c r="B609" s="129" t="s">
        <v>37</v>
      </c>
      <c r="C609" s="54"/>
      <c r="D609" s="54"/>
      <c r="E609" s="54"/>
      <c r="F609" s="54"/>
      <c r="G609" s="55"/>
      <c r="H609" s="86"/>
    </row>
    <row r="610" spans="1:8" ht="37.5" customHeight="1">
      <c r="A610" s="54"/>
      <c r="B610" s="60" t="s">
        <v>366</v>
      </c>
      <c r="C610" s="54" t="s">
        <v>141</v>
      </c>
      <c r="D610" s="54" t="s">
        <v>140</v>
      </c>
      <c r="E610" s="54"/>
      <c r="F610" s="54">
        <v>100</v>
      </c>
      <c r="G610" s="55">
        <v>100</v>
      </c>
      <c r="H610" s="86"/>
    </row>
    <row r="611" spans="1:8" ht="23.25" customHeight="1">
      <c r="A611" s="54"/>
      <c r="B611" s="92" t="s">
        <v>418</v>
      </c>
      <c r="C611" s="125"/>
      <c r="D611" s="125"/>
      <c r="E611" s="125"/>
      <c r="F611" s="126">
        <f>F614</f>
        <v>333000</v>
      </c>
      <c r="G611" s="126">
        <f>G614</f>
        <v>333000</v>
      </c>
      <c r="H611" s="86"/>
    </row>
    <row r="612" spans="1:8" ht="42" customHeight="1">
      <c r="A612" s="54"/>
      <c r="B612" s="238" t="s">
        <v>417</v>
      </c>
      <c r="C612" s="238"/>
      <c r="D612" s="54"/>
      <c r="E612" s="54"/>
      <c r="F612" s="54"/>
      <c r="G612" s="55"/>
      <c r="H612" s="86"/>
    </row>
    <row r="613" spans="1:8" ht="24" customHeight="1">
      <c r="A613" s="54">
        <v>1</v>
      </c>
      <c r="B613" s="129" t="s">
        <v>34</v>
      </c>
      <c r="C613" s="54"/>
      <c r="D613" s="54"/>
      <c r="E613" s="54"/>
      <c r="F613" s="54"/>
      <c r="G613" s="55"/>
      <c r="H613" s="86"/>
    </row>
    <row r="614" spans="1:8" ht="58.5" customHeight="1">
      <c r="A614" s="54"/>
      <c r="B614" s="60" t="s">
        <v>367</v>
      </c>
      <c r="C614" s="54" t="s">
        <v>125</v>
      </c>
      <c r="D614" s="54" t="s">
        <v>344</v>
      </c>
      <c r="E614" s="54"/>
      <c r="F614" s="56">
        <v>333000</v>
      </c>
      <c r="G614" s="56">
        <v>333000</v>
      </c>
      <c r="H614" s="86"/>
    </row>
    <row r="615" spans="1:8" ht="22.5" customHeight="1">
      <c r="A615" s="54">
        <v>2</v>
      </c>
      <c r="B615" s="129" t="s">
        <v>35</v>
      </c>
      <c r="C615" s="54"/>
      <c r="D615" s="54"/>
      <c r="E615" s="54"/>
      <c r="F615" s="56"/>
      <c r="G615" s="55"/>
      <c r="H615" s="86"/>
    </row>
    <row r="616" spans="1:8" ht="40.5" customHeight="1">
      <c r="A616" s="54"/>
      <c r="B616" s="70" t="s">
        <v>368</v>
      </c>
      <c r="C616" s="54" t="s">
        <v>134</v>
      </c>
      <c r="D616" s="54" t="s">
        <v>138</v>
      </c>
      <c r="E616" s="54"/>
      <c r="F616" s="55">
        <v>1</v>
      </c>
      <c r="G616" s="55">
        <v>1</v>
      </c>
      <c r="H616" s="86"/>
    </row>
    <row r="617" spans="1:8" ht="17.25" customHeight="1">
      <c r="A617" s="54">
        <v>3</v>
      </c>
      <c r="B617" s="129" t="s">
        <v>36</v>
      </c>
      <c r="C617" s="54"/>
      <c r="D617" s="54"/>
      <c r="E617" s="54"/>
      <c r="F617" s="54"/>
      <c r="G617" s="55"/>
      <c r="H617" s="86"/>
    </row>
    <row r="618" spans="1:8" ht="58.5" customHeight="1">
      <c r="A618" s="54"/>
      <c r="B618" s="70" t="s">
        <v>369</v>
      </c>
      <c r="C618" s="54" t="s">
        <v>129</v>
      </c>
      <c r="D618" s="54" t="s">
        <v>137</v>
      </c>
      <c r="E618" s="54"/>
      <c r="F618" s="56">
        <f>F614</f>
        <v>333000</v>
      </c>
      <c r="G618" s="56">
        <f>G614</f>
        <v>333000</v>
      </c>
      <c r="H618" s="86"/>
    </row>
    <row r="619" spans="1:8" ht="18.75" customHeight="1">
      <c r="A619" s="54">
        <v>4</v>
      </c>
      <c r="B619" s="129" t="s">
        <v>37</v>
      </c>
      <c r="C619" s="54"/>
      <c r="D619" s="54"/>
      <c r="E619" s="54"/>
      <c r="F619" s="54"/>
      <c r="G619" s="55"/>
      <c r="H619" s="86"/>
    </row>
    <row r="620" spans="1:8" ht="39" customHeight="1">
      <c r="A620" s="54"/>
      <c r="B620" s="60" t="s">
        <v>370</v>
      </c>
      <c r="C620" s="54" t="s">
        <v>141</v>
      </c>
      <c r="D620" s="54" t="s">
        <v>140</v>
      </c>
      <c r="E620" s="54"/>
      <c r="F620" s="54">
        <v>100</v>
      </c>
      <c r="G620" s="55">
        <v>100</v>
      </c>
      <c r="H620" s="86"/>
    </row>
    <row r="621" spans="1:8" ht="24.75" customHeight="1">
      <c r="A621" s="54"/>
      <c r="B621" s="92" t="s">
        <v>416</v>
      </c>
      <c r="C621" s="125"/>
      <c r="D621" s="125"/>
      <c r="E621" s="125"/>
      <c r="F621" s="59">
        <f>F624+F633+F642+F651+F660+F669+F678</f>
        <v>8080238</v>
      </c>
      <c r="G621" s="59">
        <f>E621+F621</f>
        <v>8080238</v>
      </c>
      <c r="H621" s="86"/>
    </row>
    <row r="622" spans="1:8" ht="27" customHeight="1">
      <c r="A622" s="54"/>
      <c r="B622" s="238" t="s">
        <v>415</v>
      </c>
      <c r="C622" s="238"/>
      <c r="D622" s="54"/>
      <c r="E622" s="54"/>
      <c r="F622" s="54"/>
      <c r="G622" s="55"/>
      <c r="H622" s="86"/>
    </row>
    <row r="623" spans="1:8" ht="20.25" customHeight="1">
      <c r="A623" s="54">
        <v>1</v>
      </c>
      <c r="B623" s="129" t="s">
        <v>34</v>
      </c>
      <c r="C623" s="54"/>
      <c r="D623" s="54"/>
      <c r="E623" s="54"/>
      <c r="F623" s="54"/>
      <c r="G623" s="55"/>
      <c r="H623" s="86"/>
    </row>
    <row r="624" spans="1:8" ht="35.25" customHeight="1">
      <c r="A624" s="54"/>
      <c r="B624" s="60" t="s">
        <v>371</v>
      </c>
      <c r="C624" s="54" t="s">
        <v>125</v>
      </c>
      <c r="D624" s="54" t="s">
        <v>344</v>
      </c>
      <c r="E624" s="54"/>
      <c r="F624" s="56">
        <v>1696066</v>
      </c>
      <c r="G624" s="56">
        <v>1696066</v>
      </c>
      <c r="H624" s="86"/>
    </row>
    <row r="625" spans="1:8" ht="27.75" customHeight="1">
      <c r="A625" s="54">
        <v>2</v>
      </c>
      <c r="B625" s="129" t="s">
        <v>35</v>
      </c>
      <c r="C625" s="54"/>
      <c r="D625" s="54"/>
      <c r="E625" s="54"/>
      <c r="F625" s="56"/>
      <c r="G625" s="55"/>
      <c r="H625" s="86"/>
    </row>
    <row r="626" spans="1:8" ht="32.25" customHeight="1">
      <c r="A626" s="54"/>
      <c r="B626" s="70" t="s">
        <v>372</v>
      </c>
      <c r="C626" s="54" t="s">
        <v>373</v>
      </c>
      <c r="D626" s="54" t="s">
        <v>374</v>
      </c>
      <c r="E626" s="54"/>
      <c r="F626" s="55">
        <v>1230</v>
      </c>
      <c r="G626" s="55">
        <v>1230</v>
      </c>
      <c r="H626" s="86"/>
    </row>
    <row r="627" spans="1:8" ht="21.75" customHeight="1">
      <c r="A627" s="54">
        <v>3</v>
      </c>
      <c r="B627" s="129" t="s">
        <v>36</v>
      </c>
      <c r="C627" s="54"/>
      <c r="D627" s="54"/>
      <c r="E627" s="54"/>
      <c r="F627" s="54"/>
      <c r="G627" s="55"/>
      <c r="H627" s="86"/>
    </row>
    <row r="628" spans="1:8" ht="33" customHeight="1">
      <c r="A628" s="54"/>
      <c r="B628" s="70" t="s">
        <v>375</v>
      </c>
      <c r="C628" s="54" t="s">
        <v>129</v>
      </c>
      <c r="D628" s="54" t="s">
        <v>137</v>
      </c>
      <c r="E628" s="54"/>
      <c r="F628" s="56">
        <f>F624/F626</f>
        <v>1378.9154471544716</v>
      </c>
      <c r="G628" s="56">
        <f>G624/G626</f>
        <v>1378.9154471544716</v>
      </c>
      <c r="H628" s="86"/>
    </row>
    <row r="629" spans="1:8" ht="17.25" customHeight="1">
      <c r="A629" s="54">
        <v>4</v>
      </c>
      <c r="B629" s="129" t="s">
        <v>37</v>
      </c>
      <c r="C629" s="54"/>
      <c r="D629" s="54"/>
      <c r="E629" s="54"/>
      <c r="F629" s="54"/>
      <c r="G629" s="55"/>
      <c r="H629" s="86"/>
    </row>
    <row r="630" spans="1:8" ht="41.25" customHeight="1">
      <c r="A630" s="54"/>
      <c r="B630" s="60" t="s">
        <v>376</v>
      </c>
      <c r="C630" s="54" t="s">
        <v>141</v>
      </c>
      <c r="D630" s="54" t="s">
        <v>140</v>
      </c>
      <c r="E630" s="54"/>
      <c r="F630" s="54">
        <v>100</v>
      </c>
      <c r="G630" s="55">
        <v>100</v>
      </c>
      <c r="H630" s="86"/>
    </row>
    <row r="631" spans="1:8" ht="28.5" customHeight="1">
      <c r="A631" s="54"/>
      <c r="B631" s="238" t="s">
        <v>414</v>
      </c>
      <c r="C631" s="238"/>
      <c r="D631" s="54"/>
      <c r="E631" s="54"/>
      <c r="F631" s="54"/>
      <c r="G631" s="55"/>
      <c r="H631" s="86"/>
    </row>
    <row r="632" spans="1:8" ht="21.75" customHeight="1">
      <c r="A632" s="54">
        <v>1</v>
      </c>
      <c r="B632" s="129" t="s">
        <v>34</v>
      </c>
      <c r="C632" s="54"/>
      <c r="D632" s="54"/>
      <c r="E632" s="54"/>
      <c r="F632" s="54"/>
      <c r="G632" s="55"/>
      <c r="H632" s="86"/>
    </row>
    <row r="633" spans="1:8" ht="45.75" customHeight="1">
      <c r="A633" s="54"/>
      <c r="B633" s="60" t="s">
        <v>377</v>
      </c>
      <c r="C633" s="54" t="s">
        <v>125</v>
      </c>
      <c r="D633" s="54" t="s">
        <v>344</v>
      </c>
      <c r="E633" s="54"/>
      <c r="F633" s="56">
        <v>384172</v>
      </c>
      <c r="G633" s="56">
        <f>E633+F633</f>
        <v>384172</v>
      </c>
      <c r="H633" s="86"/>
    </row>
    <row r="634" spans="1:8" ht="21.75" customHeight="1">
      <c r="A634" s="54">
        <v>2</v>
      </c>
      <c r="B634" s="129" t="s">
        <v>35</v>
      </c>
      <c r="C634" s="54"/>
      <c r="D634" s="54"/>
      <c r="E634" s="54"/>
      <c r="F634" s="56"/>
      <c r="G634" s="55"/>
      <c r="H634" s="86"/>
    </row>
    <row r="635" spans="1:8" ht="36.75" customHeight="1">
      <c r="A635" s="54"/>
      <c r="B635" s="70" t="s">
        <v>378</v>
      </c>
      <c r="C635" s="54" t="s">
        <v>320</v>
      </c>
      <c r="D635" s="54" t="s">
        <v>138</v>
      </c>
      <c r="E635" s="54"/>
      <c r="F635" s="55">
        <f>3850-3574</f>
        <v>276</v>
      </c>
      <c r="G635" s="55">
        <f>3850-3574</f>
        <v>276</v>
      </c>
      <c r="H635" s="86"/>
    </row>
    <row r="636" spans="1:8" ht="17.25" customHeight="1">
      <c r="A636" s="54">
        <v>3</v>
      </c>
      <c r="B636" s="129" t="s">
        <v>36</v>
      </c>
      <c r="C636" s="54"/>
      <c r="D636" s="54"/>
      <c r="E636" s="54"/>
      <c r="F636" s="54"/>
      <c r="G636" s="55"/>
      <c r="H636" s="86"/>
    </row>
    <row r="637" spans="1:8" ht="33.75" customHeight="1">
      <c r="A637" s="54"/>
      <c r="B637" s="70" t="s">
        <v>379</v>
      </c>
      <c r="C637" s="54" t="s">
        <v>129</v>
      </c>
      <c r="D637" s="54" t="s">
        <v>137</v>
      </c>
      <c r="E637" s="54"/>
      <c r="F637" s="56">
        <f>F633/F635</f>
        <v>1391.927536231884</v>
      </c>
      <c r="G637" s="56">
        <f>G633/G635</f>
        <v>1391.927536231884</v>
      </c>
      <c r="H637" s="86"/>
    </row>
    <row r="638" spans="1:8" ht="18.75" customHeight="1">
      <c r="A638" s="54">
        <v>4</v>
      </c>
      <c r="B638" s="129" t="s">
        <v>37</v>
      </c>
      <c r="C638" s="54"/>
      <c r="D638" s="54"/>
      <c r="E638" s="54"/>
      <c r="F638" s="54"/>
      <c r="G638" s="55"/>
      <c r="H638" s="86"/>
    </row>
    <row r="639" spans="1:8" ht="38.25" customHeight="1">
      <c r="A639" s="54"/>
      <c r="B639" s="60" t="s">
        <v>380</v>
      </c>
      <c r="C639" s="54" t="s">
        <v>141</v>
      </c>
      <c r="D639" s="54" t="s">
        <v>140</v>
      </c>
      <c r="E639" s="54"/>
      <c r="F639" s="54">
        <v>100</v>
      </c>
      <c r="G639" s="55">
        <v>100</v>
      </c>
      <c r="H639" s="86"/>
    </row>
    <row r="640" spans="1:8" ht="33" customHeight="1">
      <c r="A640" s="54"/>
      <c r="B640" s="238" t="s">
        <v>477</v>
      </c>
      <c r="C640" s="238"/>
      <c r="D640" s="54"/>
      <c r="E640" s="54"/>
      <c r="F640" s="54"/>
      <c r="G640" s="55"/>
      <c r="H640" s="86"/>
    </row>
    <row r="641" spans="1:8" ht="15.75" customHeight="1">
      <c r="A641" s="54">
        <v>1</v>
      </c>
      <c r="B641" s="129" t="s">
        <v>34</v>
      </c>
      <c r="C641" s="54"/>
      <c r="D641" s="54"/>
      <c r="E641" s="54"/>
      <c r="F641" s="54"/>
      <c r="G641" s="55"/>
      <c r="H641" s="86"/>
    </row>
    <row r="642" spans="1:8" ht="45.75" customHeight="1">
      <c r="A642" s="54"/>
      <c r="B642" s="60" t="s">
        <v>473</v>
      </c>
      <c r="C642" s="54" t="s">
        <v>125</v>
      </c>
      <c r="D642" s="54" t="s">
        <v>451</v>
      </c>
      <c r="E642" s="54"/>
      <c r="F642" s="56">
        <v>1500000</v>
      </c>
      <c r="G642" s="56">
        <f>E642+F642</f>
        <v>1500000</v>
      </c>
      <c r="H642" s="86"/>
    </row>
    <row r="643" spans="1:8" ht="19.5" customHeight="1">
      <c r="A643" s="54">
        <v>2</v>
      </c>
      <c r="B643" s="129" t="s">
        <v>35</v>
      </c>
      <c r="C643" s="54"/>
      <c r="D643" s="54"/>
      <c r="E643" s="54"/>
      <c r="F643" s="56"/>
      <c r="G643" s="55"/>
      <c r="H643" s="86"/>
    </row>
    <row r="644" spans="1:8" ht="34.5" customHeight="1">
      <c r="A644" s="54"/>
      <c r="B644" s="70" t="s">
        <v>474</v>
      </c>
      <c r="C644" s="54" t="s">
        <v>320</v>
      </c>
      <c r="D644" s="54" t="s">
        <v>138</v>
      </c>
      <c r="E644" s="54"/>
      <c r="F644" s="55">
        <v>998</v>
      </c>
      <c r="G644" s="55">
        <f>F644</f>
        <v>998</v>
      </c>
      <c r="H644" s="86"/>
    </row>
    <row r="645" spans="1:8" ht="15" customHeight="1">
      <c r="A645" s="54">
        <v>3</v>
      </c>
      <c r="B645" s="129" t="s">
        <v>36</v>
      </c>
      <c r="C645" s="54"/>
      <c r="D645" s="54"/>
      <c r="E645" s="54"/>
      <c r="F645" s="54"/>
      <c r="G645" s="55"/>
      <c r="H645" s="86"/>
    </row>
    <row r="646" spans="1:8" ht="36" customHeight="1">
      <c r="A646" s="54"/>
      <c r="B646" s="70" t="s">
        <v>475</v>
      </c>
      <c r="C646" s="54" t="s">
        <v>129</v>
      </c>
      <c r="D646" s="54" t="s">
        <v>137</v>
      </c>
      <c r="E646" s="54"/>
      <c r="F646" s="56">
        <f>F642/F644</f>
        <v>1503.006012024048</v>
      </c>
      <c r="G646" s="56">
        <f>G642/G644</f>
        <v>1503.006012024048</v>
      </c>
      <c r="H646" s="86"/>
    </row>
    <row r="647" spans="1:8" ht="19.5" customHeight="1">
      <c r="A647" s="54">
        <v>4</v>
      </c>
      <c r="B647" s="129" t="s">
        <v>37</v>
      </c>
      <c r="C647" s="54"/>
      <c r="D647" s="54"/>
      <c r="E647" s="54"/>
      <c r="F647" s="54"/>
      <c r="G647" s="55"/>
      <c r="H647" s="86"/>
    </row>
    <row r="648" spans="1:8" ht="38.25" customHeight="1">
      <c r="A648" s="54"/>
      <c r="B648" s="60" t="s">
        <v>476</v>
      </c>
      <c r="C648" s="54" t="s">
        <v>141</v>
      </c>
      <c r="D648" s="54" t="s">
        <v>140</v>
      </c>
      <c r="E648" s="54"/>
      <c r="F648" s="54">
        <v>100</v>
      </c>
      <c r="G648" s="55">
        <v>100</v>
      </c>
      <c r="H648" s="86"/>
    </row>
    <row r="649" spans="1:8" ht="27" customHeight="1">
      <c r="A649" s="54"/>
      <c r="B649" s="238" t="s">
        <v>482</v>
      </c>
      <c r="C649" s="238"/>
      <c r="D649" s="54"/>
      <c r="E649" s="54"/>
      <c r="F649" s="54"/>
      <c r="G649" s="55"/>
      <c r="H649" s="86"/>
    </row>
    <row r="650" spans="1:8" ht="18" customHeight="1">
      <c r="A650" s="54">
        <v>1</v>
      </c>
      <c r="B650" s="129" t="s">
        <v>34</v>
      </c>
      <c r="C650" s="54"/>
      <c r="D650" s="54"/>
      <c r="E650" s="54"/>
      <c r="F650" s="54"/>
      <c r="G650" s="55"/>
      <c r="H650" s="86"/>
    </row>
    <row r="651" spans="1:8" ht="39.75" customHeight="1">
      <c r="A651" s="54"/>
      <c r="B651" s="60" t="s">
        <v>478</v>
      </c>
      <c r="C651" s="54" t="s">
        <v>125</v>
      </c>
      <c r="D651" s="54" t="s">
        <v>451</v>
      </c>
      <c r="E651" s="54"/>
      <c r="F651" s="56">
        <v>500000</v>
      </c>
      <c r="G651" s="56">
        <f>E651+F651</f>
        <v>500000</v>
      </c>
      <c r="H651" s="86"/>
    </row>
    <row r="652" spans="1:8" ht="15.75" customHeight="1">
      <c r="A652" s="54">
        <v>2</v>
      </c>
      <c r="B652" s="129" t="s">
        <v>35</v>
      </c>
      <c r="C652" s="54"/>
      <c r="D652" s="54"/>
      <c r="E652" s="54"/>
      <c r="F652" s="56"/>
      <c r="G652" s="55"/>
      <c r="H652" s="86"/>
    </row>
    <row r="653" spans="1:8" ht="36.75" customHeight="1">
      <c r="A653" s="54"/>
      <c r="B653" s="70" t="s">
        <v>479</v>
      </c>
      <c r="C653" s="54" t="s">
        <v>320</v>
      </c>
      <c r="D653" s="54" t="s">
        <v>138</v>
      </c>
      <c r="E653" s="54"/>
      <c r="F653" s="55">
        <v>450</v>
      </c>
      <c r="G653" s="55">
        <f>F653</f>
        <v>450</v>
      </c>
      <c r="H653" s="86"/>
    </row>
    <row r="654" spans="1:8" ht="17.25" customHeight="1">
      <c r="A654" s="54">
        <v>3</v>
      </c>
      <c r="B654" s="129" t="s">
        <v>36</v>
      </c>
      <c r="C654" s="54"/>
      <c r="D654" s="54"/>
      <c r="E654" s="54"/>
      <c r="F654" s="54"/>
      <c r="G654" s="55"/>
      <c r="H654" s="86"/>
    </row>
    <row r="655" spans="1:8" ht="35.25" customHeight="1">
      <c r="A655" s="54"/>
      <c r="B655" s="70" t="s">
        <v>480</v>
      </c>
      <c r="C655" s="54" t="s">
        <v>129</v>
      </c>
      <c r="D655" s="54" t="s">
        <v>137</v>
      </c>
      <c r="E655" s="54"/>
      <c r="F655" s="56">
        <f>F651/F653</f>
        <v>1111.1111111111111</v>
      </c>
      <c r="G655" s="56">
        <f>G651/G653</f>
        <v>1111.1111111111111</v>
      </c>
      <c r="H655" s="86"/>
    </row>
    <row r="656" spans="1:8" ht="18" customHeight="1">
      <c r="A656" s="54">
        <v>4</v>
      </c>
      <c r="B656" s="129" t="s">
        <v>37</v>
      </c>
      <c r="C656" s="54"/>
      <c r="D656" s="54"/>
      <c r="E656" s="54"/>
      <c r="F656" s="54"/>
      <c r="G656" s="55"/>
      <c r="H656" s="86"/>
    </row>
    <row r="657" spans="1:8" ht="36.75" customHeight="1">
      <c r="A657" s="54"/>
      <c r="B657" s="60" t="s">
        <v>481</v>
      </c>
      <c r="C657" s="54" t="s">
        <v>141</v>
      </c>
      <c r="D657" s="54" t="s">
        <v>140</v>
      </c>
      <c r="E657" s="54"/>
      <c r="F657" s="54">
        <v>100</v>
      </c>
      <c r="G657" s="55">
        <v>100</v>
      </c>
      <c r="H657" s="86"/>
    </row>
    <row r="658" spans="1:8" ht="39.75" customHeight="1">
      <c r="A658" s="54"/>
      <c r="B658" s="238" t="s">
        <v>487</v>
      </c>
      <c r="C658" s="238"/>
      <c r="D658" s="54"/>
      <c r="E658" s="54"/>
      <c r="F658" s="54"/>
      <c r="G658" s="55"/>
      <c r="H658" s="86"/>
    </row>
    <row r="659" spans="1:8" ht="13.5" customHeight="1">
      <c r="A659" s="54">
        <v>1</v>
      </c>
      <c r="B659" s="129" t="s">
        <v>34</v>
      </c>
      <c r="C659" s="54"/>
      <c r="D659" s="54"/>
      <c r="E659" s="54"/>
      <c r="F659" s="54"/>
      <c r="G659" s="55"/>
      <c r="H659" s="86"/>
    </row>
    <row r="660" spans="1:8" ht="37.5" customHeight="1">
      <c r="A660" s="54"/>
      <c r="B660" s="60" t="s">
        <v>483</v>
      </c>
      <c r="C660" s="54" t="s">
        <v>125</v>
      </c>
      <c r="D660" s="54" t="s">
        <v>451</v>
      </c>
      <c r="E660" s="54"/>
      <c r="F660" s="56">
        <v>1000000</v>
      </c>
      <c r="G660" s="56">
        <f>E660+F660</f>
        <v>1000000</v>
      </c>
      <c r="H660" s="86"/>
    </row>
    <row r="661" spans="1:8" ht="12.75" customHeight="1">
      <c r="A661" s="54">
        <v>2</v>
      </c>
      <c r="B661" s="129" t="s">
        <v>35</v>
      </c>
      <c r="C661" s="54"/>
      <c r="D661" s="54"/>
      <c r="E661" s="54"/>
      <c r="F661" s="56"/>
      <c r="G661" s="55"/>
      <c r="H661" s="86"/>
    </row>
    <row r="662" spans="1:8" ht="37.5" customHeight="1">
      <c r="A662" s="54"/>
      <c r="B662" s="70" t="s">
        <v>484</v>
      </c>
      <c r="C662" s="54" t="s">
        <v>320</v>
      </c>
      <c r="D662" s="54" t="s">
        <v>138</v>
      </c>
      <c r="E662" s="54"/>
      <c r="F662" s="55">
        <v>890</v>
      </c>
      <c r="G662" s="55">
        <f>F662</f>
        <v>890</v>
      </c>
      <c r="H662" s="86"/>
    </row>
    <row r="663" spans="1:8" ht="14.25" customHeight="1">
      <c r="A663" s="54">
        <v>3</v>
      </c>
      <c r="B663" s="129" t="s">
        <v>36</v>
      </c>
      <c r="C663" s="54"/>
      <c r="D663" s="54"/>
      <c r="E663" s="54"/>
      <c r="F663" s="54"/>
      <c r="G663" s="55"/>
      <c r="H663" s="86"/>
    </row>
    <row r="664" spans="1:8" ht="27.75" customHeight="1">
      <c r="A664" s="54"/>
      <c r="B664" s="70" t="s">
        <v>485</v>
      </c>
      <c r="C664" s="54" t="s">
        <v>129</v>
      </c>
      <c r="D664" s="54" t="s">
        <v>137</v>
      </c>
      <c r="E664" s="54"/>
      <c r="F664" s="56">
        <f>F660/F662</f>
        <v>1123.5955056179776</v>
      </c>
      <c r="G664" s="56">
        <f>G660/G662</f>
        <v>1123.5955056179776</v>
      </c>
      <c r="H664" s="86"/>
    </row>
    <row r="665" spans="1:8" ht="11.25" customHeight="1">
      <c r="A665" s="54">
        <v>4</v>
      </c>
      <c r="B665" s="129" t="s">
        <v>37</v>
      </c>
      <c r="C665" s="54"/>
      <c r="D665" s="54"/>
      <c r="E665" s="54"/>
      <c r="F665" s="54"/>
      <c r="G665" s="55"/>
      <c r="H665" s="86"/>
    </row>
    <row r="666" spans="1:8" ht="39.75" customHeight="1">
      <c r="A666" s="54"/>
      <c r="B666" s="60" t="s">
        <v>486</v>
      </c>
      <c r="C666" s="54" t="s">
        <v>141</v>
      </c>
      <c r="D666" s="54" t="s">
        <v>140</v>
      </c>
      <c r="E666" s="54"/>
      <c r="F666" s="54">
        <v>100</v>
      </c>
      <c r="G666" s="55">
        <v>100</v>
      </c>
      <c r="H666" s="86"/>
    </row>
    <row r="667" spans="1:8" ht="26.25" customHeight="1">
      <c r="A667" s="54"/>
      <c r="B667" s="238" t="s">
        <v>535</v>
      </c>
      <c r="C667" s="238"/>
      <c r="D667" s="54"/>
      <c r="E667" s="54"/>
      <c r="F667" s="54"/>
      <c r="G667" s="55"/>
      <c r="H667" s="86"/>
    </row>
    <row r="668" spans="1:8" ht="13.5" customHeight="1">
      <c r="A668" s="54">
        <v>1</v>
      </c>
      <c r="B668" s="129" t="s">
        <v>34</v>
      </c>
      <c r="C668" s="54"/>
      <c r="D668" s="54"/>
      <c r="E668" s="54"/>
      <c r="F668" s="54"/>
      <c r="G668" s="55"/>
      <c r="H668" s="86"/>
    </row>
    <row r="669" spans="1:8" ht="48.75" customHeight="1">
      <c r="A669" s="54"/>
      <c r="B669" s="60" t="s">
        <v>537</v>
      </c>
      <c r="C669" s="54" t="s">
        <v>125</v>
      </c>
      <c r="D669" s="54" t="s">
        <v>540</v>
      </c>
      <c r="E669" s="54"/>
      <c r="F669" s="56">
        <v>1500000</v>
      </c>
      <c r="G669" s="56">
        <f>E669+F669</f>
        <v>1500000</v>
      </c>
      <c r="H669" s="86"/>
    </row>
    <row r="670" spans="1:8" ht="12.75" customHeight="1">
      <c r="A670" s="54">
        <v>2</v>
      </c>
      <c r="B670" s="129" t="s">
        <v>35</v>
      </c>
      <c r="C670" s="54"/>
      <c r="D670" s="54"/>
      <c r="E670" s="54"/>
      <c r="F670" s="56"/>
      <c r="G670" s="55"/>
      <c r="H670" s="86"/>
    </row>
    <row r="671" spans="1:8" ht="25.5" customHeight="1">
      <c r="A671" s="54"/>
      <c r="B671" s="70" t="s">
        <v>536</v>
      </c>
      <c r="C671" s="54" t="s">
        <v>320</v>
      </c>
      <c r="D671" s="54" t="s">
        <v>138</v>
      </c>
      <c r="E671" s="54"/>
      <c r="F671" s="55">
        <v>544</v>
      </c>
      <c r="G671" s="55">
        <f>F671</f>
        <v>544</v>
      </c>
      <c r="H671" s="86"/>
    </row>
    <row r="672" spans="1:8" ht="14.25" customHeight="1">
      <c r="A672" s="54">
        <v>3</v>
      </c>
      <c r="B672" s="129" t="s">
        <v>36</v>
      </c>
      <c r="C672" s="54"/>
      <c r="D672" s="54"/>
      <c r="E672" s="54"/>
      <c r="F672" s="54"/>
      <c r="G672" s="55"/>
      <c r="H672" s="86"/>
    </row>
    <row r="673" spans="1:8" ht="29.25" customHeight="1">
      <c r="A673" s="54"/>
      <c r="B673" s="70" t="s">
        <v>538</v>
      </c>
      <c r="C673" s="54" t="s">
        <v>129</v>
      </c>
      <c r="D673" s="54" t="s">
        <v>137</v>
      </c>
      <c r="E673" s="54"/>
      <c r="F673" s="56">
        <f>F669/F671</f>
        <v>2757.3529411764707</v>
      </c>
      <c r="G673" s="56">
        <f>G669/G671</f>
        <v>2757.3529411764707</v>
      </c>
      <c r="H673" s="86"/>
    </row>
    <row r="674" spans="1:8" ht="11.25" customHeight="1">
      <c r="A674" s="54">
        <v>4</v>
      </c>
      <c r="B674" s="129" t="s">
        <v>37</v>
      </c>
      <c r="C674" s="54"/>
      <c r="D674" s="54"/>
      <c r="E674" s="54"/>
      <c r="F674" s="54"/>
      <c r="G674" s="55"/>
      <c r="H674" s="86"/>
    </row>
    <row r="675" spans="1:8" ht="47.25" customHeight="1">
      <c r="A675" s="54"/>
      <c r="B675" s="60" t="s">
        <v>539</v>
      </c>
      <c r="C675" s="54" t="s">
        <v>141</v>
      </c>
      <c r="D675" s="54" t="s">
        <v>140</v>
      </c>
      <c r="E675" s="54"/>
      <c r="F675" s="54">
        <v>100</v>
      </c>
      <c r="G675" s="55">
        <v>100</v>
      </c>
      <c r="H675" s="86"/>
    </row>
    <row r="676" spans="1:8" ht="42" customHeight="1">
      <c r="A676" s="54"/>
      <c r="B676" s="238" t="s">
        <v>530</v>
      </c>
      <c r="C676" s="238"/>
      <c r="D676" s="54"/>
      <c r="E676" s="54"/>
      <c r="F676" s="54"/>
      <c r="G676" s="55"/>
      <c r="H676" s="86"/>
    </row>
    <row r="677" spans="1:8" ht="13.5" customHeight="1">
      <c r="A677" s="54">
        <v>1</v>
      </c>
      <c r="B677" s="129" t="s">
        <v>34</v>
      </c>
      <c r="C677" s="54"/>
      <c r="D677" s="54"/>
      <c r="E677" s="54"/>
      <c r="F677" s="54"/>
      <c r="G677" s="55"/>
      <c r="H677" s="86"/>
    </row>
    <row r="678" spans="1:8" ht="55.5" customHeight="1">
      <c r="A678" s="54"/>
      <c r="B678" s="60" t="s">
        <v>531</v>
      </c>
      <c r="C678" s="54" t="s">
        <v>125</v>
      </c>
      <c r="D678" s="54" t="s">
        <v>540</v>
      </c>
      <c r="E678" s="54"/>
      <c r="F678" s="56">
        <v>1500000</v>
      </c>
      <c r="G678" s="56">
        <f>E678+F678</f>
        <v>1500000</v>
      </c>
      <c r="H678" s="86"/>
    </row>
    <row r="679" spans="1:8" ht="12.75" customHeight="1">
      <c r="A679" s="54">
        <v>2</v>
      </c>
      <c r="B679" s="129" t="s">
        <v>35</v>
      </c>
      <c r="C679" s="54"/>
      <c r="D679" s="54"/>
      <c r="E679" s="54"/>
      <c r="F679" s="56"/>
      <c r="G679" s="55"/>
      <c r="H679" s="86"/>
    </row>
    <row r="680" spans="1:8" ht="41.25" customHeight="1">
      <c r="A680" s="54"/>
      <c r="B680" s="70" t="s">
        <v>532</v>
      </c>
      <c r="C680" s="54" t="s">
        <v>320</v>
      </c>
      <c r="D680" s="54" t="s">
        <v>138</v>
      </c>
      <c r="E680" s="54"/>
      <c r="F680" s="55">
        <v>600</v>
      </c>
      <c r="G680" s="55">
        <f>F680</f>
        <v>600</v>
      </c>
      <c r="H680" s="86"/>
    </row>
    <row r="681" spans="1:8" ht="14.25" customHeight="1">
      <c r="A681" s="54">
        <v>3</v>
      </c>
      <c r="B681" s="129" t="s">
        <v>36</v>
      </c>
      <c r="C681" s="54"/>
      <c r="D681" s="54"/>
      <c r="E681" s="54"/>
      <c r="F681" s="54"/>
      <c r="G681" s="55"/>
      <c r="H681" s="86"/>
    </row>
    <row r="682" spans="1:8" ht="41.25" customHeight="1">
      <c r="A682" s="54"/>
      <c r="B682" s="70" t="s">
        <v>533</v>
      </c>
      <c r="C682" s="54" t="s">
        <v>129</v>
      </c>
      <c r="D682" s="54" t="s">
        <v>137</v>
      </c>
      <c r="E682" s="54"/>
      <c r="F682" s="56">
        <f>F678/F680</f>
        <v>2500</v>
      </c>
      <c r="G682" s="56">
        <f>G678/G680</f>
        <v>2500</v>
      </c>
      <c r="H682" s="86"/>
    </row>
    <row r="683" spans="1:8" ht="11.25" customHeight="1">
      <c r="A683" s="54">
        <v>4</v>
      </c>
      <c r="B683" s="129" t="s">
        <v>37</v>
      </c>
      <c r="C683" s="54"/>
      <c r="D683" s="54"/>
      <c r="E683" s="54"/>
      <c r="F683" s="54"/>
      <c r="G683" s="55"/>
      <c r="H683" s="86"/>
    </row>
    <row r="684" spans="1:8" ht="43.5" customHeight="1">
      <c r="A684" s="54"/>
      <c r="B684" s="60" t="s">
        <v>534</v>
      </c>
      <c r="C684" s="54" t="s">
        <v>141</v>
      </c>
      <c r="D684" s="54" t="s">
        <v>140</v>
      </c>
      <c r="E684" s="54"/>
      <c r="F684" s="54">
        <v>100</v>
      </c>
      <c r="G684" s="55">
        <v>100</v>
      </c>
      <c r="H684" s="86"/>
    </row>
    <row r="685" spans="1:8" ht="26.25" customHeight="1">
      <c r="A685" s="54"/>
      <c r="B685" s="92" t="s">
        <v>524</v>
      </c>
      <c r="C685" s="125"/>
      <c r="D685" s="125"/>
      <c r="E685" s="125"/>
      <c r="F685" s="126">
        <f>F688</f>
        <v>60000</v>
      </c>
      <c r="G685" s="59">
        <f>E685+F685</f>
        <v>60000</v>
      </c>
      <c r="H685" s="86"/>
    </row>
    <row r="686" spans="1:8" ht="27" customHeight="1">
      <c r="A686" s="54"/>
      <c r="B686" s="238" t="s">
        <v>525</v>
      </c>
      <c r="C686" s="238"/>
      <c r="D686" s="54"/>
      <c r="E686" s="54"/>
      <c r="F686" s="54"/>
      <c r="G686" s="55"/>
      <c r="H686" s="86"/>
    </row>
    <row r="687" spans="1:8" ht="20.25" customHeight="1">
      <c r="A687" s="54">
        <v>1</v>
      </c>
      <c r="B687" s="129" t="s">
        <v>34</v>
      </c>
      <c r="C687" s="54"/>
      <c r="D687" s="54"/>
      <c r="E687" s="54"/>
      <c r="F687" s="54"/>
      <c r="G687" s="55"/>
      <c r="H687" s="86"/>
    </row>
    <row r="688" spans="1:8" ht="51" customHeight="1">
      <c r="A688" s="54"/>
      <c r="B688" s="60" t="s">
        <v>526</v>
      </c>
      <c r="C688" s="54" t="s">
        <v>125</v>
      </c>
      <c r="D688" s="54" t="s">
        <v>540</v>
      </c>
      <c r="E688" s="54"/>
      <c r="F688" s="56">
        <v>60000</v>
      </c>
      <c r="G688" s="56">
        <f>F688</f>
        <v>60000</v>
      </c>
      <c r="H688" s="86"/>
    </row>
    <row r="689" spans="1:8" ht="27.75" customHeight="1">
      <c r="A689" s="54">
        <v>2</v>
      </c>
      <c r="B689" s="129" t="s">
        <v>35</v>
      </c>
      <c r="C689" s="54"/>
      <c r="D689" s="54"/>
      <c r="E689" s="54"/>
      <c r="F689" s="56"/>
      <c r="G689" s="55"/>
      <c r="H689" s="86"/>
    </row>
    <row r="690" spans="1:8" ht="51" customHeight="1">
      <c r="A690" s="54"/>
      <c r="B690" s="70" t="s">
        <v>529</v>
      </c>
      <c r="C690" s="54" t="s">
        <v>147</v>
      </c>
      <c r="D690" s="54" t="s">
        <v>374</v>
      </c>
      <c r="E690" s="54"/>
      <c r="F690" s="55">
        <v>30</v>
      </c>
      <c r="G690" s="55">
        <f>F690</f>
        <v>30</v>
      </c>
      <c r="H690" s="86"/>
    </row>
    <row r="691" spans="1:8" ht="21.75" customHeight="1">
      <c r="A691" s="54">
        <v>3</v>
      </c>
      <c r="B691" s="129" t="s">
        <v>36</v>
      </c>
      <c r="C691" s="54"/>
      <c r="D691" s="54"/>
      <c r="E691" s="54"/>
      <c r="F691" s="54"/>
      <c r="G691" s="55"/>
      <c r="H691" s="86"/>
    </row>
    <row r="692" spans="1:8" ht="45.75" customHeight="1">
      <c r="A692" s="54"/>
      <c r="B692" s="70" t="s">
        <v>528</v>
      </c>
      <c r="C692" s="54" t="s">
        <v>129</v>
      </c>
      <c r="D692" s="54" t="s">
        <v>137</v>
      </c>
      <c r="E692" s="54"/>
      <c r="F692" s="56">
        <f>F688/F690</f>
        <v>2000</v>
      </c>
      <c r="G692" s="56">
        <f>G688/G690</f>
        <v>2000</v>
      </c>
      <c r="H692" s="86"/>
    </row>
    <row r="693" spans="1:8" ht="17.25" customHeight="1">
      <c r="A693" s="54">
        <v>4</v>
      </c>
      <c r="B693" s="129" t="s">
        <v>37</v>
      </c>
      <c r="C693" s="54"/>
      <c r="D693" s="54"/>
      <c r="E693" s="54"/>
      <c r="F693" s="54"/>
      <c r="G693" s="55"/>
      <c r="H693" s="86"/>
    </row>
    <row r="694" spans="1:8" ht="52.5" customHeight="1">
      <c r="A694" s="54"/>
      <c r="B694" s="60" t="s">
        <v>527</v>
      </c>
      <c r="C694" s="54" t="s">
        <v>141</v>
      </c>
      <c r="D694" s="54" t="s">
        <v>140</v>
      </c>
      <c r="E694" s="54"/>
      <c r="F694" s="54">
        <v>100</v>
      </c>
      <c r="G694" s="55">
        <v>100</v>
      </c>
      <c r="H694" s="86"/>
    </row>
    <row r="695" spans="1:8" ht="46.5" customHeight="1">
      <c r="A695" s="54"/>
      <c r="B695" s="238" t="s">
        <v>385</v>
      </c>
      <c r="C695" s="238"/>
      <c r="D695" s="54"/>
      <c r="E695" s="54"/>
      <c r="F695" s="54"/>
      <c r="G695" s="55"/>
      <c r="H695" s="86"/>
    </row>
    <row r="696" spans="1:8" ht="11.25" customHeight="1">
      <c r="A696" s="54">
        <v>1</v>
      </c>
      <c r="B696" s="129" t="s">
        <v>34</v>
      </c>
      <c r="C696" s="54"/>
      <c r="D696" s="54"/>
      <c r="E696" s="54"/>
      <c r="F696" s="54"/>
      <c r="G696" s="55"/>
      <c r="H696" s="86"/>
    </row>
    <row r="697" spans="1:8" ht="48" customHeight="1">
      <c r="A697" s="54"/>
      <c r="B697" s="60" t="s">
        <v>381</v>
      </c>
      <c r="C697" s="54" t="s">
        <v>125</v>
      </c>
      <c r="D697" s="54" t="s">
        <v>344</v>
      </c>
      <c r="E697" s="54"/>
      <c r="F697" s="56">
        <v>1500000</v>
      </c>
      <c r="G697" s="56">
        <v>1500000</v>
      </c>
      <c r="H697" s="86"/>
    </row>
    <row r="698" spans="1:8" ht="13.5" customHeight="1">
      <c r="A698" s="54">
        <v>2</v>
      </c>
      <c r="B698" s="129" t="s">
        <v>35</v>
      </c>
      <c r="C698" s="54"/>
      <c r="D698" s="54"/>
      <c r="E698" s="54"/>
      <c r="F698" s="56"/>
      <c r="G698" s="55"/>
      <c r="H698" s="86"/>
    </row>
    <row r="699" spans="1:8" ht="39" customHeight="1">
      <c r="A699" s="54"/>
      <c r="B699" s="70" t="s">
        <v>382</v>
      </c>
      <c r="C699" s="54" t="s">
        <v>134</v>
      </c>
      <c r="D699" s="54" t="s">
        <v>138</v>
      </c>
      <c r="E699" s="54"/>
      <c r="F699" s="55">
        <v>500</v>
      </c>
      <c r="G699" s="56">
        <f>F699</f>
        <v>500</v>
      </c>
      <c r="H699" s="86"/>
    </row>
    <row r="700" spans="1:8" ht="15" customHeight="1">
      <c r="A700" s="54">
        <v>3</v>
      </c>
      <c r="B700" s="129" t="s">
        <v>36</v>
      </c>
      <c r="C700" s="54"/>
      <c r="D700" s="54"/>
      <c r="E700" s="54"/>
      <c r="F700" s="54"/>
      <c r="G700" s="55"/>
      <c r="H700" s="86"/>
    </row>
    <row r="701" spans="1:8" ht="39" customHeight="1">
      <c r="A701" s="54"/>
      <c r="B701" s="70" t="s">
        <v>383</v>
      </c>
      <c r="C701" s="54" t="s">
        <v>129</v>
      </c>
      <c r="D701" s="54" t="s">
        <v>137</v>
      </c>
      <c r="E701" s="54"/>
      <c r="F701" s="56">
        <f>F697/F699</f>
        <v>3000</v>
      </c>
      <c r="G701" s="56">
        <f>F701</f>
        <v>3000</v>
      </c>
      <c r="H701" s="86"/>
    </row>
    <row r="702" spans="1:8" ht="15" customHeight="1">
      <c r="A702" s="54">
        <v>4</v>
      </c>
      <c r="B702" s="129" t="s">
        <v>37</v>
      </c>
      <c r="C702" s="54"/>
      <c r="D702" s="54"/>
      <c r="E702" s="54"/>
      <c r="F702" s="54"/>
      <c r="G702" s="55"/>
      <c r="H702" s="86"/>
    </row>
    <row r="703" spans="1:8" ht="30" customHeight="1">
      <c r="A703" s="54"/>
      <c r="B703" s="60" t="s">
        <v>384</v>
      </c>
      <c r="C703" s="54" t="s">
        <v>141</v>
      </c>
      <c r="D703" s="54" t="s">
        <v>140</v>
      </c>
      <c r="E703" s="54"/>
      <c r="F703" s="54">
        <v>100</v>
      </c>
      <c r="G703" s="55">
        <v>100</v>
      </c>
      <c r="H703" s="86"/>
    </row>
    <row r="704" spans="1:8" ht="8.25" customHeight="1">
      <c r="A704" s="95"/>
      <c r="B704" s="96"/>
      <c r="C704" s="35"/>
      <c r="D704" s="35"/>
      <c r="E704" s="95"/>
      <c r="F704" s="95"/>
      <c r="G704" s="123"/>
    </row>
    <row r="705" spans="1:8" ht="27" hidden="1" customHeight="1">
      <c r="A705" s="95"/>
      <c r="B705" s="96"/>
      <c r="C705" s="35"/>
      <c r="D705" s="35"/>
      <c r="E705" s="95"/>
      <c r="F705" s="95"/>
      <c r="G705" s="123"/>
    </row>
    <row r="706" spans="1:8" ht="6.75" hidden="1" customHeight="1">
      <c r="A706" s="95"/>
      <c r="B706" s="96"/>
      <c r="C706" s="95"/>
      <c r="D706" s="95"/>
      <c r="E706" s="95"/>
      <c r="F706" s="97"/>
      <c r="G706" s="97"/>
    </row>
    <row r="707" spans="1:8" ht="27" hidden="1" customHeight="1">
      <c r="A707" s="98"/>
      <c r="B707" s="99"/>
      <c r="C707" s="100"/>
      <c r="D707" s="101"/>
      <c r="E707" s="98"/>
      <c r="F707" s="102"/>
      <c r="G707" s="103"/>
    </row>
    <row r="708" spans="1:8" ht="29.25" hidden="1" customHeight="1">
      <c r="A708" s="98"/>
      <c r="B708" s="104"/>
      <c r="C708" s="105"/>
      <c r="D708" s="105"/>
      <c r="E708" s="98"/>
      <c r="F708" s="106"/>
      <c r="G708" s="45"/>
    </row>
    <row r="709" spans="1:8" ht="15" hidden="1" customHeight="1">
      <c r="A709" s="98"/>
      <c r="B709" s="104"/>
      <c r="C709" s="105"/>
      <c r="D709" s="105"/>
      <c r="E709" s="98"/>
      <c r="F709" s="106"/>
      <c r="G709" s="45"/>
    </row>
    <row r="710" spans="1:8" ht="74.25" customHeight="1">
      <c r="A710" s="245" t="s">
        <v>553</v>
      </c>
      <c r="B710" s="245"/>
      <c r="C710" s="245"/>
      <c r="D710" s="107"/>
      <c r="E710" s="108"/>
      <c r="F710" s="246" t="s">
        <v>554</v>
      </c>
      <c r="G710" s="246"/>
    </row>
    <row r="711" spans="1:8" ht="11.25" customHeight="1">
      <c r="A711" s="109"/>
      <c r="B711" s="46"/>
      <c r="D711" s="148" t="s">
        <v>38</v>
      </c>
      <c r="F711" s="196" t="s">
        <v>184</v>
      </c>
      <c r="G711" s="196"/>
    </row>
    <row r="712" spans="1:8" ht="19.5" customHeight="1">
      <c r="A712" s="202" t="s">
        <v>40</v>
      </c>
      <c r="B712" s="202"/>
      <c r="C712" s="46"/>
      <c r="D712" s="46"/>
    </row>
    <row r="713" spans="1:8" ht="38.25" customHeight="1">
      <c r="A713" s="247" t="s">
        <v>282</v>
      </c>
      <c r="B713" s="247"/>
      <c r="C713" s="247"/>
      <c r="D713" s="46"/>
    </row>
    <row r="714" spans="1:8" ht="39.75" customHeight="1">
      <c r="A714" s="248" t="s">
        <v>280</v>
      </c>
      <c r="B714" s="249"/>
      <c r="C714" s="249"/>
      <c r="D714" s="107"/>
      <c r="E714" s="108"/>
      <c r="F714" s="250" t="s">
        <v>281</v>
      </c>
      <c r="G714" s="250"/>
    </row>
    <row r="715" spans="1:8" ht="9.75" customHeight="1">
      <c r="B715" s="46"/>
      <c r="C715" s="46"/>
      <c r="D715" s="148" t="s">
        <v>38</v>
      </c>
      <c r="F715" s="196" t="s">
        <v>78</v>
      </c>
      <c r="G715" s="196"/>
    </row>
    <row r="716" spans="1:8" ht="14.25" customHeight="1">
      <c r="A716" s="36" t="s">
        <v>76</v>
      </c>
      <c r="B716" s="36"/>
      <c r="C716" s="36"/>
      <c r="D716" s="36"/>
      <c r="E716" s="36"/>
      <c r="F716" s="36"/>
      <c r="G716" s="36"/>
      <c r="H716" s="36"/>
    </row>
    <row r="717" spans="1:8" ht="3.75" hidden="1" customHeight="1">
      <c r="A717" s="110"/>
      <c r="B717" s="37" t="s">
        <v>132</v>
      </c>
    </row>
    <row r="718" spans="1:8" ht="11.25" customHeight="1">
      <c r="A718" s="113" t="s">
        <v>193</v>
      </c>
      <c r="B718" s="36"/>
      <c r="C718" s="36"/>
      <c r="D718" s="36"/>
      <c r="E718" s="36"/>
      <c r="F718" s="36"/>
      <c r="G718" s="36"/>
      <c r="H718" s="36"/>
    </row>
    <row r="719" spans="1:8" ht="7.5" hidden="1" customHeight="1">
      <c r="A719" s="111"/>
    </row>
  </sheetData>
  <mergeCells count="153">
    <mergeCell ref="A714:C714"/>
    <mergeCell ref="F714:G714"/>
    <mergeCell ref="F715:G715"/>
    <mergeCell ref="B695:C695"/>
    <mergeCell ref="A710:C710"/>
    <mergeCell ref="F710:G710"/>
    <mergeCell ref="F711:G711"/>
    <mergeCell ref="A712:B712"/>
    <mergeCell ref="A713:C713"/>
    <mergeCell ref="B640:C640"/>
    <mergeCell ref="B649:C649"/>
    <mergeCell ref="B658:C658"/>
    <mergeCell ref="B667:C667"/>
    <mergeCell ref="B676:C676"/>
    <mergeCell ref="B686:C686"/>
    <mergeCell ref="B583:C583"/>
    <mergeCell ref="B592:C592"/>
    <mergeCell ref="B602:C602"/>
    <mergeCell ref="B612:C612"/>
    <mergeCell ref="B622:C622"/>
    <mergeCell ref="B631:C631"/>
    <mergeCell ref="B526:C526"/>
    <mergeCell ref="B535:C535"/>
    <mergeCell ref="B544:C544"/>
    <mergeCell ref="B555:C555"/>
    <mergeCell ref="B565:C565"/>
    <mergeCell ref="B574:C574"/>
    <mergeCell ref="B470:C470"/>
    <mergeCell ref="B479:C479"/>
    <mergeCell ref="B488:C488"/>
    <mergeCell ref="B497:C497"/>
    <mergeCell ref="B506:C506"/>
    <mergeCell ref="B517:C517"/>
    <mergeCell ref="B431:C431"/>
    <mergeCell ref="B440:C440"/>
    <mergeCell ref="B441:C441"/>
    <mergeCell ref="B450:C450"/>
    <mergeCell ref="B451:C451"/>
    <mergeCell ref="B461:C461"/>
    <mergeCell ref="B372:C372"/>
    <mergeCell ref="B381:C381"/>
    <mergeCell ref="B390:C390"/>
    <mergeCell ref="B403:C403"/>
    <mergeCell ref="B413:C413"/>
    <mergeCell ref="B422:C422"/>
    <mergeCell ref="B311:C311"/>
    <mergeCell ref="B320:C320"/>
    <mergeCell ref="B321:C321"/>
    <mergeCell ref="B343:C343"/>
    <mergeCell ref="B352:C352"/>
    <mergeCell ref="B363:C363"/>
    <mergeCell ref="B244:C244"/>
    <mergeCell ref="B263:C263"/>
    <mergeCell ref="B274:C274"/>
    <mergeCell ref="B284:C284"/>
    <mergeCell ref="B293:C293"/>
    <mergeCell ref="B302:C302"/>
    <mergeCell ref="B120:C120"/>
    <mergeCell ref="B195:C195"/>
    <mergeCell ref="B196:C196"/>
    <mergeCell ref="B209:C209"/>
    <mergeCell ref="B222:C222"/>
    <mergeCell ref="B235:D235"/>
    <mergeCell ref="A97:C97"/>
    <mergeCell ref="B99:G99"/>
    <mergeCell ref="A104:B104"/>
    <mergeCell ref="B106:G106"/>
    <mergeCell ref="B110:C110"/>
    <mergeCell ref="B119:C119"/>
    <mergeCell ref="B91:C91"/>
    <mergeCell ref="B92:C92"/>
    <mergeCell ref="B93:C93"/>
    <mergeCell ref="B94:C94"/>
    <mergeCell ref="B95:C95"/>
    <mergeCell ref="B96:C96"/>
    <mergeCell ref="B85:C85"/>
    <mergeCell ref="B86:C86"/>
    <mergeCell ref="B87:C87"/>
    <mergeCell ref="B88:C88"/>
    <mergeCell ref="B89:C89"/>
    <mergeCell ref="B90:C90"/>
    <mergeCell ref="B79:C79"/>
    <mergeCell ref="B80:C80"/>
    <mergeCell ref="B81:C81"/>
    <mergeCell ref="B82:C82"/>
    <mergeCell ref="B83:C83"/>
    <mergeCell ref="B84:C84"/>
    <mergeCell ref="B73:C73"/>
    <mergeCell ref="B74:C74"/>
    <mergeCell ref="B75:C75"/>
    <mergeCell ref="B76:C76"/>
    <mergeCell ref="B77:C77"/>
    <mergeCell ref="B78:C78"/>
    <mergeCell ref="B67:C67"/>
    <mergeCell ref="B68:C68"/>
    <mergeCell ref="B69:C69"/>
    <mergeCell ref="B70:C70"/>
    <mergeCell ref="B71:C71"/>
    <mergeCell ref="B72:C72"/>
    <mergeCell ref="B61:C61"/>
    <mergeCell ref="B62:C62"/>
    <mergeCell ref="B63:C63"/>
    <mergeCell ref="B64:C64"/>
    <mergeCell ref="B65:C65"/>
    <mergeCell ref="B66:C66"/>
    <mergeCell ref="B55:C55"/>
    <mergeCell ref="B56:C56"/>
    <mergeCell ref="B57:C57"/>
    <mergeCell ref="B58:C58"/>
    <mergeCell ref="B59:C59"/>
    <mergeCell ref="B60:C60"/>
    <mergeCell ref="B49:C49"/>
    <mergeCell ref="B50:C50"/>
    <mergeCell ref="B51:C51"/>
    <mergeCell ref="B52:C52"/>
    <mergeCell ref="B53:C53"/>
    <mergeCell ref="B54:C54"/>
    <mergeCell ref="B40:G40"/>
    <mergeCell ref="B41:G41"/>
    <mergeCell ref="B42:G42"/>
    <mergeCell ref="B43:G43"/>
    <mergeCell ref="B44:G44"/>
    <mergeCell ref="B48:C48"/>
    <mergeCell ref="B33:G33"/>
    <mergeCell ref="B35:G35"/>
    <mergeCell ref="B36:G36"/>
    <mergeCell ref="B37:G37"/>
    <mergeCell ref="B38:G38"/>
    <mergeCell ref="B39:G39"/>
    <mergeCell ref="B24:G24"/>
    <mergeCell ref="B25:G25"/>
    <mergeCell ref="B26:G26"/>
    <mergeCell ref="B27:G27"/>
    <mergeCell ref="B29:G29"/>
    <mergeCell ref="B30:G30"/>
    <mergeCell ref="D19:F19"/>
    <mergeCell ref="A20:C20"/>
    <mergeCell ref="D20:E20"/>
    <mergeCell ref="E21:F21"/>
    <mergeCell ref="E22:F22"/>
    <mergeCell ref="B23:G23"/>
    <mergeCell ref="E10:G10"/>
    <mergeCell ref="A13:G13"/>
    <mergeCell ref="A14:G14"/>
    <mergeCell ref="D17:F17"/>
    <mergeCell ref="A18:C18"/>
    <mergeCell ref="D18:E18"/>
    <mergeCell ref="F1:G3"/>
    <mergeCell ref="E5:G5"/>
    <mergeCell ref="E6:G6"/>
    <mergeCell ref="E7:G7"/>
    <mergeCell ref="E8:G8"/>
    <mergeCell ref="E9:G9"/>
  </mergeCells>
  <pageMargins left="0.39370078740157483" right="0.15748031496062992" top="0.62992125984251968" bottom="0.27559055118110237" header="0.62992125984251968" footer="0.23622047244094491"/>
  <pageSetup paperSize="9" scale="99" fitToHeight="46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3</vt:i4>
      </vt:variant>
    </vt:vector>
  </HeadingPairs>
  <TitlesOfParts>
    <vt:vector size="8" baseType="lpstr">
      <vt:lpstr>паспорт до 01.01.2020</vt:lpstr>
      <vt:lpstr>звіт до 01.01.2020</vt:lpstr>
      <vt:lpstr>звіт з 01.01.2020</vt:lpstr>
      <vt:lpstr>паспорт 2024 (17.12)</vt:lpstr>
      <vt:lpstr>паспорт 2024 (05.08)</vt:lpstr>
      <vt:lpstr>'звіт з 01.01.2020'!Область_печати</vt:lpstr>
      <vt:lpstr>'паспорт 2024 (05.08)'!Область_печати</vt:lpstr>
      <vt:lpstr>'паспорт 2024 (17.12)'!Область_печати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Токарев Евгений Васильевич</dc:creator>
  <cp:lastModifiedBy>Пользователь Windows</cp:lastModifiedBy>
  <cp:lastPrinted>2024-12-17T13:50:31Z</cp:lastPrinted>
  <dcterms:created xsi:type="dcterms:W3CDTF">2018-12-28T08:43:53Z</dcterms:created>
  <dcterms:modified xsi:type="dcterms:W3CDTF">2024-12-24T10:19:41Z</dcterms:modified>
</cp:coreProperties>
</file>