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2024 (01.05)" sheetId="42" r:id="rId4"/>
    <sheet name="Лист4" sheetId="16" state="hidden" r:id="rId5"/>
    <sheet name="Лист1" sheetId="5" state="hidden" r:id="rId6"/>
    <sheet name="Лист3" sheetId="19" state="hidden" r:id="rId7"/>
  </sheets>
  <definedNames>
    <definedName name="_xlnm.Print_Area" localSheetId="2">'звіт з 01.01.2020'!$A$1:$M$75</definedName>
    <definedName name="_xlnm.Print_Area" localSheetId="3">'паспорт 2024 (01.05)'!$A$1:$G$735</definedName>
  </definedNames>
  <calcPr calcId="125725"/>
</workbook>
</file>

<file path=xl/calcChain.xml><?xml version="1.0" encoding="utf-8"?>
<calcChain xmlns="http://schemas.openxmlformats.org/spreadsheetml/2006/main">
  <c r="F70" i="42"/>
  <c r="D70"/>
  <c r="D69"/>
  <c r="L125" i="16"/>
  <c r="J123"/>
  <c r="L123" s="1"/>
  <c r="L121"/>
  <c r="L119"/>
  <c r="L116"/>
  <c r="J114"/>
  <c r="L114" s="1"/>
  <c r="L112"/>
  <c r="L110"/>
  <c r="L107"/>
  <c r="L105"/>
  <c r="L103"/>
  <c r="J101"/>
  <c r="L101" s="1"/>
  <c r="L98"/>
  <c r="L94"/>
  <c r="J92"/>
  <c r="J96" s="1"/>
  <c r="L96" s="1"/>
  <c r="G298" i="42"/>
  <c r="G296"/>
  <c r="E296"/>
  <c r="G294"/>
  <c r="G292"/>
  <c r="L92" i="16" l="1"/>
  <c r="F107" l="1"/>
  <c r="D105"/>
  <c r="F105" s="1"/>
  <c r="F103"/>
  <c r="F101"/>
  <c r="F98"/>
  <c r="F96"/>
  <c r="D96"/>
  <c r="F94"/>
  <c r="F92"/>
  <c r="G307" i="42"/>
  <c r="E305"/>
  <c r="G305" s="1"/>
  <c r="G303"/>
  <c r="G301"/>
  <c r="F88" i="16"/>
  <c r="F86"/>
  <c r="F85"/>
  <c r="F82"/>
  <c r="F80"/>
  <c r="L77"/>
  <c r="L74"/>
  <c r="L72"/>
  <c r="L71"/>
  <c r="J69"/>
  <c r="J75" s="1"/>
  <c r="L75" s="1"/>
  <c r="L68"/>
  <c r="E201" i="42"/>
  <c r="F77" i="16"/>
  <c r="D75"/>
  <c r="F75" s="1"/>
  <c r="F74"/>
  <c r="F72"/>
  <c r="F71"/>
  <c r="F69"/>
  <c r="F68"/>
  <c r="D66"/>
  <c r="F66" s="1"/>
  <c r="L64"/>
  <c r="L63"/>
  <c r="L62"/>
  <c r="L61"/>
  <c r="L58"/>
  <c r="L57"/>
  <c r="L56"/>
  <c r="L55"/>
  <c r="L54"/>
  <c r="L53"/>
  <c r="L52"/>
  <c r="L51"/>
  <c r="L50"/>
  <c r="L49"/>
  <c r="L48"/>
  <c r="J47"/>
  <c r="L47" s="1"/>
  <c r="L46"/>
  <c r="L45"/>
  <c r="L44"/>
  <c r="L43"/>
  <c r="L42"/>
  <c r="L41"/>
  <c r="L39"/>
  <c r="L38"/>
  <c r="L37"/>
  <c r="J36"/>
  <c r="L36" s="1"/>
  <c r="L35"/>
  <c r="L34"/>
  <c r="L33"/>
  <c r="L32"/>
  <c r="L31"/>
  <c r="L30"/>
  <c r="J29"/>
  <c r="J40" s="1"/>
  <c r="L40" s="1"/>
  <c r="E165" i="42"/>
  <c r="G176"/>
  <c r="L29" i="16" l="1"/>
  <c r="J66"/>
  <c r="L66" s="1"/>
  <c r="L69"/>
  <c r="J60"/>
  <c r="L60" s="1"/>
  <c r="E154" i="42" l="1"/>
  <c r="F64" i="16"/>
  <c r="F63"/>
  <c r="F62"/>
  <c r="F61"/>
  <c r="F57"/>
  <c r="F56"/>
  <c r="F55"/>
  <c r="F54"/>
  <c r="F53"/>
  <c r="F52"/>
  <c r="F51"/>
  <c r="F50"/>
  <c r="F49"/>
  <c r="F48"/>
  <c r="D47"/>
  <c r="D60" s="1"/>
  <c r="F60" s="1"/>
  <c r="F46"/>
  <c r="F45"/>
  <c r="F44"/>
  <c r="F43"/>
  <c r="F42"/>
  <c r="F41"/>
  <c r="F39"/>
  <c r="F38"/>
  <c r="F37"/>
  <c r="D36"/>
  <c r="F36" s="1"/>
  <c r="F35"/>
  <c r="F34"/>
  <c r="F33"/>
  <c r="F32"/>
  <c r="F31"/>
  <c r="F30"/>
  <c r="L26"/>
  <c r="L25"/>
  <c r="L24"/>
  <c r="J21"/>
  <c r="L21" s="1"/>
  <c r="J20"/>
  <c r="L20" s="1"/>
  <c r="J19"/>
  <c r="L19" s="1"/>
  <c r="J18"/>
  <c r="L18" s="1"/>
  <c r="L16"/>
  <c r="L15"/>
  <c r="L14"/>
  <c r="L13"/>
  <c r="L12"/>
  <c r="J10"/>
  <c r="J22" s="1"/>
  <c r="L22" s="1"/>
  <c r="L9"/>
  <c r="L8"/>
  <c r="L7"/>
  <c r="L6"/>
  <c r="L4"/>
  <c r="E128" i="42"/>
  <c r="F26" i="16"/>
  <c r="F25"/>
  <c r="F24"/>
  <c r="D21"/>
  <c r="F21" s="1"/>
  <c r="D20"/>
  <c r="F20" s="1"/>
  <c r="D19"/>
  <c r="F19" s="1"/>
  <c r="D18"/>
  <c r="F18" s="1"/>
  <c r="F16"/>
  <c r="F15"/>
  <c r="F14"/>
  <c r="F13"/>
  <c r="F12"/>
  <c r="D10"/>
  <c r="D22" s="1"/>
  <c r="F22" s="1"/>
  <c r="F9"/>
  <c r="F8"/>
  <c r="F7"/>
  <c r="F6"/>
  <c r="F4"/>
  <c r="E265" i="42"/>
  <c r="E274"/>
  <c r="G278"/>
  <c r="L159" i="16"/>
  <c r="K156"/>
  <c r="K162" s="1"/>
  <c r="L162" s="1"/>
  <c r="F501" i="42"/>
  <c r="O160" i="16"/>
  <c r="F495" i="42"/>
  <c r="K151" i="16"/>
  <c r="L151" s="1"/>
  <c r="L149"/>
  <c r="L147"/>
  <c r="K147"/>
  <c r="F486" i="42"/>
  <c r="K131" i="16"/>
  <c r="L131" s="1"/>
  <c r="K129"/>
  <c r="L129" s="1"/>
  <c r="F472" i="42"/>
  <c r="F468"/>
  <c r="E162" i="16"/>
  <c r="F162" s="1"/>
  <c r="F159"/>
  <c r="F156"/>
  <c r="F149"/>
  <c r="E147"/>
  <c r="E151" s="1"/>
  <c r="F151" s="1"/>
  <c r="E140"/>
  <c r="E142" s="1"/>
  <c r="F142" s="1"/>
  <c r="F138"/>
  <c r="E131"/>
  <c r="E133" s="1"/>
  <c r="F133" s="1"/>
  <c r="F129"/>
  <c r="E126"/>
  <c r="J5" l="1"/>
  <c r="L5" s="1"/>
  <c r="D29"/>
  <c r="D40" s="1"/>
  <c r="F40" s="1"/>
  <c r="F47"/>
  <c r="F140"/>
  <c r="F147"/>
  <c r="K133"/>
  <c r="L133" s="1"/>
  <c r="D5"/>
  <c r="F5" s="1"/>
  <c r="F29"/>
  <c r="L10"/>
  <c r="F10"/>
  <c r="L156"/>
  <c r="K126"/>
  <c r="F131"/>
  <c r="G717" i="42" l="1"/>
  <c r="F717"/>
  <c r="G715"/>
  <c r="F708"/>
  <c r="G706"/>
  <c r="G708" s="1"/>
  <c r="G704"/>
  <c r="F699"/>
  <c r="G697"/>
  <c r="G695"/>
  <c r="G699" s="1"/>
  <c r="F690"/>
  <c r="G688"/>
  <c r="G690" s="1"/>
  <c r="G686"/>
  <c r="G679"/>
  <c r="F679"/>
  <c r="F681" s="1"/>
  <c r="G677"/>
  <c r="G681" s="1"/>
  <c r="G672"/>
  <c r="F672"/>
  <c r="G665"/>
  <c r="F665"/>
  <c r="F653"/>
  <c r="G650"/>
  <c r="F650"/>
  <c r="G643"/>
  <c r="F643"/>
  <c r="G640"/>
  <c r="F640"/>
  <c r="G636"/>
  <c r="G631"/>
  <c r="F631"/>
  <c r="G627"/>
  <c r="G622"/>
  <c r="F622"/>
  <c r="G618"/>
  <c r="G613"/>
  <c r="F613"/>
  <c r="G609"/>
  <c r="G604"/>
  <c r="F604"/>
  <c r="G600"/>
  <c r="G595"/>
  <c r="F595"/>
  <c r="G591"/>
  <c r="G586"/>
  <c r="F586"/>
  <c r="G582"/>
  <c r="G579"/>
  <c r="G576"/>
  <c r="F576"/>
  <c r="G572"/>
  <c r="G567"/>
  <c r="F567"/>
  <c r="G563"/>
  <c r="G558"/>
  <c r="F558"/>
  <c r="G554"/>
  <c r="G549"/>
  <c r="F549"/>
  <c r="G545"/>
  <c r="G542"/>
  <c r="F542"/>
  <c r="F539"/>
  <c r="G538"/>
  <c r="G536"/>
  <c r="G533"/>
  <c r="G528"/>
  <c r="F528"/>
  <c r="G524"/>
  <c r="G519"/>
  <c r="F519"/>
  <c r="G515"/>
  <c r="G510"/>
  <c r="F510"/>
  <c r="G506"/>
  <c r="G501"/>
  <c r="G498"/>
  <c r="G495"/>
  <c r="G488"/>
  <c r="F490"/>
  <c r="G470"/>
  <c r="F470"/>
  <c r="G468"/>
  <c r="F463"/>
  <c r="G461"/>
  <c r="G459"/>
  <c r="F459"/>
  <c r="F452"/>
  <c r="F454" s="1"/>
  <c r="G450"/>
  <c r="F447"/>
  <c r="G446"/>
  <c r="E444"/>
  <c r="G442"/>
  <c r="G440"/>
  <c r="G436"/>
  <c r="G434"/>
  <c r="E434"/>
  <c r="G432"/>
  <c r="G430"/>
  <c r="G426"/>
  <c r="E424"/>
  <c r="G422"/>
  <c r="G420"/>
  <c r="G415"/>
  <c r="E415"/>
  <c r="G411"/>
  <c r="G408"/>
  <c r="E406"/>
  <c r="G404"/>
  <c r="G402"/>
  <c r="G399"/>
  <c r="E397"/>
  <c r="G395"/>
  <c r="G393"/>
  <c r="G390"/>
  <c r="G388"/>
  <c r="E388"/>
  <c r="E387"/>
  <c r="G385"/>
  <c r="G384"/>
  <c r="G383"/>
  <c r="G382"/>
  <c r="G380"/>
  <c r="G377"/>
  <c r="G375"/>
  <c r="E375"/>
  <c r="G373"/>
  <c r="G371"/>
  <c r="E362"/>
  <c r="E366" s="1"/>
  <c r="G355"/>
  <c r="E355"/>
  <c r="G353"/>
  <c r="G350"/>
  <c r="E348"/>
  <c r="G346"/>
  <c r="G345"/>
  <c r="G344"/>
  <c r="G342"/>
  <c r="G339"/>
  <c r="E337"/>
  <c r="G335"/>
  <c r="G333"/>
  <c r="G330"/>
  <c r="G326"/>
  <c r="E324"/>
  <c r="G323"/>
  <c r="G322"/>
  <c r="G319"/>
  <c r="E317"/>
  <c r="G315"/>
  <c r="G314"/>
  <c r="G313"/>
  <c r="G311"/>
  <c r="G289"/>
  <c r="G287"/>
  <c r="E287"/>
  <c r="G285"/>
  <c r="G283"/>
  <c r="G280"/>
  <c r="G276"/>
  <c r="G274"/>
  <c r="G271"/>
  <c r="E269"/>
  <c r="G269" s="1"/>
  <c r="G267"/>
  <c r="G265"/>
  <c r="G250"/>
  <c r="E248"/>
  <c r="G246"/>
  <c r="G244"/>
  <c r="G241"/>
  <c r="E239"/>
  <c r="G237"/>
  <c r="G236"/>
  <c r="G234"/>
  <c r="G231"/>
  <c r="G229"/>
  <c r="G227"/>
  <c r="G225"/>
  <c r="G222"/>
  <c r="G220"/>
  <c r="G219"/>
  <c r="G218"/>
  <c r="G216"/>
  <c r="G215"/>
  <c r="G214"/>
  <c r="E212"/>
  <c r="G209"/>
  <c r="E207"/>
  <c r="G206"/>
  <c r="G204"/>
  <c r="G203"/>
  <c r="G201"/>
  <c r="G200"/>
  <c r="E198"/>
  <c r="G196"/>
  <c r="E193"/>
  <c r="G192"/>
  <c r="E192"/>
  <c r="G190"/>
  <c r="G189"/>
  <c r="G188"/>
  <c r="E186"/>
  <c r="G182"/>
  <c r="G180"/>
  <c r="E178"/>
  <c r="G175"/>
  <c r="G174"/>
  <c r="G173"/>
  <c r="G172"/>
  <c r="G171"/>
  <c r="G170"/>
  <c r="G169"/>
  <c r="G168"/>
  <c r="G167"/>
  <c r="G166"/>
  <c r="G165"/>
  <c r="G162"/>
  <c r="G161"/>
  <c r="G160"/>
  <c r="G159"/>
  <c r="G156"/>
  <c r="G155"/>
  <c r="G153"/>
  <c r="G152"/>
  <c r="G151"/>
  <c r="G150"/>
  <c r="G149"/>
  <c r="G148"/>
  <c r="G144"/>
  <c r="G143"/>
  <c r="G142"/>
  <c r="E140"/>
  <c r="E139"/>
  <c r="G138"/>
  <c r="E138"/>
  <c r="E137"/>
  <c r="E136"/>
  <c r="G134"/>
  <c r="G133"/>
  <c r="G132"/>
  <c r="G131"/>
  <c r="G130"/>
  <c r="G128"/>
  <c r="G127"/>
  <c r="G126"/>
  <c r="G125"/>
  <c r="G124"/>
  <c r="E123"/>
  <c r="G122"/>
  <c r="G118"/>
  <c r="E116"/>
  <c r="G114"/>
  <c r="G112"/>
  <c r="D104"/>
  <c r="D103"/>
  <c r="F95"/>
  <c r="F94"/>
  <c r="F93"/>
  <c r="F92"/>
  <c r="F91"/>
  <c r="E90"/>
  <c r="F90" s="1"/>
  <c r="F89" s="1"/>
  <c r="E89"/>
  <c r="E97" s="1"/>
  <c r="D88"/>
  <c r="F88" s="1"/>
  <c r="F87" s="1"/>
  <c r="D87"/>
  <c r="D86"/>
  <c r="F86" s="1"/>
  <c r="F85" s="1"/>
  <c r="D85"/>
  <c r="D84"/>
  <c r="F84" s="1"/>
  <c r="D83"/>
  <c r="F83" s="1"/>
  <c r="D82"/>
  <c r="F82" s="1"/>
  <c r="D81"/>
  <c r="F81" s="1"/>
  <c r="F80" s="1"/>
  <c r="F79"/>
  <c r="F78"/>
  <c r="D78"/>
  <c r="F77"/>
  <c r="D77"/>
  <c r="F76"/>
  <c r="D76"/>
  <c r="F75"/>
  <c r="D75"/>
  <c r="F74"/>
  <c r="D74"/>
  <c r="F73"/>
  <c r="D73"/>
  <c r="F72"/>
  <c r="D72"/>
  <c r="F71"/>
  <c r="D71"/>
  <c r="F69"/>
  <c r="D68"/>
  <c r="F68" s="1"/>
  <c r="D67"/>
  <c r="D66"/>
  <c r="F66" s="1"/>
  <c r="D64"/>
  <c r="F64" s="1"/>
  <c r="F63" s="1"/>
  <c r="D62"/>
  <c r="F62" s="1"/>
  <c r="D61"/>
  <c r="F61" s="1"/>
  <c r="D60"/>
  <c r="F60" s="1"/>
  <c r="D59"/>
  <c r="F59" s="1"/>
  <c r="D58"/>
  <c r="F58" s="1"/>
  <c r="D56"/>
  <c r="F56" s="1"/>
  <c r="F55" s="1"/>
  <c r="D55"/>
  <c r="D54"/>
  <c r="F54" s="1"/>
  <c r="D52"/>
  <c r="F52" s="1"/>
  <c r="D50"/>
  <c r="F50" s="1"/>
  <c r="D63" l="1"/>
  <c r="G123"/>
  <c r="F67"/>
  <c r="D65"/>
  <c r="G366"/>
  <c r="G454"/>
  <c r="G472"/>
  <c r="G490"/>
  <c r="F57"/>
  <c r="D57"/>
  <c r="D80"/>
  <c r="G116"/>
  <c r="G136"/>
  <c r="G137"/>
  <c r="G139"/>
  <c r="G140"/>
  <c r="E147"/>
  <c r="G154"/>
  <c r="G178"/>
  <c r="G186"/>
  <c r="G193"/>
  <c r="G198"/>
  <c r="G207"/>
  <c r="G212"/>
  <c r="G239"/>
  <c r="G248"/>
  <c r="E308"/>
  <c r="G317"/>
  <c r="G324"/>
  <c r="E328"/>
  <c r="G337"/>
  <c r="G348"/>
  <c r="G362"/>
  <c r="G387"/>
  <c r="G397"/>
  <c r="G406"/>
  <c r="G424"/>
  <c r="G444"/>
  <c r="G447"/>
  <c r="G452"/>
  <c r="G463"/>
  <c r="G486"/>
  <c r="G539"/>
  <c r="G653"/>
  <c r="F65" l="1"/>
  <c r="G328"/>
  <c r="G308"/>
  <c r="E158"/>
  <c r="G147"/>
  <c r="D53"/>
  <c r="G158" l="1"/>
  <c r="F53"/>
  <c r="D51"/>
  <c r="D97" s="1"/>
  <c r="F51" l="1"/>
  <c r="F97"/>
  <c r="C103"/>
  <c r="E103" l="1"/>
  <c r="E104" s="1"/>
  <c r="C104"/>
  <c r="E12" i="19" l="1"/>
  <c r="E16" s="1"/>
  <c r="K12"/>
  <c r="K16" s="1"/>
  <c r="K8"/>
  <c r="N3"/>
  <c r="N2"/>
  <c r="M4"/>
  <c r="K9" s="1"/>
  <c r="L4"/>
  <c r="F25"/>
  <c r="N4" l="1"/>
  <c r="L9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488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E149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  <comment ref="K149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  <comment ref="E271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  <comment ref="K271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</commentList>
</comments>
</file>

<file path=xl/sharedStrings.xml><?xml version="1.0" encoding="utf-8"?>
<sst xmlns="http://schemas.openxmlformats.org/spreadsheetml/2006/main" count="2281" uniqueCount="575">
  <si>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</si>
  <si>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</si>
  <si>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</si>
  <si>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</si>
  <si>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</si>
  <si>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</si>
  <si>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</si>
  <si>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</si>
  <si>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</si>
  <si>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</si>
  <si>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</si>
  <si>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</si>
  <si>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</si>
  <si>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</si>
  <si>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</si>
  <si>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</si>
  <si>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</si>
  <si>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</si>
  <si>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</si>
  <si>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</si>
  <si>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</si>
  <si>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</si>
  <si>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</si>
  <si>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</si>
  <si>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</si>
  <si>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</si>
  <si>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</si>
  <si>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</si>
  <si>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</si>
  <si>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</si>
  <si>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</si>
  <si>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</si>
  <si>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</si>
  <si>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</si>
  <si>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</si>
  <si>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</si>
  <si>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</si>
  <si>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</si>
  <si>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</si>
  <si>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</si>
  <si>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</si>
  <si>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</si>
  <si>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</si>
  <si>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</si>
  <si>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</si>
  <si>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</si>
  <si>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</si>
  <si>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</si>
  <si>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</si>
  <si>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</si>
  <si>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</si>
  <si>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</si>
  <si>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</si>
  <si>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</si>
  <si>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</si>
  <si>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</si>
  <si>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</si>
  <si>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</si>
  <si>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</si>
  <si>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</si>
  <si>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</si>
  <si>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</si>
  <si>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</si>
  <si>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</si>
  <si>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</si>
  <si>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</si>
  <si>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</si>
  <si>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</si>
  <si>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</si>
  <si>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</si>
  <si>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</si>
  <si>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</si>
  <si>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</si>
  <si>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</si>
  <si>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</si>
  <si>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</si>
  <si>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</si>
  <si>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</si>
  <si>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</si>
  <si>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</si>
  <si>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</si>
  <si>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</si>
  <si>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</si>
  <si>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</si>
  <si>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</si>
  <si>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</si>
  <si>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</si>
  <si>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</si>
  <si>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</si>
  <si>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</si>
  <si>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</si>
  <si>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</si>
  <si>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</si>
  <si>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</si>
  <si>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</si>
  <si>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</si>
  <si>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</si>
  <si>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</si>
  <si>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</si>
  <si>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</si>
  <si>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</si>
  <si>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</si>
  <si>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</si>
  <si>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</si>
  <si>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</si>
  <si>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</si>
  <si>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</si>
  <si>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</si>
  <si>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</si>
  <si>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</si>
  <si>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</si>
  <si>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</si>
  <si>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</si>
  <si>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</si>
  <si>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</si>
  <si>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</si>
  <si>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</si>
  <si>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</si>
  <si>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</si>
  <si>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</si>
  <si>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</si>
  <si>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</si>
  <si>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</si>
  <si>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</si>
  <si>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</si>
  <si>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</si>
  <si>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</si>
  <si>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</si>
  <si>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</si>
  <si>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</si>
  <si>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</si>
  <si>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</si>
  <si>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</si>
  <si>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</si>
  <si>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</si>
  <si>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</si>
  <si>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</si>
  <si>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</si>
  <si>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</si>
  <si>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План робіт</t>
  </si>
  <si>
    <t>середня вартість захоронення (1 м3 ТПВ)</t>
  </si>
  <si>
    <t>Розрахунок</t>
  </si>
  <si>
    <t>%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</si>
  <si>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</si>
  <si>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</si>
  <si>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</si>
  <si>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</si>
  <si>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м2</t>
  </si>
  <si>
    <t>м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</si>
  <si>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</si>
  <si>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</si>
  <si>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</si>
  <si>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</si>
  <si>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технічне обслуговування світлофорів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</si>
  <si>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</si>
  <si>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</si>
  <si>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</si>
  <si>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середня вартість технічного обслуговування і поточного ремонту одного світлофорного об'єкта в місяць</t>
  </si>
  <si>
    <t>середня вартість одного дорожнього знаку із встановленням</t>
  </si>
  <si>
    <t>кількість діючих світлофорних об'єктів до загальної кількості</t>
  </si>
  <si>
    <t>кількість безпритульних тварин, які планується утримувати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</si>
  <si>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</si>
  <si>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</si>
  <si>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</si>
  <si>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приладів обліку електроенергії, які планується обслуговувати</t>
  </si>
  <si>
    <t>Середня вартість обслуговування 1 приладу обліку електричної енергії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</si>
  <si>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</si>
  <si>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</si>
  <si>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</si>
  <si>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</si>
  <si>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</si>
  <si>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</si>
  <si>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</si>
  <si>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</si>
  <si>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</si>
  <si>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</si>
  <si>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</si>
  <si>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</si>
  <si>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</si>
  <si>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</si>
  <si>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</si>
  <si>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</si>
  <si>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3.1. Забезпечити ловіння бродячих тварин та їх утримання</t>
  </si>
  <si>
    <t>3.1.Забезпечити ловіння бродячих тварин та їх утримання</t>
  </si>
  <si>
    <t>0620</t>
  </si>
  <si>
    <t xml:space="preserve">  </t>
  </si>
  <si>
    <t xml:space="preserve"> - встановлення засобів обмеження руху автотранспорту</t>
  </si>
  <si>
    <t>09530000000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</si>
  <si>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</si>
  <si>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</si>
  <si>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</si>
  <si>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</si>
  <si>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</si>
  <si>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</si>
  <si>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М.П.</t>
  </si>
  <si>
    <t xml:space="preserve">Наказ 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</si>
  <si>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</si>
  <si>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</si>
  <si>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</si>
  <si>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</si>
  <si>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</si>
  <si>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відсоток виконання впорядкування водовідвідних канав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</si>
  <si>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</si>
  <si>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</si>
  <si>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</si>
  <si>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</si>
  <si>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</si>
  <si>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</si>
  <si>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</si>
  <si>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</si>
  <si>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</si>
  <si>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</si>
  <si>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</si>
  <si>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</si>
  <si>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</si>
  <si>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</si>
  <si>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</si>
  <si>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</si>
  <si>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</si>
  <si>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</si>
  <si>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</si>
  <si>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Андрій РАДОВЕЦЬ</t>
  </si>
  <si>
    <t>Начальник управління комунального господарства</t>
  </si>
  <si>
    <t>обсяг витрат на утримання дорожної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</si>
  <si>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</si>
  <si>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</si>
  <si>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</si>
  <si>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>Програма  «Благоустрій Коломийської міської територіальної громади на 2021 - 2025 роки»</t>
  </si>
  <si>
    <t>1.1.Забезпечити знешкодження побутових відходів</t>
  </si>
  <si>
    <t>1.1. Забезпечити знешкодження побутових відходів</t>
  </si>
  <si>
    <t>відсоток виконання завдання із знешкодження побутових відходів</t>
  </si>
  <si>
    <t>2.1. Забезпечити організацію та безпеку дорожнього руху</t>
  </si>
  <si>
    <t xml:space="preserve">2.1.Забезпечити організацію та безпеку дорожнього руху </t>
  </si>
  <si>
    <t>кількість засобів обмеження руху автотранспорту, які планується встановити</t>
  </si>
  <si>
    <t>кількість безпритульних тварин, яким планується надати ветеринарні послуги ,в тому числі відлов</t>
  </si>
  <si>
    <t>середня вартість проведення ветеринарної послуги  1 тварині, в тому числі відлов</t>
  </si>
  <si>
    <t>обясг видатків на обслуговування приладів обліку електричної енергії</t>
  </si>
  <si>
    <t>обсяг видатків на поточний ремонт обєктів благоустрою</t>
  </si>
  <si>
    <t>кількість урн, які необхідно встановити</t>
  </si>
  <si>
    <t>кількість автобусних зупинок, на яких потрібно провести поточний ремонт</t>
  </si>
  <si>
    <t>середня вартість встановлення 1 урни</t>
  </si>
  <si>
    <t>середня вартість проведення ремонту 1 майданчика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</si>
  <si>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</si>
  <si>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</si>
  <si>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</si>
  <si>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</si>
  <si>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</si>
  <si>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</si>
  <si>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Одержувач бюджетних коштів КП "Полігон Екологія"</t>
  </si>
  <si>
    <t>Одержувач бюджетних коштів КП "Зеленосвіт"</t>
  </si>
  <si>
    <t xml:space="preserve">обсяг видатків на  утримання міських кладовищ (одержувач коштів КП "Коломийська міська ритуальна служба") </t>
  </si>
  <si>
    <t xml:space="preserve">Кількість місяців, протягом яких проводитиметься  утримання міських кладовищ (одержувач коштів КП "Коломийська міська ритуальна служба") </t>
  </si>
  <si>
    <t>середня вартість утримання міських кладовищ   в місяць</t>
  </si>
  <si>
    <t xml:space="preserve">відсоток  утримання міських кладовищ (одержувач коштів КП "Коломийська міська ритуальна служба") </t>
  </si>
  <si>
    <t>Одержувач бюджетних коштів КП "Коломийська міська ритуальна служба"</t>
  </si>
  <si>
    <t>4.1. Забезпечити оплату за електричну енергію</t>
  </si>
  <si>
    <t>4.2. Забезпечити поточний ремонт об'єктів благоустрою</t>
  </si>
  <si>
    <t xml:space="preserve"> 5.1. Встановлення, демонтаж Новорічної ялинки та влаштування святкової ілюмінації</t>
  </si>
  <si>
    <t xml:space="preserve"> 6.1. Забезпечити оплату судового збору</t>
  </si>
  <si>
    <t>6.2. Забезпечити оплату за видачу сертифікатів готовності об`єктів до експлуатації по будівництву каналізаційних мереж</t>
  </si>
  <si>
    <t>7.1. Забезпечити санітарну очистку вулиць,скверів та парків</t>
  </si>
  <si>
    <t>7.2. Забезпечити поточний ремонт дорожнього покриття, в тому числі міжквартальні проїзди</t>
  </si>
  <si>
    <t xml:space="preserve">7.3. Забезпечити поточний ремонт мережі дощової каналізації </t>
  </si>
  <si>
    <t xml:space="preserve"> 7.4. Забезпечити  утримання дорожньої мережі в зимовий період</t>
  </si>
  <si>
    <t>8.1. Забезпечити утримання об`єктів зеленого господартсва (одержувач коштів КП "Зеленосвіт")</t>
  </si>
  <si>
    <t>8.2. Забезпечити утримання мереж вуличного освітлення (одержувач коштів КП "Зеленосвіт")</t>
  </si>
  <si>
    <t>8.3. Забезпечити організацію та безпеку дорожнього руху (одержувач коштів КП "Зеленосвіт")</t>
  </si>
  <si>
    <t xml:space="preserve">9.1. Забезпечити утримання міських кладовищ (одержувач коштів КП "Коломийська міська ритуальна служба") </t>
  </si>
  <si>
    <t>4.2.Забезпечити ремонт об'єктів благоустрою</t>
  </si>
  <si>
    <t>5.1.Встановлення, демонтаж Новорічної ялинки та влаштування святкової ілюмінації</t>
  </si>
  <si>
    <t>середня вартість одного засобу обмеження руху автотранспорту, із встановленням</t>
  </si>
  <si>
    <t>N</t>
  </si>
  <si>
    <t>кількість лавок, які необхідно встановити (відремонтувати) в місцях масового відпочинку</t>
  </si>
  <si>
    <t>кількість вуличних (адресних) вказівних табличок (знаків), рекламних (інформаційних ) стендів та щитів, які планується встановити</t>
  </si>
  <si>
    <t>середня вартість влаштування (ремонту) 1 лавки у місцях масового відпочинку</t>
  </si>
  <si>
    <t>середня вартість встановлення 1 вуличної (адресної) таблички (вказівника), рекламного (інформаційного) стенду та щита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</si>
  <si>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</si>
  <si>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</si>
  <si>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виготовленні технічної документації</t>
  </si>
  <si>
    <t>Одержувач бюджетних коштів Коломийський центр туризму і дозвілля</t>
  </si>
  <si>
    <t xml:space="preserve">10.1. Забезпечити догляд за озерами, парками і скверами (одержувач коштів Коломийський центр туризму і дозвілля) </t>
  </si>
  <si>
    <t>11.1.Провести капітальний ремонт вулиць міста</t>
  </si>
  <si>
    <t>11.8.Провести капітальний ремонт інших об'єктів благоустрою</t>
  </si>
  <si>
    <t xml:space="preserve">обсяг видатків на догляд за озерами, парками і скверами (одержувач коштів Коломийський центр туризму і дозвілля) </t>
  </si>
  <si>
    <t>Кількість місяців, протягом яких проводитиметься  догляд за озерами, парками і скверами (одержувач коштів Коломийський центр туризму і дозвілля)</t>
  </si>
  <si>
    <t>відсоток  догляд за озерами, парками і скверами (одержувач коштів Коломийський центр туризму і дозвілля)</t>
  </si>
  <si>
    <t xml:space="preserve">11.1.Провести капітальний ремонт вулиць </t>
  </si>
  <si>
    <t>Начальник управління фінансів і внутрішнього аудиту Коломийської міської ради</t>
  </si>
  <si>
    <t>Ольга ГАВДУНИК</t>
  </si>
  <si>
    <t>Обсяг видатків на капітальний ремонт площі перед музеєм "Писанка" в м. Коломиї</t>
  </si>
  <si>
    <t>Кількість проектно-кошторисної документації, яку планується виготовити для проведення капітального ремонту площі перед музеєм "Писанка" в м. Коломиї</t>
  </si>
  <si>
    <t>Середня вартість виготовлення 1 проектно-кошторисної документації для капітального ремонту  площі перед музеєм "Писанка" в м. Коломиї</t>
  </si>
  <si>
    <t>Відсоток виконання завдання по капітальному ремонту  площі перед музеєм "Писанка" в м. Коломиї</t>
  </si>
  <si>
    <t>11.8.5. Провести капітальний ремонт  площі перед музеєм "Писанка" в м. Коломиї</t>
  </si>
  <si>
    <t>рішення виконавчого комітету міської ради від 04.08.2022р.</t>
  </si>
  <si>
    <t>Управління фінансів і внутрішнього аудиту Коломийської міської ради</t>
  </si>
  <si>
    <t>Обсяг видатків на проведення капітального ремонту вул. Кобилянської в м.Коломиї. Коригування</t>
  </si>
  <si>
    <t>відсоток виконання завдання по капітальному ремонту вул.Кобилянської. Коригування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</si>
  <si>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116 746 314,00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84 766 450,00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31 979 864,00</t>
    </r>
    <r>
      <rPr>
        <sz val="12"/>
        <rFont val="Times New Roman"/>
        <family val="1"/>
        <charset val="204"/>
      </rPr>
      <t xml:space="preserve"> гривень.</t>
    </r>
  </si>
  <si>
    <t>вилучити</t>
  </si>
  <si>
    <t>обсяг видатків на телекомунікаційні послуги</t>
  </si>
  <si>
    <t>Кількість місяців протягом яких отримуватимуться телекомунікаційні послуги</t>
  </si>
  <si>
    <t>середня вартість отримання телекомунікаційних послуги в місяць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</si>
  <si>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133 397 314,00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101 466 450,00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31 930 864,00</t>
    </r>
    <r>
      <rPr>
        <sz val="12"/>
        <rFont val="Times New Roman"/>
        <family val="1"/>
        <charset val="204"/>
      </rPr>
      <t xml:space="preserve"> гривень.</t>
    </r>
  </si>
  <si>
    <t>відсоток виконання послуг з ремонту міжквартальних проїздів в житловх мікрорайонах</t>
  </si>
  <si>
    <t>4.3 Забезпечити послуги з благоустрою парку- влаштування зеленої клумби( за рахунок субвенції з обласного бюджету)</t>
  </si>
  <si>
    <t>4.3.Забезпечити послуги з благоустрою парку- влаштування зеленої клумби (за рахунок  субвенції з обласного бюджету)</t>
  </si>
  <si>
    <t>обсяг видатків на послуги з благоустрою парку- влаштування зеленої клумби (за рахунок субвенції з обласного бюджету)</t>
  </si>
  <si>
    <t>відсоток виконання завдання з послуги з благоустрою парку- влаштування зеленої клумби</t>
  </si>
  <si>
    <t>середня вартість 1 послуги з благоустрою парку- влаштування зеленої клумби</t>
  </si>
  <si>
    <t>послуги з благоустрою парку- влаштування зеленої клумби, які планується влаштувати</t>
  </si>
  <si>
    <t>середня вартість догляду за озерами, парками і скверами  в місяць</t>
  </si>
  <si>
    <t>2.4.Ремонт тротуарів</t>
  </si>
  <si>
    <t xml:space="preserve">обсяг видатків на Ремонт тротуарів в тому числі: </t>
  </si>
  <si>
    <t>відсоток виконання послуг з ремонту тротуарів</t>
  </si>
  <si>
    <t>відсоток виконання по ловіння бродячих тварин та їх утримання</t>
  </si>
  <si>
    <t>м/п</t>
  </si>
  <si>
    <t xml:space="preserve">– Забезпечення благоустрою, належного санітарного стану, забезпечення нормативного рівня умов проживання населення в урбанізованому середовищі </t>
  </si>
  <si>
    <t>середня вартість впорядкування 1 м водовідвідних канав</t>
  </si>
  <si>
    <t>4.3.Забезпечити обслуговування міського фонтану</t>
  </si>
  <si>
    <t xml:space="preserve">кількість місяців протягом яких ланується утримувати безпритульних тварин </t>
  </si>
  <si>
    <t>середня вартість утримання однієї безпритульної тварини в притулку в місяць</t>
  </si>
  <si>
    <t>4.3. Забезпечити обслуговування міського фонтану</t>
  </si>
  <si>
    <t>обсяг видатків на Ремонт міжквартальних проїздів в житловх мікрорайонах в тому числі:</t>
  </si>
  <si>
    <r>
      <t xml:space="preserve">бюджетної програми місцевого бюджету на   </t>
    </r>
    <r>
      <rPr>
        <b/>
        <u/>
        <sz val="12"/>
        <rFont val="Times New Roman"/>
        <family val="1"/>
        <charset val="204"/>
      </rPr>
      <t>2024</t>
    </r>
    <r>
      <rPr>
        <b/>
        <sz val="12"/>
        <rFont val="Times New Roman"/>
        <family val="1"/>
        <charset val="204"/>
      </rPr>
      <t xml:space="preserve"> рік</t>
    </r>
  </si>
  <si>
    <t>4.4.Телекомунікаційні послуги</t>
  </si>
  <si>
    <t>2.2.Ремонт міжквартальних проїздів в житловх мікрорайонах</t>
  </si>
  <si>
    <t>Послуги з благоустрою території (ремонт міжквартальних проїздів між буд.№18 та буд.№20 по вулиці Богуна в м.Коломиї)</t>
  </si>
  <si>
    <t>Послуги з благоустрою території (ремонт міжквартальних проїздів біля буд.№26,28,30 по вулиці Богуна в м.Коломиї)</t>
  </si>
  <si>
    <t>Послуги з благоустрою території (ремонт міжквартальних проїздів по вулиці Мазепи,236 в м.Коломиї)</t>
  </si>
  <si>
    <t>Послуги з благоустрою території (ремонт міжквартальних проїздів по вулиці Заньковецької,12  в м.Коломиї)</t>
  </si>
  <si>
    <t>Послуги з благоустрою території (ремонт міжквартальних проїздів біля буд.№10,12,14,16 по вулиці Богуна в м.Коломиї)</t>
  </si>
  <si>
    <t>Послуги з благоустрою території (ремонт міжквартальних проїздів біля буд.№248,250,262 по вулиці Мазепи в м.Коломиї)</t>
  </si>
  <si>
    <t>Послуги з благоустрою території (ремонт міжквартальних проїздів біля буд.№9,11,13 по вулиці Бандери в м.Коломиї)</t>
  </si>
  <si>
    <t>Послуги з благоустрою території (ремонт міжквартальних проїздів біля буд.№27,29 по вулиці Січових Стрільців та біля буд.№2 по вулиці Лисенка в м.Коломиї )</t>
  </si>
  <si>
    <t>площа міжквартальних проїздів, яку планується відремонтувати</t>
  </si>
  <si>
    <r>
      <t>м</t>
    </r>
    <r>
      <rPr>
        <sz val="8"/>
        <rFont val="Calibri"/>
        <family val="2"/>
        <charset val="204"/>
      </rPr>
      <t>²</t>
    </r>
  </si>
  <si>
    <r>
      <t>середня вартість ремонту 1 м</t>
    </r>
    <r>
      <rPr>
        <sz val="8"/>
        <rFont val="Calibri"/>
        <family val="2"/>
        <charset val="204"/>
      </rPr>
      <t>²</t>
    </r>
  </si>
  <si>
    <t>кількість новорічних локацій</t>
  </si>
  <si>
    <r>
      <t>тис.м</t>
    </r>
    <r>
      <rPr>
        <sz val="8"/>
        <rFont val="Calibri"/>
        <family val="2"/>
        <charset val="204"/>
      </rPr>
      <t>²</t>
    </r>
  </si>
  <si>
    <r>
      <t>тис. м</t>
    </r>
    <r>
      <rPr>
        <sz val="8"/>
        <rFont val="Calibri"/>
        <family val="2"/>
        <charset val="204"/>
      </rPr>
      <t>²</t>
    </r>
  </si>
  <si>
    <t>в тому числі обсяг видатків на проведенню поточного ремонту (утримання) вулично-дорожньої мережі, в тому числі міжквартальних проїздів - одержувач коштів КП "Полігон Екологія"</t>
  </si>
  <si>
    <t>7.5. Забезпечити впорядкування відкритих водовідвідних канав</t>
  </si>
  <si>
    <t>обсяг витрат на впорядкування відкритих водовідвідних канав - одержувач коштів КП "Полігон Екологія"</t>
  </si>
  <si>
    <t xml:space="preserve">Протяжність відкритих водовідвідних канав, які планується впорядкувати                               </t>
  </si>
  <si>
    <t>обсяг витрат на утримання павільйонів  автобусних зупинок - одержувач коштів КП "Полігон Екологія"</t>
  </si>
  <si>
    <t>кількість павільйонів автобусних зупинок, на які потрібно утримувати</t>
  </si>
  <si>
    <t>середня вартість утримання 1 павільйону автобусної зупинки</t>
  </si>
  <si>
    <t>відсоток виконання завдання по утриманню павільйонів автобусних зупинок</t>
  </si>
  <si>
    <t>7.6.Забезпечити утримання павільйонів автобусних зупинок</t>
  </si>
  <si>
    <t>8.4. Забезпечити поточний ремонт дитячих і спортивних майданчиків (одержувач коштів КП "Зеленосвіт")</t>
  </si>
  <si>
    <t>обсяг видатків на  проведення поточного ремонту дитячих та спортивних майданчиків - одержувач коштів КП "Зеленосвіт" в тому числі:</t>
  </si>
  <si>
    <t>Кількість дитячих та спортивних майданчиків, які планується ремонтувати в тому числі:</t>
  </si>
  <si>
    <t>відсоток виконання завдання по проведенні поточного ремонту дитячих та спортивних майданчиків КП "Зеленосвіт"</t>
  </si>
  <si>
    <t>7.5.Забезпечити порядкування відкритих водовідвідних канав</t>
  </si>
  <si>
    <t xml:space="preserve"> 7.6. Забезпечити утримання павільйонів автобусних зупинок</t>
  </si>
  <si>
    <t xml:space="preserve"> Забезпечити придбання багаторічних насаджень декоративних дерев (одержувач  коштів КП "Зеленосвіт")</t>
  </si>
  <si>
    <t>площа дорожнього і тротуарного покриття вул. Кобилянської в м. Коломиї, де планується провести капітальний ремонт. Коригування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</si>
  <si>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вул.Кобилянської в м. Коломиї  Коригування</t>
    </r>
  </si>
  <si>
    <t>11.1.1.Провести капітальний ремонт вул. Кобилянської в м.Коломиї. Коригування</t>
  </si>
  <si>
    <t>рішення міської ради від 18.01.2024 №3360-52/2024</t>
  </si>
  <si>
    <t>11.1.2. Провести капітальний ремонт дорожнього покриття вул.Едельвейсів  в місті Коломиї</t>
  </si>
  <si>
    <t>11.1.3. Провести капітальний ремонт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</si>
  <si>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t>11.1.4. Провести капітальний ремонт  вул. Русина в м. Коломиї</t>
  </si>
  <si>
    <t>Обсяг видатків на проведення капітального ремонту вул.Едельвейсів  в місті 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</si>
  <si>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вул.Едельвейсів  в місті Коломиї</t>
    </r>
  </si>
  <si>
    <t>відсоток виконання завдання по капітальному ремонту вул.Едельвейсів  в місті Коломиї</t>
  </si>
  <si>
    <t>Обсяг видатків на проведення капітального ремонту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</si>
  <si>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  </r>
  </si>
  <si>
    <t>відсоток виконання завдання по капітальному ремонту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</si>
  <si>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t>Обсяг видатків на проведення капітального ремонту  вул. Русина в м. 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</si>
  <si>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 вул. Русина в м. Коломиї</t>
    </r>
  </si>
  <si>
    <t>відсоток виконання завдання по капітальному ремонту  вул. Русина в м. Коломиї</t>
  </si>
  <si>
    <t xml:space="preserve">площа дорожнього і тротуарного покриття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Мамалига, де планується провести капітальний ремонт. </t>
  </si>
  <si>
    <t>11.1.5. Провести капітальний ремонт  вул. І.Шарлая в м. Коломиї</t>
  </si>
  <si>
    <t>Обсяг видатків на проведення капітального ремонту  вул. І.Шарлая в м. Коломиї</t>
  </si>
  <si>
    <t xml:space="preserve">площа дорожнього і тротуарного покриття вул. І.Шарлая в м. Коломиї, де планується провести капітальний ремонт. 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</si>
  <si>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 вул. І.Шарлая в м. Коломиї</t>
    </r>
  </si>
  <si>
    <t>відсоток виконання завдання по капітальному ремонту  вул. І.Шарлая в м. Коломиї</t>
  </si>
  <si>
    <t xml:space="preserve">площа дорожнього і тротуарного покриття вул. Русина в м. Коломиї, де планується провести капітальний ремонт. </t>
  </si>
  <si>
    <t>11.1.6. Провести капітальний ремонт дорожнього покриття від моста через р. Прут на автомобільній дорозі загального користування 0090701 сполученням Корнич-Завалля до с.Грушів</t>
  </si>
  <si>
    <t>Обсяг видатків на проведення капітального ремонту  дорожнього покриття від моста через р. Прут на автомобільній дорозі загального користування 0090701 сполученням Корнич-Завалля до с.Грушів</t>
  </si>
  <si>
    <t>Кількість робочих проектів, необхідних для виконання капітального ремонту дорожнього покриття від моста через р. Прут на автомобільній дорозі загального користування 0090701 сполученням Корнич-Завалля до с.Грушів</t>
  </si>
  <si>
    <t xml:space="preserve">площа дорожнього покриття від моста через р. Прут на автомобільній дорозі загального користування 0090701 сполученням Корнич-Завалля до с.Грушів, де планується провести капітальний ремонт. </t>
  </si>
  <si>
    <t>середня вартість виготовлення 1 проекту на капітальний ремонт дорожнього покриття від моста через р. Прут на автомобільній дорозі загального користування 0090701 сполученням Корнич-Завалля до с.Грушів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</si>
  <si>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від моста через р. Прут на автомобільній дорозі загального користування 0090701 сполученням Корнич-Завалля до с.Грушів</t>
    </r>
  </si>
  <si>
    <t>відсоток виконання завдання по капітальному ремонту  дорожнього покриття від моста через р. Прут на автомобільній дорозі загального користування 0090701 сполученням Корнич-Завалля до с.Грушів</t>
  </si>
  <si>
    <t xml:space="preserve">Обсяг видатків на проведення капітального ремонту  дитячого майданчика по вул Петлюри, 42 в м.Коломиї </t>
  </si>
  <si>
    <t>Кількість дитячих майданчиків по вул Петлюри, 42 в м.Коломиї, які заплановано відремонтувати</t>
  </si>
  <si>
    <t xml:space="preserve">середня вартість проведення капітального ремонту 1 дитячого майданчика по вул Петлюри, 42 в м.Коломиї </t>
  </si>
  <si>
    <t xml:space="preserve">відсоток виконання завдання по капітальному ремонту  дитячого майданчика по вул Петлюри, 42 в м.Коломиї </t>
  </si>
  <si>
    <t xml:space="preserve">середня вартість проведення капітального ремонту 1 дитячого майданчика по вул.Достоєвського в м.Коломиї </t>
  </si>
  <si>
    <t xml:space="preserve">відсоток виконання завдання по капітальному ремонту  дитячого майданчика по вул.Достоєвського в м.Коломиї </t>
  </si>
  <si>
    <t xml:space="preserve">Обсяг видатків на проведення капітального ремонту   вуличного освітлення біля озера в парку ім. Т.Шевченка в м.Коломиї </t>
  </si>
  <si>
    <t>Кількість мереж вуличного освітлення біля озера в парку ім. Т.Шевченка  в м.Коломиї, які заплановано відремонтувати</t>
  </si>
  <si>
    <t>середня вартість проведення капітального ремонту 1 мережі вуличного освітлення біля озера в парку ім. Т.Шевченка  в м.Коломиї, які заплановано відремонтувати</t>
  </si>
  <si>
    <t xml:space="preserve">відсоток виконання завдання по капітальному ремонту  вуличного освітлення біля озера в парку ім. Т.Шевченка в м.Коломиї </t>
  </si>
  <si>
    <t xml:space="preserve">Обсяг видатків на проведення капітального ремонту проїзду до озера в парку ім.Т.Шевченка  в м. Коломиї </t>
  </si>
  <si>
    <t xml:space="preserve">Площа проїзду до озера в парку ім.Т.Шевченка  в м. Коломиї, яку планується відремонтувати </t>
  </si>
  <si>
    <t>м²</t>
  </si>
  <si>
    <t>кошторис</t>
  </si>
  <si>
    <t xml:space="preserve">середня вартість капітального ремонту 1 м²  проїзду до озера в парку ім.Т.Шевченка  в м. Коломиї </t>
  </si>
  <si>
    <t xml:space="preserve">відсоток виконання завдання по капітальному ремонту проїзду до озера в парку ім.Т.Шевченка  в м. Коломиї </t>
  </si>
  <si>
    <t xml:space="preserve">Обсяг видатків на проведення капітального ремонту пішохідних доріжок біля озера в парку ім.Т.Шевченка  в м. Коломиї </t>
  </si>
  <si>
    <t>Площа пішохідних доріжок біля озера в парку ім.Т.Шевченка  в м.Коломиї, які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</si>
  <si>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пішохідних доріжок біля озера в парку ім.Т.Шевченка  в м. Коломиї </t>
    </r>
  </si>
  <si>
    <t xml:space="preserve">відсоток виконання завдання по капітальному ремонту пішохідних  доріжок біля озера в парку ім.Т.Шевченка  в м.Коломиї </t>
  </si>
  <si>
    <t>Обсяг видатків на забезпечення придбання багаторічних насаджень декоративних дерев (одержувач  коштів КП "Зеленосвіт")</t>
  </si>
  <si>
    <t>Кількість багаторічних насаджень декоративних дерев, які заплановано придбати</t>
  </si>
  <si>
    <t>середня вартість придбання 1 багаторічного насадження декоративного дерева</t>
  </si>
  <si>
    <t>відсоток багаторічних насаджень декоративних дерев, що будуть закуплені до загальних потреб</t>
  </si>
  <si>
    <t>12.  Забезпечити придбання багаторічних насаджень декоративних дерев (одержувач  коштів КП "Зеленосвіт")</t>
  </si>
  <si>
    <t xml:space="preserve">Обсяг видатків на проведення капітального ремонту  портивного майданчика по вул.Достоєвського в м.Коломиї </t>
  </si>
  <si>
    <t>Кількість спортивних майданчиків по вул.Достоєвського в м.Коломиї, які заплановано відремонтувати</t>
  </si>
  <si>
    <t xml:space="preserve">Обсяг видатків на проведення капітального ремонту  дитячого майданчика по вул Лисенка, 38 в м.Коломиї </t>
  </si>
  <si>
    <t>Кількість дитячих майданчиків по  вул Лисенка, 38 в м.Коломиї, які заплановано відремонтувати</t>
  </si>
  <si>
    <t xml:space="preserve">середня вартість проведення капітального ремонту 1 дитячого майданчика по  вул Лисенка, 38 в м.Коломиї </t>
  </si>
  <si>
    <t xml:space="preserve">відсоток виконання завдання по капітальному ремонту  дитячого майданчика по вул Лисенка, 38 в м.Коломиї </t>
  </si>
  <si>
    <t xml:space="preserve">Обсяг видатків на проведення капітального ремонту  дитячого майданчика по вул.Мазепи, 248 в м.Коломиї </t>
  </si>
  <si>
    <t xml:space="preserve">середня вартість проведення капітального ремонту 1 дитячого майданчика по вул.Мазепи, 248 в м.Коломиї </t>
  </si>
  <si>
    <t xml:space="preserve">відсоток виконання завдання по капітальному ремонту  дитячого майданчика по вул.Мазепи, 248 в м.Коломиї </t>
  </si>
  <si>
    <t xml:space="preserve">Обсяг видатків на проведення капітального ремонту  дитячого майданчика по вул.Маковея,8  в м.Коломиї </t>
  </si>
  <si>
    <t>Кількість дитячих майданчиків по вул.Маковея,8 в м.Коломиї, які заплановано відремонтувати</t>
  </si>
  <si>
    <t xml:space="preserve">середня вартість проведення капітального ремонту 1 дитячого майданчика по вул.Маковея,8  в м.Коломиї </t>
  </si>
  <si>
    <t xml:space="preserve">відсоток виконання завдання по капітальному ремонту  дитячого майданчика по вул.Маковея,8  в м.Коломиї </t>
  </si>
  <si>
    <t>Кількість дитячих майданчиків по вул.Мазепи, 248 в м.Коломиї, які заплановано відремонтувати</t>
  </si>
  <si>
    <t xml:space="preserve">Обсяг видатків на проведення капітального ремонту  дитячого майданчика по вул.Січових Стрільців, 33 в м.Коломиї </t>
  </si>
  <si>
    <t>Кількість дитячих майданчиків по вул.Січових Стрільців, 33 в м.Коломиї , які заплановано відремонтувати</t>
  </si>
  <si>
    <t xml:space="preserve">середня вартість проведення капітального ремонту 1 дитячого майданчика по вул.Січових Стрільців, 33 в м.Коломиї </t>
  </si>
  <si>
    <t xml:space="preserve">відсоток виконання завдання по капітальному ремонту  дитячого майданчика по вул.Січових Стрільців, 33 в м.Коломиї </t>
  </si>
  <si>
    <t xml:space="preserve">Обсяг видатків на проведення капітального ремонту  дитячого майданчика по вул.Січових Стрільців, 23 в м.Коломиї </t>
  </si>
  <si>
    <t>Кількість дитячих майданчиків по вул.Січових Стрільців, 23 в м.Коломиї , які заплановано відремонтувати</t>
  </si>
  <si>
    <t xml:space="preserve">середня вартість проведення капітального ремонту 1 дитячого майданчика по вул.Січових Стрільців, 23 в м.Коломиї </t>
  </si>
  <si>
    <t xml:space="preserve">відсоток виконання завдання по капітальному ремонту  дитячого майданчика по вул.Січових Стрільців, 23 в м.Коломиї </t>
  </si>
  <si>
    <t>11.3.Провести капітальний ремонт  майданчиків</t>
  </si>
  <si>
    <t>Обсяг видатків на проведення капітального ремонту  автобусної зупинки по вул.Косачівській, 6 в м.Коломиї</t>
  </si>
  <si>
    <t>Кількість автобусних зупинки по вул.Косачівській, 6 в м.Коломиї, які заплановано відремонтувати</t>
  </si>
  <si>
    <t>середня вартість проведення капітального ремонту 1 автобусної зупинки по вул.Косачівській, 6 в м.Коломиї</t>
  </si>
  <si>
    <t>відсоток виконання завдання по капітальному ремонту  автобусної зупинки по вул.Косачівській, 6 в м.Коломиї</t>
  </si>
  <si>
    <t>Обсяг видатків на проведення капітального ремонту  автобусної зупинки по вул. Мазепи, 296 в м.Коломиї</t>
  </si>
  <si>
    <t>Кількість автобусних зупинки по вул. Мазепи, 296 в м.Коломиї, які заплановано відремонтувати</t>
  </si>
  <si>
    <t>середня вартість проведення капітального ремонту 1 автобусної зупинки по вул. Мазепи, 296 в м.Коломиї</t>
  </si>
  <si>
    <t>відсоток виконання завдання по капітальному ремонту  автобусної зупинки по вул. Мазепи, 296 в м.Коломиї</t>
  </si>
  <si>
    <t>Кількість автобусних зупинки в  с. Товмачик, які заплановано відремонтувати</t>
  </si>
  <si>
    <t>Обсяг видатків на проведення капітального ремонту  автобусної зупинки в  с. Товмачик</t>
  </si>
  <si>
    <t>середня вартість проведення капітального ремонту 1 автобусної зупинки в  с. Товмачик</t>
  </si>
  <si>
    <t>відсоток виконання завдання по капітальному ремонту  автобусної зупинки в  с. Товмачик</t>
  </si>
  <si>
    <t>Обсяг видатків на проведення капітального ремонту  автобусної зупинки по вул. Мазепи, 305 в м.Коломиї</t>
  </si>
  <si>
    <t>Кількість автобусних зупинки  по вул. Мазепи, 305 в м.Коломиї, які заплановано відремонтувати</t>
  </si>
  <si>
    <t>середня вартість проведення капітального ремонту 1 автобусної зупинки по вул. Мазепи, 305 в м.Коломиї</t>
  </si>
  <si>
    <t>відсоток виконання завдання по капітальному ремонту  автобусної зупинки  по вул. Мазепи, 305 в м.Коломиї</t>
  </si>
  <si>
    <t>обсяги бюджетних призначень на забезпечення ловіння бродячих тварин та їх утримання</t>
  </si>
  <si>
    <t xml:space="preserve">відсоток виконання завдання по встановленню  дорожніх знаків </t>
  </si>
  <si>
    <t>відсоток виконання завдання по встановленню   засобів обмеження руху автотранспорту</t>
  </si>
  <si>
    <t>площа дорожнього і тротуарного покриття вул.Едельвейсів  в місті Коломиї, де планується провести капітальний ремонт</t>
  </si>
  <si>
    <t xml:space="preserve">7.1. Забезпечити санітарну очистку вулиць, площ та скверів </t>
  </si>
  <si>
    <t>обсяг видатків на забезпечення санітарної очистки вулиць, площ та скверів - одержувач коштів КП "Полігон Екологія"</t>
  </si>
  <si>
    <t xml:space="preserve">Кількість місяців, протягом яких проводитиметься санітарна очистка вулиць, площ та скверів </t>
  </si>
  <si>
    <t>середня вартість санітарної  очистки вулиць,площ та скверів в місяць</t>
  </si>
  <si>
    <t xml:space="preserve">відсоток виконання завдання по забезпеченню санітарної очистки вулиць, площ та скверів </t>
  </si>
  <si>
    <t xml:space="preserve">11.5.2. Капітальний ремонт пішохідних доріжок біля озера в парку ім.Т.Шевченка  в м. Коломиї </t>
  </si>
  <si>
    <t xml:space="preserve">11.5.1. Капітальний ремонт проїзду до озера в парку ім.Т.Шевченка  в м. Коломиї </t>
  </si>
  <si>
    <t>11.5.Провести капітальний ремонт інших об'єктів</t>
  </si>
  <si>
    <t xml:space="preserve">11.4.1. Провести капітальний  ремонт вуличного освітлення біля озера в парку ім. Т.Шевченка в м.Коломиї </t>
  </si>
  <si>
    <t>11.4.Провести капітальний ремонт мереж вуличного освітлення</t>
  </si>
  <si>
    <t xml:space="preserve">11.3.7. Провести капітальний ремонт спортивного майданчика по вул.Достоєвського в м.Коломиї </t>
  </si>
  <si>
    <t xml:space="preserve">11.3.6. Провести капітальний ремонт дитячого майданчика по вул Лисенка, 38 в м.Коломиї </t>
  </si>
  <si>
    <t xml:space="preserve">11.3.5. Провести капітальний ремонт дитячого майданчика по вул Петлюри, 42 в м.Коломиї </t>
  </si>
  <si>
    <t xml:space="preserve">11.3.4. Провести капітальний ремонт дитячого майданчика по вул.Мазепи, 248 в м.Коломиї </t>
  </si>
  <si>
    <t xml:space="preserve">11.3.3. Провести капітальний ремонт дитячого майданчика по вул.Маковея,8 в м.Коломиї </t>
  </si>
  <si>
    <t xml:space="preserve">11.3.2. Провести капітальний ремонт дитячого майданчика по вул.Січових Стрільців, 33 в м.Коломиї </t>
  </si>
  <si>
    <t xml:space="preserve">11.3.1. Провести капітальний ремонт дитячого майданчика по вул.Січових Стрільців, 23 в м.Коломиї </t>
  </si>
  <si>
    <t>11.3.Провести капітальний ремонт майданчиків</t>
  </si>
  <si>
    <t>11.2.4. Провести капітальний ремонт автобусної зупинки в с. Товмачик</t>
  </si>
  <si>
    <t>11.2.3. Провести капітальний ремонт автобусної зупинки по по вул. Мазепи, 305 в м.Коломиї</t>
  </si>
  <si>
    <t>11.2.2. Провести капітальний ремонт аавтобусної зупинки по вул. Мазепи, 296 в м.Коломиї</t>
  </si>
  <si>
    <t>11.2.1. Провести капітальний ремонт автобусної зупинки по вул.Косачівській, 6 в м.Коломиї</t>
  </si>
  <si>
    <t>11.2.Провести капітальний ремонт автобусних зупинок</t>
  </si>
  <si>
    <t>11.4.Провести капітальний ремонт  мереж вуличного освітлення</t>
  </si>
  <si>
    <t>11.5.Провести капітальний ремонт  тротуарів</t>
  </si>
  <si>
    <t>11.5.Провести капітальний ремонт тротуарів</t>
  </si>
  <si>
    <t xml:space="preserve"> 7.7. Забезпечити ремонт павільйонів автобусних зупинок з встановленням лавок</t>
  </si>
  <si>
    <t>7.7.Забезпечити ремонт павільйонів автобусних зупинок з встановленням лавок</t>
  </si>
  <si>
    <t>обсяг витрат на проведення поточного ремонту павільйонів автобусних зупинок павільйонів автобусних зупинок з встановленням лавок - одержувач коштів КП "Полігон Екологія"</t>
  </si>
  <si>
    <t>середня вартість проведення поточного ремонту 1 павільйону автобусної зупинки з встановленням лавок</t>
  </si>
  <si>
    <t>відсоток виконання завдання по поточному ремонту павільйонів автобусних зупинок з встановленням лавок</t>
  </si>
  <si>
    <t>2.3.Ремонт тротуарів</t>
  </si>
  <si>
    <t>Послуги з благоустрою території  (ремонт тротуарів по вул. Франка від вул. Моцарта до вул. Достоєвського в м.Коломиї)</t>
  </si>
  <si>
    <t>Послуги з благоустрою території  (ремонт тротуарів по вул. Крип'якевича від будинку №6 до будинку №8 в м.Коломиї)</t>
  </si>
  <si>
    <t>середня вартість ремонту 1 м²</t>
  </si>
  <si>
    <t>площа тротуарів, яку планується відремонтувати</t>
  </si>
  <si>
    <t>.-        ремонт світлофорів</t>
  </si>
  <si>
    <t>кількість світлофорних об`єктів, на яких планується провести ремонт</t>
  </si>
  <si>
    <t>середня вартість ремонту одного світлофорного об`єкта</t>
  </si>
  <si>
    <r>
      <t>середня вартість нанесення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дорожньої розмітки </t>
    </r>
  </si>
  <si>
    <t xml:space="preserve"> 7.8. Забезпечити ремонт і утримання автодорожніх і пішохідних мостів </t>
  </si>
  <si>
    <t xml:space="preserve">наказ УКГ від 01.04.2024 № 17-О </t>
  </si>
  <si>
    <t>Послуги з благоустрою території (ремонт міжквартальних проїздів між буд.№16,20,22,26 по вул.Лисенка в м.Коломиї)</t>
  </si>
  <si>
    <t>Послуги з благоустрою території  (ремонт тротуарів по вул.Бандери,1,3,5,7 в м.Коломиї)</t>
  </si>
  <si>
    <t>Послуги з благоустрою території  (ремонт тротуарів по вул.Довбуша від будинку № 27 до вул.Котляревського в м.Коломиї)</t>
  </si>
  <si>
    <t>Послуги з благоустрою території  (ремонт тротуарів до буд. №21 по вул. Коновальця в м.Коломиї)</t>
  </si>
  <si>
    <t>Послуги з благоустрою території  (ремонт тротуарів на пл.Шевченка в м.Коломиї)</t>
  </si>
  <si>
    <t>Послуги з благоустрою території  (ремонт тротуарів біля меморіального комплексу жертвам аварії на ЧАЕС на розі вулиць Гетьмана І.Мазепи та Родини Крушельницьких в м.Коломиї)</t>
  </si>
  <si>
    <t>Послуги з благоустрою території  (ремонт тротуарів по вул.Криничній в м.Коломиї)</t>
  </si>
  <si>
    <t>Послуги з благоустрою території  (ремонт тротуарів по вул.Височана в м.Коломиї)</t>
  </si>
  <si>
    <t>Послуги з благоустрою території (ремонт тротуарів біля "Могили борцям за волю України" в с. Саджавка)</t>
  </si>
  <si>
    <t xml:space="preserve">відсоток виконання завдання і утримання автодорожніх і пішохідних мостів </t>
  </si>
  <si>
    <t>обсяг витрат на проведення і утримання автодорожніх і пішохідних мостів  - одержувач коштів КП "Полігон Екологія"</t>
  </si>
  <si>
    <t xml:space="preserve">7.8.Забезпечити ремонт і утримання автодорожніх і пішохідних мостів </t>
  </si>
  <si>
    <t xml:space="preserve">Кількість місяців, протягом яких проводитиметься ремонт і утримання автодорожніх і пішохідних мостів </t>
  </si>
  <si>
    <t>рішення міської ради від 28.03.2024 №3476-54/2024</t>
  </si>
  <si>
    <t>11.1.7. Провести капітальний ремонт 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</si>
  <si>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Обсяг видатків на проведення капітального ремонту 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</si>
  <si>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Кількість робочих проектів, необхідних для виконання капітального ремонту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</si>
  <si>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відсоток виконання завдання по капітальному ремонту 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</si>
  <si>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11.1.8. Провести капітальний ремонт дорожнього та тротуарного покриття вул.С.Петлюри в м. Коломиї  Івано-Франківської обл.</t>
  </si>
  <si>
    <t>Обсяг видатків на проведення капітального ремонту   дорожнього та тротуарного покриття вул.С.Петлюри в м. Коломиї  Івано-Франківської обл.</t>
  </si>
  <si>
    <t>Кількість робочих проектів, необхідних для виконання капітального ремонту  дорожнього та тротуарного покриття вул.С.Петлюри в м. Коломиї  Івано-Франківської обл.</t>
  </si>
  <si>
    <t>відсоток виконання завдання по капітальному ремонту   дорожнього та тротуарного покриття вул.С.Петлюри в м. Коломиї  Івано-Франківської обл.</t>
  </si>
  <si>
    <t>середня вартість виготовлення 1 проекту на капітальний ремонт  дорожнього та тротуарного покриття вул.С.Петлюри в м. Коломиї  Івано-Франківської обл.</t>
  </si>
  <si>
    <t>середня вартість виготовлення 1 проекту на капітальний ремонт дорожнього та тротуарного покриття  з влаштуванням транспортної розв’язки в одному рівні на перехресті вулиць С.Петлюри-С. Стрільців-Л.Українки-В.Чорновола- І.Франка у м. Коломиї  Івано-Франківської обл.</t>
  </si>
  <si>
    <t>11.1.9. Провести капітальний ремонт дорожнього та тротуарного покриття вул.С.Стрільців в м. Коломиї  Івано-Франківської обл.</t>
  </si>
  <si>
    <t>Кількість робочих проектів, необхідних для виконання капітального ремонту дорожнього та тротуарного покриття вул.С.Стрільців в м. Коломиї  Івано-Франківської обл.</t>
  </si>
  <si>
    <t>середня вартість виготовлення 1 проекту на капітальний ремонт дорожнього та тротуарного покриття вул.С.Стрільців в м. Коломиї  Івано-Франківської обл.</t>
  </si>
  <si>
    <t>відсоток виконання завдання по капітальному ремонту   дорожнього та тротуарного покриття вул.С.Стрільців в м. Коломиї  Івано-Франківської обл.</t>
  </si>
  <si>
    <t xml:space="preserve">11.1.10. Провести капітальний ремонт дорожнього покриття (під'їзних шляхів) з села Грушів до гори Юрів села Воскресинці  </t>
  </si>
  <si>
    <t xml:space="preserve">Обсяг видатків на проведення капітального ремонту  дорожнього покриття (під'їзних шляхів) з села Грушів до гори Юрів села Воскресинці  </t>
  </si>
  <si>
    <t xml:space="preserve">Кількість робочих проектів, необхідних для виконання капітального ремонту дорожнього покриття (під'їзних шляхів) з села Грушів до гори Юрів села Воскресинці  </t>
  </si>
  <si>
    <t xml:space="preserve">площа дорожнього покриття (під'їзних шляхів) з села Грушів до гори Юрів села Воскресинці  , де планується провести капітальний ремонт. </t>
  </si>
  <si>
    <t xml:space="preserve">середня вартість виготовлення 1 проекту на капітальний ремонтдорожнього покриття (під'їзних шляхів) з села Грушів до гори Юрів села Воскресинці  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</si>
  <si>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(під'їзних шляхів) з села Грушів до гори Юрів села Воскресинці  </t>
    </r>
  </si>
  <si>
    <t xml:space="preserve">відсоток виконання завдання по капітальному ремонту  дорожнього покриття (під'їзних шляхів) з села Грушів до гори Юрів села Воскресинці  </t>
  </si>
  <si>
    <t xml:space="preserve">Обсяг видатків на проведення капітального ремонту пішохідних доріжок  в парку ім.Т.Шевченка  в м. Коломиї </t>
  </si>
  <si>
    <t>Площа пішохідних доріжок   в парку ім.Т.Шевченка  в м.Коломиї, які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</si>
  <si>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пішохідних доріжок  в парку ім.Т.Шевченка  в м. Коломиї </t>
    </r>
  </si>
  <si>
    <t xml:space="preserve">відсоток виконання завдання по капітальному ремонту пішохідних  доріжок  в парку ім.Т.Шевченка  в м.Коломиї </t>
  </si>
  <si>
    <t xml:space="preserve">11.5.3. Капітальний ремонт пішохідних доріжок  в парку ім.Т.Шевченка  в м. Коломиї </t>
  </si>
  <si>
    <t xml:space="preserve">Обсяг видатків на проведення капітального ремонту території скверу по вул.Атаманюка до берегоукріплення р.Прут  в місті Коломиї </t>
  </si>
  <si>
    <t>Площа території скверу по вул.Атаманюка до берегоукріплення р.Прут  в місті Коломиїї, яку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</si>
  <si>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території скверу по вул.Атаманюка до берегоукріплення р.Прут  в місті Коломиї</t>
    </r>
  </si>
  <si>
    <t xml:space="preserve">відсоток виконання завдання по капітальному ремонту території скверу по вул.Атаманюка до берегоукріплення р.Прут  в місті Коломиї </t>
  </si>
  <si>
    <t xml:space="preserve">11.5.4. Капітальний ремонт території скверу по вул.Атаманюка до берегоукріплення р.Прут  в місті Коломиї </t>
  </si>
  <si>
    <t>Обсяг видатків на проведення капітального ремонту  території прилеглої до вул Аркаса в місті Коломиї</t>
  </si>
  <si>
    <t>Площа території прилеглої до вул Аркаса в місті Коломиї, яку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</si>
  <si>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 території прилеглої до вул Аркаса в місті Коломиї</t>
    </r>
  </si>
  <si>
    <t>відсоток виконання завдання по капітальному ремонту  території прилеглої до вул Аркаса в місті Коломиї</t>
  </si>
  <si>
    <t>11.5.5. Капітальний ремонт території  території прилеглої до вул Аркаса в місті Коломиї</t>
  </si>
  <si>
    <t xml:space="preserve">11.5.Провести капітальний ремонт  інших об'єктів </t>
  </si>
  <si>
    <t>кількість автомобільих мостів</t>
  </si>
  <si>
    <t>кількість пішохідних мостів</t>
  </si>
  <si>
    <t xml:space="preserve">площа автомобільних та пішохідних мостів </t>
  </si>
  <si>
    <t>середня вартість проведення поточного ремонту  і утримання автодорожніх і пішохідних мостів в місяць</t>
  </si>
  <si>
    <t>середня вартість проведення поточного ремонту і утримання 1 м.кв  автодорожного і пішохідного моста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</si>
  <si>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>216 960 458,00</t>
    </r>
    <r>
      <rPr>
        <sz val="12"/>
        <rFont val="Times New Roman"/>
        <family val="1"/>
        <charset val="204"/>
      </rPr>
      <t xml:space="preserve"> гривень, у тому числі загального фонду –
</t>
    </r>
    <r>
      <rPr>
        <b/>
        <sz val="12"/>
        <rFont val="Times New Roman"/>
        <family val="1"/>
        <charset val="204"/>
      </rPr>
      <t xml:space="preserve">167 037 500,00 </t>
    </r>
    <r>
      <rPr>
        <sz val="12"/>
        <rFont val="Times New Roman"/>
        <family val="1"/>
        <charset val="204"/>
      </rPr>
      <t xml:space="preserve">гривень та спеціального фонду – </t>
    </r>
    <r>
      <rPr>
        <b/>
        <sz val="12"/>
        <rFont val="Times New Roman"/>
        <family val="1"/>
        <charset val="204"/>
      </rPr>
      <t>49 922 958,00</t>
    </r>
    <r>
      <rPr>
        <sz val="12"/>
        <rFont val="Times New Roman"/>
        <family val="1"/>
        <charset val="204"/>
      </rPr>
      <t xml:space="preserve"> гривень
</t>
    </r>
    <r>
      <rPr>
        <b/>
        <u/>
        <sz val="12"/>
        <rFont val="Times New Roman"/>
        <family val="1"/>
        <charset val="204"/>
      </rPr>
      <t xml:space="preserve">
</t>
    </r>
  </si>
  <si>
    <t>кількість отриманих інших витрат (збитків), які необхідно оплатити</t>
  </si>
  <si>
    <t>середня вартість оплати 1 інших витрат (збитків)</t>
  </si>
  <si>
    <t>відсоток виконання завдання по оплаті інших витрат (збитків)</t>
  </si>
  <si>
    <t>обсяг видатків на забезпечення оплати інших витрат (збитків)</t>
  </si>
  <si>
    <t>рішення міської ради від 25.04.2024 №-54/2024</t>
  </si>
  <si>
    <t>11.1.4. Провести капітальний ремонт  вул. І.Шарлая в м. Коломиї</t>
  </si>
  <si>
    <t>рішення міської ради від 25.04.2024 №3515-54/2024</t>
  </si>
  <si>
    <t>наказ УКГ від 30.04.2024 №20-О</t>
  </si>
  <si>
    <t>Послуги з благоустрою території  (ремонт тротуарів по вул.Мазепи від вул. Бандери до межі міста Коломия)</t>
  </si>
  <si>
    <t xml:space="preserve"> 5.1. Забезпечити оплату судового збору</t>
  </si>
  <si>
    <t>5.2. Забезпечити оплату за видачу сертифікатів готовності об`єктів до експлуатації по будівництву каналізаційних мереж</t>
  </si>
  <si>
    <t>5.3. Забезпечення розроблення технічної документації (схема організації дорожнього руху в м. Коломиї)</t>
  </si>
  <si>
    <t>5.5. Забезпечити оплату інших витрат (збитків)</t>
  </si>
  <si>
    <t>кількість виготовленої проектно- кошторисної та проектно-технічної документації</t>
  </si>
  <si>
    <t>середня вартість виготовлення 1проектно- кошторисної та проектно-технічної документації</t>
  </si>
  <si>
    <t>відсоток виконання завдання по проектно- кошторисної та проектно-технічної документації</t>
  </si>
  <si>
    <t>5.4. Розроблення проектно- кошторисної та проектно-технічної документації з благоустрою</t>
  </si>
  <si>
    <t>5.5.  Забезпечити оплату інших витрат (збитків)</t>
  </si>
  <si>
    <t>5.1. Забезпечити оплату судового збору</t>
  </si>
  <si>
    <r>
      <t xml:space="preserve">Підстави для виконання бюджетної програми: </t>
    </r>
    <r>
      <rPr>
        <u/>
        <sz val="10.5"/>
        <rFont val="Times New Roman"/>
        <family val="1"/>
        <charset val="204"/>
      </rPr>
      <t>Конституція України, Бюджетний кодекс України, Закон України «Про Національну програму інформатизації»,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15.11.2019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рік",  рішення міської ради від 18.01.2024 р.  № 33620-52/2024 "Про уточнення бюджету Коломийської міської територіальної громади на 2024 рік (0953000000) код бюджету", рішення міської ради від 27.02.2024р. № 3402-53/2024 "Про уточнення бюджету Коломийської міської територіальної громади на 2024 рік  (0953000000) код бюджету",рішення міської ради від 27.02.2024р.  № 3372-53/2024 "Про внесення змін до програми «Благоустрій Коломийської міської територіальної громади на 2021-2025 роки в новій редакції», наказ управління комунального господарства від  07.03.2024  №11-О "Про затвердження планів видатків управління комунального господарства на 2024 рік", наказ управління комунального господарства від  19.03.2024  №14-О "Про затвердження планів видатків управління комунального господарства на 2024 рік (у новій редакції)", рішення міської ради від 28.03.2024р.  № 3476-54/2024 "Про уточнення бюджету Коломийської міської територіальної громади на 2024 рік (0953000000) код бюджету»,рішення міської ради від 28.03.2024р.  № 3458-54/2024 "Про внесення змін до рішення міської ради від 08.11.2022р   № 2223-37/2022 «Про визначення одержувачів бюджетних коштів на 2023-2025 роки по програмі «Благоустрій Коломийської міської територіальної громади  на 2021-2025 роки»», наказ управління комунального господарства від 01.04.2024  №17-О "Про затвердження планів видатків управління комунального господарства на 2024 рік (у новій редакції)", рішення міської ради від 25.04.2024р.  № 3515-54/2024 "Про уточнення бюджету Коломийської міської територіальної громади на 2024 рік (0953000000) код бюджету», рішення міської ради від 25.04.2024р.  № 3506-54/2024 " Про внесення змін до програми   «Благоустрій Коломийської міської територіальної громади на 2021-2025 роки в новій редакції»», наказ управління комунального господарства від  30.04.2024  №20-О "Про затвердження планів видатків управління комунального господарства на 2024 рік (у новій редакції)"</t>
    </r>
  </si>
  <si>
    <t>від 02.05.2024 №22-О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</si>
</sst>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\ &quot;₴&quot;"/>
  </numFmts>
  <fonts count="4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.5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7.5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/>
    <xf numFmtId="0" fontId="7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0" fillId="0" borderId="1" xfId="0" applyBorder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/>
    <xf numFmtId="0" fontId="1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4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0" fillId="2" borderId="0" xfId="0" applyFill="1"/>
    <xf numFmtId="4" fontId="20" fillId="2" borderId="2" xfId="0" applyNumberFormat="1" applyFont="1" applyFill="1" applyBorder="1" applyAlignment="1">
      <alignment horizontal="center" vertical="center" shrinkToFit="1"/>
    </xf>
    <xf numFmtId="0" fontId="38" fillId="2" borderId="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0" fontId="4" fillId="2" borderId="0" xfId="0" applyFont="1" applyFill="1" applyAlignment="1"/>
    <xf numFmtId="0" fontId="3" fillId="2" borderId="0" xfId="0" applyFont="1" applyFill="1"/>
    <xf numFmtId="0" fontId="19" fillId="2" borderId="3" xfId="0" applyFont="1" applyFill="1" applyBorder="1" applyAlignment="1">
      <alignment horizontal="center" vertical="top"/>
    </xf>
    <xf numFmtId="49" fontId="20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/>
    <xf numFmtId="4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shrinkToFit="1"/>
    </xf>
    <xf numFmtId="4" fontId="19" fillId="2" borderId="2" xfId="0" applyNumberFormat="1" applyFont="1" applyFill="1" applyBorder="1" applyAlignment="1">
      <alignment horizontal="center" vertical="center" shrinkToFi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1" fontId="19" fillId="2" borderId="2" xfId="0" applyNumberFormat="1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2" fontId="19" fillId="2" borderId="2" xfId="0" applyNumberFormat="1" applyFont="1" applyFill="1" applyBorder="1" applyAlignment="1">
      <alignment horizontal="center" vertical="center" shrinkToFit="1"/>
    </xf>
    <xf numFmtId="164" fontId="19" fillId="2" borderId="2" xfId="0" applyNumberFormat="1" applyFont="1" applyFill="1" applyBorder="1" applyAlignment="1">
      <alignment horizontal="center" vertical="center" shrinkToFit="1"/>
    </xf>
    <xf numFmtId="4" fontId="3" fillId="2" borderId="2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wrapText="1"/>
    </xf>
    <xf numFmtId="3" fontId="19" fillId="2" borderId="2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0" fillId="2" borderId="0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right" wrapText="1"/>
    </xf>
    <xf numFmtId="0" fontId="19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3" fontId="3" fillId="2" borderId="0" xfId="0" applyNumberFormat="1" applyFont="1" applyFill="1"/>
    <xf numFmtId="49" fontId="19" fillId="2" borderId="2" xfId="0" applyNumberFormat="1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vertical="center"/>
    </xf>
    <xf numFmtId="164" fontId="3" fillId="2" borderId="0" xfId="0" applyNumberFormat="1" applyFont="1" applyFill="1"/>
    <xf numFmtId="0" fontId="30" fillId="2" borderId="2" xfId="0" applyFont="1" applyFill="1" applyBorder="1" applyAlignment="1">
      <alignment wrapText="1"/>
    </xf>
    <xf numFmtId="3" fontId="23" fillId="2" borderId="2" xfId="0" applyNumberFormat="1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3" fontId="19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34" fillId="2" borderId="0" xfId="0" applyFont="1" applyFill="1"/>
    <xf numFmtId="0" fontId="19" fillId="2" borderId="7" xfId="0" applyFont="1" applyFill="1" applyBorder="1" applyAlignment="1">
      <alignment horizontal="center" vertical="center" wrapText="1"/>
    </xf>
    <xf numFmtId="0" fontId="4" fillId="2" borderId="0" xfId="0" applyFont="1" applyFill="1"/>
    <xf numFmtId="4" fontId="20" fillId="2" borderId="2" xfId="0" applyNumberFormat="1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6" fillId="2" borderId="0" xfId="0" applyFont="1" applyFill="1"/>
    <xf numFmtId="0" fontId="18" fillId="2" borderId="0" xfId="0" applyFont="1" applyFill="1"/>
    <xf numFmtId="2" fontId="3" fillId="2" borderId="0" xfId="0" applyNumberFormat="1" applyFont="1" applyFill="1"/>
    <xf numFmtId="4" fontId="5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4" fontId="22" fillId="2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shrinkToFit="1"/>
    </xf>
    <xf numFmtId="0" fontId="19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center"/>
    </xf>
    <xf numFmtId="166" fontId="3" fillId="2" borderId="0" xfId="0" applyNumberFormat="1" applyFont="1" applyFill="1"/>
    <xf numFmtId="0" fontId="18" fillId="2" borderId="0" xfId="0" applyFont="1" applyFill="1" applyBorder="1"/>
    <xf numFmtId="0" fontId="18" fillId="2" borderId="0" xfId="0" applyFont="1" applyFill="1" applyBorder="1" applyAlignment="1"/>
    <xf numFmtId="2" fontId="19" fillId="2" borderId="0" xfId="0" applyNumberFormat="1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37" fillId="2" borderId="2" xfId="1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0" fontId="18" fillId="2" borderId="12" xfId="0" applyFont="1" applyFill="1" applyBorder="1" applyAlignment="1"/>
    <xf numFmtId="0" fontId="18" fillId="2" borderId="13" xfId="0" applyFont="1" applyFill="1" applyBorder="1"/>
    <xf numFmtId="0" fontId="18" fillId="2" borderId="12" xfId="0" applyFont="1" applyFill="1" applyBorder="1"/>
    <xf numFmtId="0" fontId="18" fillId="2" borderId="11" xfId="0" applyFont="1" applyFill="1" applyBorder="1"/>
    <xf numFmtId="0" fontId="18" fillId="2" borderId="1" xfId="0" applyFont="1" applyFill="1" applyBorder="1"/>
    <xf numFmtId="2" fontId="19" fillId="2" borderId="0" xfId="0" applyNumberFormat="1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top" wrapText="1"/>
    </xf>
    <xf numFmtId="0" fontId="20" fillId="2" borderId="1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left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/>
    <xf numFmtId="0" fontId="18" fillId="2" borderId="6" xfId="0" applyFont="1" applyFill="1" applyBorder="1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0" fillId="0" borderId="1" xfId="0" applyBorder="1"/>
    <xf numFmtId="0" fontId="9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justify" vertical="center"/>
    </xf>
    <xf numFmtId="0" fontId="32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0" fontId="21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/>
    <xf numFmtId="0" fontId="2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/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2" fontId="26" fillId="2" borderId="0" xfId="0" applyNumberFormat="1" applyFont="1" applyFill="1" applyAlignment="1">
      <alignment horizontal="left" vertical="top" wrapText="1"/>
    </xf>
    <xf numFmtId="2" fontId="27" fillId="2" borderId="0" xfId="0" applyNumberFormat="1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 wrapText="1"/>
    </xf>
    <xf numFmtId="0" fontId="20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27" fillId="2" borderId="1" xfId="0" applyFont="1" applyFill="1" applyBorder="1" applyAlignment="1">
      <alignment horizontal="right"/>
    </xf>
    <xf numFmtId="0" fontId="18" fillId="2" borderId="6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93" t="s">
        <v>98</v>
      </c>
      <c r="G1" s="194"/>
    </row>
    <row r="2" spans="1:7">
      <c r="F2" s="194"/>
      <c r="G2" s="194"/>
    </row>
    <row r="3" spans="1:7" ht="32.25" customHeight="1">
      <c r="F3" s="194"/>
      <c r="G3" s="194"/>
    </row>
    <row r="4" spans="1:7" ht="15.75">
      <c r="A4" s="1"/>
      <c r="E4" s="1" t="s">
        <v>0</v>
      </c>
    </row>
    <row r="5" spans="1:7" ht="15.75">
      <c r="A5" s="1"/>
      <c r="E5" s="198" t="s">
        <v>1</v>
      </c>
      <c r="F5" s="198"/>
      <c r="G5" s="198"/>
    </row>
    <row r="6" spans="1:7" ht="15.75">
      <c r="A6" s="1"/>
      <c r="B6" s="1"/>
      <c r="E6" s="199"/>
      <c r="F6" s="199"/>
      <c r="G6" s="199"/>
    </row>
    <row r="7" spans="1:7" ht="15" customHeight="1">
      <c r="A7" s="1"/>
      <c r="E7" s="200" t="s">
        <v>2</v>
      </c>
      <c r="F7" s="200"/>
      <c r="G7" s="200"/>
    </row>
    <row r="8" spans="1:7" ht="15.75">
      <c r="A8" s="1"/>
      <c r="B8" s="1"/>
      <c r="E8" s="199"/>
      <c r="F8" s="199"/>
      <c r="G8" s="199"/>
    </row>
    <row r="9" spans="1:7" ht="15" customHeight="1">
      <c r="A9" s="1"/>
      <c r="E9" s="200"/>
      <c r="F9" s="200"/>
      <c r="G9" s="200"/>
    </row>
    <row r="10" spans="1:7" ht="15.75">
      <c r="A10" s="1"/>
      <c r="E10" s="197" t="s">
        <v>3</v>
      </c>
      <c r="F10" s="197"/>
      <c r="G10" s="197"/>
    </row>
    <row r="13" spans="1:7" ht="15.75">
      <c r="A13" s="201" t="s">
        <v>4</v>
      </c>
      <c r="B13" s="201"/>
      <c r="C13" s="201"/>
      <c r="D13" s="201"/>
      <c r="E13" s="201"/>
      <c r="F13" s="201"/>
      <c r="G13" s="201"/>
    </row>
    <row r="14" spans="1:7" ht="15.75">
      <c r="A14" s="201" t="s">
        <v>5</v>
      </c>
      <c r="B14" s="201"/>
      <c r="C14" s="201"/>
      <c r="D14" s="201"/>
      <c r="E14" s="201"/>
      <c r="F14" s="201"/>
      <c r="G14" s="201"/>
    </row>
    <row r="17" spans="1:7" ht="15.75">
      <c r="A17" s="196" t="s">
        <v>6</v>
      </c>
      <c r="B17" s="7"/>
      <c r="C17" s="196"/>
      <c r="D17" s="203"/>
      <c r="E17" s="203"/>
      <c r="F17" s="203"/>
      <c r="G17" s="203"/>
    </row>
    <row r="18" spans="1:7">
      <c r="A18" s="196"/>
      <c r="B18" s="8" t="s">
        <v>66</v>
      </c>
      <c r="C18" s="196"/>
      <c r="D18" s="202" t="s">
        <v>42</v>
      </c>
      <c r="E18" s="202"/>
      <c r="F18" s="202"/>
      <c r="G18" s="202"/>
    </row>
    <row r="19" spans="1:7" ht="15.75">
      <c r="A19" s="196" t="s">
        <v>8</v>
      </c>
      <c r="B19" s="7"/>
      <c r="C19" s="196"/>
      <c r="D19" s="204"/>
      <c r="E19" s="204"/>
      <c r="F19" s="204"/>
      <c r="G19" s="204"/>
    </row>
    <row r="20" spans="1:7">
      <c r="A20" s="196"/>
      <c r="B20" s="8" t="s">
        <v>66</v>
      </c>
      <c r="C20" s="196"/>
      <c r="D20" s="200" t="s">
        <v>41</v>
      </c>
      <c r="E20" s="200"/>
      <c r="F20" s="200"/>
      <c r="G20" s="200"/>
    </row>
    <row r="21" spans="1:7" ht="15.75">
      <c r="A21" s="196" t="s">
        <v>9</v>
      </c>
      <c r="B21" s="7"/>
      <c r="C21" s="7"/>
      <c r="D21" s="203"/>
      <c r="E21" s="203"/>
      <c r="F21" s="203"/>
      <c r="G21" s="203"/>
    </row>
    <row r="22" spans="1:7">
      <c r="A22" s="196"/>
      <c r="B22" s="9" t="s">
        <v>66</v>
      </c>
      <c r="C22" s="9" t="s">
        <v>10</v>
      </c>
      <c r="D22" s="202" t="s">
        <v>43</v>
      </c>
      <c r="E22" s="202"/>
      <c r="F22" s="202"/>
      <c r="G22" s="202"/>
    </row>
    <row r="23" spans="1:7" ht="42" customHeight="1">
      <c r="A23" s="3" t="s">
        <v>11</v>
      </c>
      <c r="B23" s="197" t="s">
        <v>12</v>
      </c>
      <c r="C23" s="197"/>
      <c r="D23" s="197"/>
      <c r="E23" s="197"/>
      <c r="F23" s="197"/>
      <c r="G23" s="197"/>
    </row>
    <row r="24" spans="1:7" ht="15.75">
      <c r="A24" s="3" t="s">
        <v>13</v>
      </c>
      <c r="B24" s="197" t="s">
        <v>14</v>
      </c>
      <c r="C24" s="197"/>
      <c r="D24" s="197"/>
      <c r="E24" s="197"/>
      <c r="F24" s="197"/>
      <c r="G24" s="197"/>
    </row>
    <row r="25" spans="1:7" ht="15.75">
      <c r="A25" s="3" t="s">
        <v>15</v>
      </c>
      <c r="B25" s="197" t="s">
        <v>67</v>
      </c>
      <c r="C25" s="197"/>
      <c r="D25" s="197"/>
      <c r="E25" s="197"/>
      <c r="F25" s="197"/>
      <c r="G25" s="197"/>
    </row>
    <row r="26" spans="1:7" ht="15.75">
      <c r="A26" s="4"/>
    </row>
    <row r="27" spans="1:7" ht="15.75">
      <c r="A27" s="10" t="s">
        <v>17</v>
      </c>
      <c r="B27" s="195" t="s">
        <v>68</v>
      </c>
      <c r="C27" s="195"/>
      <c r="D27" s="195"/>
      <c r="E27" s="195"/>
      <c r="F27" s="195"/>
      <c r="G27" s="195"/>
    </row>
    <row r="28" spans="1:7" ht="15.75">
      <c r="A28" s="10"/>
      <c r="B28" s="195"/>
      <c r="C28" s="195"/>
      <c r="D28" s="195"/>
      <c r="E28" s="195"/>
      <c r="F28" s="195"/>
      <c r="G28" s="195"/>
    </row>
    <row r="29" spans="1:7" ht="15.75">
      <c r="A29" s="10"/>
      <c r="B29" s="195"/>
      <c r="C29" s="195"/>
      <c r="D29" s="195"/>
      <c r="E29" s="195"/>
      <c r="F29" s="195"/>
      <c r="G29" s="195"/>
    </row>
    <row r="30" spans="1:7" ht="15.75">
      <c r="A30" s="10"/>
      <c r="B30" s="195"/>
      <c r="C30" s="195"/>
      <c r="D30" s="195"/>
      <c r="E30" s="195"/>
      <c r="F30" s="195"/>
      <c r="G30" s="195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97" t="s">
        <v>70</v>
      </c>
      <c r="C33" s="197"/>
      <c r="D33" s="197"/>
      <c r="E33" s="197"/>
      <c r="F33" s="197"/>
      <c r="G33" s="19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95" t="s">
        <v>18</v>
      </c>
      <c r="C35" s="195"/>
      <c r="D35" s="195"/>
      <c r="E35" s="195"/>
      <c r="F35" s="195"/>
      <c r="G35" s="195"/>
    </row>
    <row r="36" spans="1:7" ht="15.75">
      <c r="A36" s="19"/>
      <c r="B36" s="195"/>
      <c r="C36" s="195"/>
      <c r="D36" s="195"/>
      <c r="E36" s="195"/>
      <c r="F36" s="195"/>
      <c r="G36" s="195"/>
    </row>
    <row r="37" spans="1:7" ht="15.75">
      <c r="A37" s="19"/>
      <c r="B37" s="195"/>
      <c r="C37" s="195"/>
      <c r="D37" s="195"/>
      <c r="E37" s="195"/>
      <c r="F37" s="195"/>
      <c r="G37" s="195"/>
    </row>
    <row r="38" spans="1:7" ht="15.75">
      <c r="A38" s="19"/>
      <c r="B38" s="195"/>
      <c r="C38" s="195"/>
      <c r="D38" s="195"/>
      <c r="E38" s="195"/>
      <c r="F38" s="195"/>
      <c r="G38" s="19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95" t="s">
        <v>25</v>
      </c>
      <c r="B47" s="195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96" t="s">
        <v>29</v>
      </c>
      <c r="B50" s="197" t="s">
        <v>27</v>
      </c>
      <c r="C50" s="197"/>
      <c r="D50" s="197"/>
      <c r="E50" s="197"/>
      <c r="F50" s="197"/>
      <c r="G50" s="197"/>
    </row>
    <row r="51" spans="1:7" ht="15.75">
      <c r="A51" s="196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95" t="s">
        <v>25</v>
      </c>
      <c r="B58" s="195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97" t="s">
        <v>30</v>
      </c>
      <c r="C61" s="197"/>
      <c r="D61" s="197"/>
      <c r="E61" s="197"/>
      <c r="F61" s="197"/>
      <c r="G61" s="197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05" t="s">
        <v>73</v>
      </c>
      <c r="B76" s="205"/>
      <c r="C76" s="205"/>
      <c r="D76" s="1"/>
    </row>
    <row r="77" spans="1:7" ht="32.25" customHeight="1">
      <c r="A77" s="205"/>
      <c r="B77" s="205"/>
      <c r="C77" s="205"/>
      <c r="D77" s="13"/>
      <c r="E77" s="12"/>
      <c r="F77" s="206"/>
      <c r="G77" s="206"/>
    </row>
    <row r="78" spans="1:7" ht="15.75">
      <c r="A78" s="6"/>
      <c r="B78" s="3"/>
      <c r="D78" s="8" t="s">
        <v>38</v>
      </c>
      <c r="F78" s="200" t="s">
        <v>78</v>
      </c>
      <c r="G78" s="200"/>
    </row>
    <row r="79" spans="1:7" ht="15.75">
      <c r="A79" s="197" t="s">
        <v>40</v>
      </c>
      <c r="B79" s="197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97" t="s">
        <v>75</v>
      </c>
      <c r="B81" s="197"/>
      <c r="C81" s="197"/>
      <c r="D81" s="13"/>
      <c r="E81" s="12"/>
      <c r="F81" s="206"/>
      <c r="G81" s="206"/>
    </row>
    <row r="82" spans="1:7" ht="15.75">
      <c r="A82" s="1"/>
      <c r="B82" s="3"/>
      <c r="C82" s="3"/>
      <c r="D82" s="8" t="s">
        <v>38</v>
      </c>
      <c r="F82" s="200" t="s">
        <v>78</v>
      </c>
      <c r="G82" s="200"/>
    </row>
    <row r="83" spans="1:7">
      <c r="A83" s="24" t="s">
        <v>76</v>
      </c>
    </row>
    <row r="84" spans="1:7">
      <c r="A84" s="25" t="s">
        <v>77</v>
      </c>
    </row>
  </sheetData>
  <mergeCells count="44">
    <mergeCell ref="A50:A51"/>
    <mergeCell ref="A47:B47"/>
    <mergeCell ref="A76:C77"/>
    <mergeCell ref="A81:C81"/>
    <mergeCell ref="F77:G77"/>
    <mergeCell ref="F78:G78"/>
    <mergeCell ref="F81:G81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B29:G29"/>
    <mergeCell ref="B30:G30"/>
    <mergeCell ref="A13:G13"/>
    <mergeCell ref="A14:G14"/>
    <mergeCell ref="D18:G18"/>
    <mergeCell ref="D17:G17"/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76"/>
  <sheetViews>
    <sheetView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07" t="s">
        <v>99</v>
      </c>
      <c r="L1" s="208"/>
      <c r="M1" s="208"/>
    </row>
    <row r="2" spans="1:13" ht="46.5" customHeight="1">
      <c r="K2" s="208"/>
      <c r="L2" s="208"/>
      <c r="M2" s="208"/>
    </row>
    <row r="3" spans="1:13" ht="15.75">
      <c r="A3" s="201" t="s">
        <v>44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15.75">
      <c r="A4" s="201" t="s">
        <v>45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ht="15.75">
      <c r="A5" s="196" t="s">
        <v>6</v>
      </c>
      <c r="B5" s="7"/>
      <c r="C5" s="1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5" customHeight="1">
      <c r="A6" s="196"/>
      <c r="B6" s="8" t="s">
        <v>7</v>
      </c>
      <c r="C6" s="1"/>
      <c r="E6" s="202" t="s">
        <v>42</v>
      </c>
      <c r="F6" s="202"/>
      <c r="G6" s="202"/>
      <c r="H6" s="202"/>
      <c r="I6" s="202"/>
      <c r="J6" s="202"/>
      <c r="K6" s="202"/>
      <c r="L6" s="202"/>
      <c r="M6" s="202"/>
    </row>
    <row r="7" spans="1:13" ht="15.75">
      <c r="A7" s="196" t="s">
        <v>8</v>
      </c>
      <c r="B7" s="7"/>
      <c r="C7" s="1"/>
      <c r="E7" s="210"/>
      <c r="F7" s="210"/>
      <c r="G7" s="210"/>
      <c r="H7" s="210"/>
      <c r="I7" s="210"/>
      <c r="J7" s="210"/>
      <c r="K7" s="210"/>
      <c r="L7" s="210"/>
      <c r="M7" s="210"/>
    </row>
    <row r="8" spans="1:13" ht="15" customHeight="1">
      <c r="A8" s="196"/>
      <c r="B8" s="8" t="s">
        <v>7</v>
      </c>
      <c r="C8" s="1"/>
      <c r="E8" s="211" t="s">
        <v>41</v>
      </c>
      <c r="F8" s="211"/>
      <c r="G8" s="211"/>
      <c r="H8" s="211"/>
      <c r="I8" s="211"/>
      <c r="J8" s="211"/>
      <c r="K8" s="211"/>
      <c r="L8" s="211"/>
      <c r="M8" s="211"/>
    </row>
    <row r="9" spans="1:13" ht="15.75">
      <c r="A9" s="196" t="s">
        <v>9</v>
      </c>
      <c r="B9" s="7"/>
      <c r="C9" s="7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5" customHeight="1">
      <c r="A10" s="196"/>
      <c r="B10" s="9" t="s">
        <v>7</v>
      </c>
      <c r="C10" s="9" t="s">
        <v>10</v>
      </c>
      <c r="E10" s="202" t="s">
        <v>43</v>
      </c>
      <c r="F10" s="202"/>
      <c r="G10" s="202"/>
      <c r="H10" s="202"/>
      <c r="I10" s="202"/>
      <c r="J10" s="202"/>
      <c r="K10" s="202"/>
      <c r="L10" s="202"/>
      <c r="M10" s="202"/>
    </row>
    <row r="11" spans="1:13" ht="15.75">
      <c r="A11" s="196" t="s">
        <v>11</v>
      </c>
      <c r="B11" s="209" t="s">
        <v>46</v>
      </c>
      <c r="C11" s="209"/>
      <c r="D11" s="209"/>
    </row>
    <row r="12" spans="1:13" ht="15.75">
      <c r="A12" s="196"/>
      <c r="B12" s="209" t="s">
        <v>21</v>
      </c>
      <c r="C12" s="209"/>
      <c r="D12" s="209"/>
    </row>
    <row r="13" spans="1:13" ht="15.75">
      <c r="A13" s="4"/>
    </row>
    <row r="14" spans="1:13" ht="15.75">
      <c r="A14" s="4"/>
    </row>
    <row r="16" spans="1:13" ht="15.75">
      <c r="B16" s="195" t="s">
        <v>47</v>
      </c>
      <c r="C16" s="195"/>
      <c r="D16" s="195"/>
      <c r="E16" s="195" t="s">
        <v>48</v>
      </c>
      <c r="F16" s="195"/>
      <c r="G16" s="195"/>
      <c r="H16" s="195" t="s">
        <v>49</v>
      </c>
      <c r="I16" s="195"/>
      <c r="J16" s="195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96" t="s">
        <v>13</v>
      </c>
      <c r="B24" s="197" t="s">
        <v>20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1:13" ht="15.75">
      <c r="A25" s="196"/>
      <c r="B25" s="1" t="s">
        <v>21</v>
      </c>
    </row>
    <row r="26" spans="1:13" ht="15.75">
      <c r="A26" s="4"/>
    </row>
    <row r="27" spans="1:13" ht="79.5" customHeight="1">
      <c r="A27" s="195" t="s">
        <v>62</v>
      </c>
      <c r="B27" s="195" t="s">
        <v>61</v>
      </c>
      <c r="C27" s="195" t="s">
        <v>47</v>
      </c>
      <c r="D27" s="195"/>
      <c r="E27" s="195"/>
      <c r="F27" s="195" t="s">
        <v>48</v>
      </c>
      <c r="G27" s="195"/>
      <c r="H27" s="195"/>
      <c r="I27" s="195" t="s">
        <v>49</v>
      </c>
      <c r="J27" s="195"/>
      <c r="K27" s="195"/>
    </row>
    <row r="28" spans="1:13" ht="31.5">
      <c r="A28" s="195"/>
      <c r="B28" s="19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95" t="s">
        <v>53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  <row r="35" spans="1:13" ht="15.75">
      <c r="A35" s="4"/>
    </row>
    <row r="36" spans="1:13" ht="15.75">
      <c r="A36" s="4"/>
    </row>
    <row r="37" spans="1:13" ht="15.75">
      <c r="A37" s="196" t="s">
        <v>15</v>
      </c>
      <c r="B37" s="197" t="s">
        <v>54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15.75">
      <c r="A38" s="196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95" t="s">
        <v>28</v>
      </c>
      <c r="C41" s="195" t="s">
        <v>47</v>
      </c>
      <c r="D41" s="195"/>
      <c r="E41" s="195"/>
      <c r="F41" s="195" t="s">
        <v>48</v>
      </c>
      <c r="G41" s="195"/>
      <c r="H41" s="195"/>
      <c r="I41" s="195" t="s">
        <v>49</v>
      </c>
      <c r="J41" s="195"/>
      <c r="K41" s="195"/>
    </row>
    <row r="42" spans="1:13" ht="41.25" customHeight="1">
      <c r="B42" s="19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95" t="s">
        <v>53</v>
      </c>
      <c r="C47" s="195"/>
      <c r="D47" s="195"/>
      <c r="E47" s="195"/>
      <c r="F47" s="195"/>
      <c r="G47" s="195"/>
      <c r="H47" s="195"/>
      <c r="I47" s="195"/>
      <c r="J47" s="195"/>
      <c r="K47" s="195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97" t="s">
        <v>55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1:13" ht="15.75">
      <c r="A51" s="4"/>
    </row>
    <row r="52" spans="1:13" ht="15.75">
      <c r="A52" s="4"/>
    </row>
    <row r="53" spans="1:13" ht="31.5" customHeight="1">
      <c r="A53" s="195" t="s">
        <v>63</v>
      </c>
      <c r="B53" s="195" t="s">
        <v>56</v>
      </c>
      <c r="C53" s="195" t="s">
        <v>32</v>
      </c>
      <c r="D53" s="195" t="s">
        <v>33</v>
      </c>
      <c r="E53" s="195" t="s">
        <v>47</v>
      </c>
      <c r="F53" s="195"/>
      <c r="G53" s="195"/>
      <c r="H53" s="195" t="s">
        <v>57</v>
      </c>
      <c r="I53" s="195"/>
      <c r="J53" s="195"/>
      <c r="K53" s="195" t="s">
        <v>49</v>
      </c>
      <c r="L53" s="195"/>
      <c r="M53" s="195"/>
    </row>
    <row r="54" spans="1:13" ht="15.75" customHeight="1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</row>
    <row r="55" spans="1:13" ht="31.5">
      <c r="A55" s="195"/>
      <c r="B55" s="195"/>
      <c r="C55" s="195"/>
      <c r="D55" s="19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95" t="s">
        <v>59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95" t="s">
        <v>59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95" t="s">
        <v>59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95" t="s">
        <v>59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</row>
    <row r="69" spans="1:13" ht="15.75">
      <c r="A69" s="195" t="s">
        <v>60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</row>
    <row r="70" spans="1:13" ht="15.75">
      <c r="A70" s="4"/>
    </row>
    <row r="71" spans="1:13" ht="15.75">
      <c r="A71" s="4"/>
    </row>
    <row r="72" spans="1:13" ht="15.75">
      <c r="A72" s="197" t="s">
        <v>64</v>
      </c>
      <c r="B72" s="197"/>
      <c r="C72" s="197"/>
      <c r="D72" s="197"/>
      <c r="E72" s="197"/>
      <c r="F72" s="197"/>
      <c r="G72" s="197"/>
      <c r="H72" s="16"/>
      <c r="J72" s="212"/>
      <c r="K72" s="212"/>
      <c r="L72" s="212"/>
      <c r="M72" s="212"/>
    </row>
    <row r="73" spans="1:13" ht="15.75">
      <c r="A73" s="1"/>
      <c r="B73" s="3"/>
      <c r="C73" s="3"/>
      <c r="D73" s="1"/>
      <c r="H73" s="15" t="s">
        <v>38</v>
      </c>
      <c r="J73" s="200" t="s">
        <v>39</v>
      </c>
      <c r="K73" s="200"/>
      <c r="L73" s="200"/>
      <c r="M73" s="200"/>
    </row>
    <row r="74" spans="1:13" ht="15" customHeight="1">
      <c r="A74" s="2"/>
      <c r="D74" s="1"/>
    </row>
    <row r="75" spans="1:13" ht="15.75">
      <c r="A75" s="197" t="s">
        <v>65</v>
      </c>
      <c r="B75" s="197"/>
      <c r="C75" s="197"/>
      <c r="D75" s="197"/>
      <c r="E75" s="197"/>
      <c r="F75" s="197"/>
      <c r="G75" s="197"/>
      <c r="H75" s="16"/>
      <c r="J75" s="212"/>
      <c r="K75" s="212"/>
      <c r="L75" s="212"/>
      <c r="M75" s="21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00" t="s">
        <v>39</v>
      </c>
      <c r="K76" s="200"/>
      <c r="L76" s="200"/>
      <c r="M76" s="200"/>
    </row>
  </sheetData>
  <mergeCells count="52"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  <mergeCell ref="B47:K47"/>
    <mergeCell ref="B53:B55"/>
    <mergeCell ref="B50:M50"/>
    <mergeCell ref="F41:H41"/>
    <mergeCell ref="H53:J54"/>
    <mergeCell ref="C53:C55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75"/>
  <sheetViews>
    <sheetView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93" t="s">
        <v>97</v>
      </c>
      <c r="K1" s="193"/>
      <c r="L1" s="193"/>
      <c r="M1" s="193"/>
    </row>
    <row r="2" spans="1:13">
      <c r="J2" s="193"/>
      <c r="K2" s="193"/>
      <c r="L2" s="193"/>
      <c r="M2" s="193"/>
    </row>
    <row r="3" spans="1:13">
      <c r="J3" s="193"/>
      <c r="K3" s="193"/>
      <c r="L3" s="193"/>
      <c r="M3" s="193"/>
    </row>
    <row r="4" spans="1:13">
      <c r="J4" s="193"/>
      <c r="K4" s="193"/>
      <c r="L4" s="193"/>
      <c r="M4" s="193"/>
    </row>
    <row r="5" spans="1:13">
      <c r="A5" s="201" t="s">
        <v>44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>
      <c r="A6" s="201" t="s">
        <v>79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>
      <c r="A7" s="196" t="s">
        <v>6</v>
      </c>
      <c r="B7" s="20"/>
      <c r="C7" s="17"/>
      <c r="E7" s="214"/>
      <c r="F7" s="214"/>
      <c r="G7" s="214"/>
      <c r="H7" s="214"/>
      <c r="I7" s="214"/>
      <c r="J7" s="214"/>
      <c r="K7" s="214"/>
      <c r="L7" s="214"/>
      <c r="M7" s="214"/>
    </row>
    <row r="8" spans="1:13" ht="15" customHeight="1">
      <c r="A8" s="196"/>
      <c r="B8" s="31" t="s">
        <v>66</v>
      </c>
      <c r="C8" s="33"/>
      <c r="D8" s="34"/>
      <c r="E8" s="202" t="s">
        <v>42</v>
      </c>
      <c r="F8" s="202"/>
      <c r="G8" s="202"/>
      <c r="H8" s="202"/>
      <c r="I8" s="202"/>
      <c r="J8" s="202"/>
      <c r="K8" s="202"/>
      <c r="L8" s="202"/>
      <c r="M8" s="202"/>
    </row>
    <row r="9" spans="1:13">
      <c r="A9" s="196" t="s">
        <v>8</v>
      </c>
      <c r="B9" s="20"/>
      <c r="C9" s="17"/>
      <c r="E9" s="214"/>
      <c r="F9" s="214"/>
      <c r="G9" s="214"/>
      <c r="H9" s="214"/>
      <c r="I9" s="214"/>
      <c r="J9" s="214"/>
      <c r="K9" s="214"/>
      <c r="L9" s="214"/>
      <c r="M9" s="214"/>
    </row>
    <row r="10" spans="1:13" ht="15" customHeight="1">
      <c r="A10" s="196"/>
      <c r="B10" s="31" t="s">
        <v>66</v>
      </c>
      <c r="C10" s="33"/>
      <c r="D10" s="34"/>
      <c r="E10" s="211" t="s">
        <v>41</v>
      </c>
      <c r="F10" s="211"/>
      <c r="G10" s="211"/>
      <c r="H10" s="211"/>
      <c r="I10" s="211"/>
      <c r="J10" s="211"/>
      <c r="K10" s="211"/>
      <c r="L10" s="211"/>
      <c r="M10" s="211"/>
    </row>
    <row r="11" spans="1:13">
      <c r="A11" s="196" t="s">
        <v>9</v>
      </c>
      <c r="B11" s="20"/>
      <c r="C11" s="20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ht="15" customHeight="1">
      <c r="A12" s="196"/>
      <c r="B12" s="31" t="s">
        <v>66</v>
      </c>
      <c r="C12" s="9" t="s">
        <v>10</v>
      </c>
      <c r="D12" s="34"/>
      <c r="E12" s="202" t="s">
        <v>43</v>
      </c>
      <c r="F12" s="202"/>
      <c r="G12" s="202"/>
      <c r="H12" s="202"/>
      <c r="I12" s="202"/>
      <c r="J12" s="202"/>
      <c r="K12" s="202"/>
      <c r="L12" s="202"/>
      <c r="M12" s="202"/>
    </row>
    <row r="13" spans="1:13" ht="19.5" customHeight="1">
      <c r="A13" s="209" t="s">
        <v>80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1:13">
      <c r="A14" s="4"/>
    </row>
    <row r="15" spans="1:13" ht="31.5">
      <c r="A15" s="19" t="s">
        <v>62</v>
      </c>
      <c r="B15" s="195" t="s">
        <v>68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</row>
    <row r="16" spans="1:13">
      <c r="A16" s="1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</row>
    <row r="17" spans="1:26">
      <c r="A17" s="19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95" t="s">
        <v>18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1:26">
      <c r="A24" s="19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</row>
    <row r="25" spans="1:26">
      <c r="A25" s="19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95" t="s">
        <v>62</v>
      </c>
      <c r="B30" s="195" t="s">
        <v>84</v>
      </c>
      <c r="C30" s="195"/>
      <c r="D30" s="195"/>
      <c r="E30" s="195" t="s">
        <v>47</v>
      </c>
      <c r="F30" s="195"/>
      <c r="G30" s="195"/>
      <c r="H30" s="195" t="s">
        <v>85</v>
      </c>
      <c r="I30" s="195"/>
      <c r="J30" s="195"/>
      <c r="K30" s="195" t="s">
        <v>49</v>
      </c>
      <c r="L30" s="195"/>
      <c r="M30" s="195"/>
      <c r="R30" s="213"/>
      <c r="S30" s="213"/>
      <c r="T30" s="213"/>
      <c r="U30" s="213"/>
      <c r="V30" s="213"/>
      <c r="W30" s="213"/>
      <c r="X30" s="213"/>
      <c r="Y30" s="213"/>
      <c r="Z30" s="213"/>
    </row>
    <row r="31" spans="1:26" ht="33" customHeight="1">
      <c r="A31" s="195"/>
      <c r="B31" s="195"/>
      <c r="C31" s="195"/>
      <c r="D31" s="195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95">
        <v>2</v>
      </c>
      <c r="C32" s="195"/>
      <c r="D32" s="19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95" t="s">
        <v>25</v>
      </c>
      <c r="C33" s="195"/>
      <c r="D33" s="195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95"/>
      <c r="C34" s="195"/>
      <c r="D34" s="195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15" t="s">
        <v>86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</row>
    <row r="36" spans="1:26">
      <c r="A36" s="4"/>
    </row>
    <row r="37" spans="1:26" ht="33" customHeight="1">
      <c r="A37" s="197" t="s">
        <v>87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26">
      <c r="K38" s="17" t="s">
        <v>71</v>
      </c>
    </row>
    <row r="39" spans="1:26">
      <c r="A39" s="4"/>
    </row>
    <row r="40" spans="1:26" ht="31.5" customHeight="1">
      <c r="A40" s="195" t="s">
        <v>17</v>
      </c>
      <c r="B40" s="195" t="s">
        <v>88</v>
      </c>
      <c r="C40" s="195"/>
      <c r="D40" s="195"/>
      <c r="E40" s="195" t="s">
        <v>47</v>
      </c>
      <c r="F40" s="195"/>
      <c r="G40" s="195"/>
      <c r="H40" s="195" t="s">
        <v>85</v>
      </c>
      <c r="I40" s="195"/>
      <c r="J40" s="195"/>
      <c r="K40" s="195" t="s">
        <v>49</v>
      </c>
      <c r="L40" s="195"/>
      <c r="M40" s="195"/>
    </row>
    <row r="41" spans="1:26" ht="33.75" customHeight="1">
      <c r="A41" s="195"/>
      <c r="B41" s="195"/>
      <c r="C41" s="195"/>
      <c r="D41" s="195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95">
        <v>2</v>
      </c>
      <c r="C42" s="195"/>
      <c r="D42" s="19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95"/>
      <c r="C43" s="195"/>
      <c r="D43" s="195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95" t="s">
        <v>17</v>
      </c>
      <c r="B47" s="195" t="s">
        <v>56</v>
      </c>
      <c r="C47" s="195" t="s">
        <v>32</v>
      </c>
      <c r="D47" s="195" t="s">
        <v>33</v>
      </c>
      <c r="E47" s="195" t="s">
        <v>47</v>
      </c>
      <c r="F47" s="195"/>
      <c r="G47" s="195"/>
      <c r="H47" s="195" t="s">
        <v>90</v>
      </c>
      <c r="I47" s="195"/>
      <c r="J47" s="195"/>
      <c r="K47" s="195" t="s">
        <v>49</v>
      </c>
      <c r="L47" s="195"/>
      <c r="M47" s="195"/>
    </row>
    <row r="48" spans="1:26" ht="30.75" customHeight="1">
      <c r="A48" s="195"/>
      <c r="B48" s="195"/>
      <c r="C48" s="195"/>
      <c r="D48" s="195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95" t="s">
        <v>91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95" t="s">
        <v>91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95" t="s">
        <v>91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95" t="s">
        <v>91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</row>
    <row r="66" spans="1:13">
      <c r="A66" s="195" t="s">
        <v>60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09" t="s">
        <v>93</v>
      </c>
      <c r="B69" s="209"/>
      <c r="C69" s="209"/>
      <c r="D69" s="209"/>
    </row>
    <row r="70" spans="1:13" ht="19.5" customHeight="1">
      <c r="A70" s="29" t="s">
        <v>94</v>
      </c>
      <c r="B70" s="29"/>
      <c r="C70" s="29"/>
      <c r="D70" s="29"/>
    </row>
    <row r="71" spans="1:13">
      <c r="A71" s="205" t="s">
        <v>96</v>
      </c>
      <c r="B71" s="205"/>
      <c r="C71" s="205"/>
      <c r="D71" s="205"/>
      <c r="E71" s="205"/>
    </row>
    <row r="72" spans="1:13">
      <c r="A72" s="205"/>
      <c r="B72" s="205"/>
      <c r="C72" s="205"/>
      <c r="D72" s="205"/>
      <c r="E72" s="205"/>
      <c r="G72" s="217"/>
      <c r="H72" s="217"/>
      <c r="J72" s="217"/>
      <c r="K72" s="217"/>
      <c r="L72" s="217"/>
      <c r="M72" s="217"/>
    </row>
    <row r="73" spans="1:13" ht="15.75" customHeight="1">
      <c r="A73" s="30"/>
      <c r="B73" s="30"/>
      <c r="C73" s="30"/>
      <c r="D73" s="30"/>
      <c r="E73" s="30"/>
      <c r="G73" s="218" t="s">
        <v>38</v>
      </c>
      <c r="H73" s="218"/>
      <c r="J73" s="211" t="s">
        <v>78</v>
      </c>
      <c r="K73" s="211"/>
      <c r="L73" s="211"/>
      <c r="M73" s="211"/>
    </row>
    <row r="74" spans="1:13" ht="43.5" customHeight="1">
      <c r="A74" s="205" t="s">
        <v>95</v>
      </c>
      <c r="B74" s="205"/>
      <c r="C74" s="205"/>
      <c r="D74" s="205"/>
      <c r="E74" s="205"/>
      <c r="G74" s="217"/>
      <c r="H74" s="217"/>
      <c r="J74" s="217"/>
      <c r="K74" s="217"/>
      <c r="L74" s="217"/>
      <c r="M74" s="217"/>
    </row>
    <row r="75" spans="1:13" ht="15.75" customHeight="1">
      <c r="A75" s="205"/>
      <c r="B75" s="205"/>
      <c r="C75" s="205"/>
      <c r="D75" s="205"/>
      <c r="E75" s="205"/>
      <c r="G75" s="218" t="s">
        <v>38</v>
      </c>
      <c r="H75" s="218"/>
      <c r="J75" s="211" t="s">
        <v>78</v>
      </c>
      <c r="K75" s="211"/>
      <c r="L75" s="211"/>
      <c r="M75" s="211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5"/>
  <sheetViews>
    <sheetView tabSelected="1" view="pageBreakPreview" zoomScaleSheetLayoutView="100" zoomScalePageLayoutView="110" workbookViewId="0">
      <selection activeCell="H1" sqref="H1:Y1048576"/>
    </sheetView>
  </sheetViews>
  <sheetFormatPr defaultColWidth="21.625" defaultRowHeight="15"/>
  <cols>
    <col min="1" max="1" width="5.125" style="63" customWidth="1"/>
    <col min="2" max="2" width="37.375" style="63" customWidth="1"/>
    <col min="3" max="3" width="19.625" style="63" customWidth="1"/>
    <col min="4" max="4" width="21.625" style="63" customWidth="1"/>
    <col min="5" max="5" width="21.625" style="63"/>
    <col min="6" max="6" width="18" style="63" customWidth="1"/>
    <col min="7" max="7" width="20.75" style="63" customWidth="1"/>
    <col min="8" max="9" width="13" style="63" customWidth="1"/>
    <col min="10" max="10" width="16" style="63" customWidth="1"/>
    <col min="11" max="16384" width="21.625" style="63"/>
  </cols>
  <sheetData>
    <row r="1" spans="1:7">
      <c r="F1" s="271" t="s">
        <v>98</v>
      </c>
      <c r="G1" s="272"/>
    </row>
    <row r="2" spans="1:7">
      <c r="F2" s="272"/>
      <c r="G2" s="272"/>
    </row>
    <row r="3" spans="1:7" ht="32.25" customHeight="1">
      <c r="F3" s="272"/>
      <c r="G3" s="272"/>
    </row>
    <row r="4" spans="1:7" ht="15.75">
      <c r="A4" s="99"/>
      <c r="E4" s="99" t="s">
        <v>0</v>
      </c>
    </row>
    <row r="5" spans="1:7" ht="15.75">
      <c r="A5" s="99"/>
      <c r="E5" s="257" t="s">
        <v>195</v>
      </c>
      <c r="F5" s="257"/>
      <c r="G5" s="257"/>
    </row>
    <row r="6" spans="1:7" ht="15.75">
      <c r="A6" s="99"/>
      <c r="B6" s="99"/>
      <c r="E6" s="273" t="s">
        <v>176</v>
      </c>
      <c r="F6" s="273"/>
      <c r="G6" s="273"/>
    </row>
    <row r="7" spans="1:7" ht="15" customHeight="1">
      <c r="A7" s="99"/>
      <c r="E7" s="219" t="s">
        <v>2</v>
      </c>
      <c r="F7" s="219"/>
      <c r="G7" s="219"/>
    </row>
    <row r="8" spans="1:7" ht="15.75">
      <c r="A8" s="99"/>
      <c r="B8" s="99"/>
      <c r="E8" s="267"/>
      <c r="F8" s="267"/>
      <c r="G8" s="267"/>
    </row>
    <row r="9" spans="1:7" ht="15" customHeight="1">
      <c r="A9" s="99"/>
      <c r="E9" s="279" t="s">
        <v>574</v>
      </c>
      <c r="F9" s="279"/>
      <c r="G9" s="279"/>
    </row>
    <row r="10" spans="1:7" ht="9" customHeight="1">
      <c r="A10" s="99"/>
      <c r="E10" s="267"/>
      <c r="F10" s="267"/>
      <c r="G10" s="267"/>
    </row>
    <row r="13" spans="1:7" ht="15.75">
      <c r="A13" s="268" t="s">
        <v>4</v>
      </c>
      <c r="B13" s="268"/>
      <c r="C13" s="268"/>
      <c r="D13" s="268"/>
      <c r="E13" s="268"/>
      <c r="F13" s="268"/>
      <c r="G13" s="268"/>
    </row>
    <row r="14" spans="1:7" ht="15.75">
      <c r="A14" s="268" t="s">
        <v>324</v>
      </c>
      <c r="B14" s="268"/>
      <c r="C14" s="268"/>
      <c r="D14" s="268"/>
      <c r="E14" s="268"/>
      <c r="F14" s="268"/>
      <c r="G14" s="268"/>
    </row>
    <row r="17" spans="1:7" ht="30.6" customHeight="1">
      <c r="A17" s="100" t="s">
        <v>100</v>
      </c>
      <c r="B17" s="100">
        <v>3100000</v>
      </c>
      <c r="C17" s="100"/>
      <c r="D17" s="269" t="s">
        <v>110</v>
      </c>
      <c r="E17" s="269"/>
      <c r="F17" s="269"/>
      <c r="G17" s="178">
        <v>31692820</v>
      </c>
    </row>
    <row r="18" spans="1:7" ht="28.5" customHeight="1">
      <c r="A18" s="219" t="s">
        <v>108</v>
      </c>
      <c r="B18" s="219"/>
      <c r="C18" s="219"/>
      <c r="D18" s="270" t="s">
        <v>2</v>
      </c>
      <c r="E18" s="270"/>
      <c r="F18" s="101"/>
      <c r="G18" s="64" t="s">
        <v>101</v>
      </c>
    </row>
    <row r="19" spans="1:7" ht="20.25" customHeight="1">
      <c r="A19" s="102" t="s">
        <v>102</v>
      </c>
      <c r="B19" s="102">
        <v>3110000</v>
      </c>
      <c r="C19" s="102"/>
      <c r="D19" s="264" t="s">
        <v>110</v>
      </c>
      <c r="E19" s="264"/>
      <c r="F19" s="264"/>
      <c r="G19" s="178">
        <v>31692820</v>
      </c>
    </row>
    <row r="20" spans="1:7" ht="17.25" customHeight="1">
      <c r="A20" s="219" t="s">
        <v>104</v>
      </c>
      <c r="B20" s="219"/>
      <c r="C20" s="219"/>
      <c r="D20" s="265" t="s">
        <v>41</v>
      </c>
      <c r="E20" s="265"/>
      <c r="F20" s="101"/>
      <c r="G20" s="64" t="s">
        <v>101</v>
      </c>
    </row>
    <row r="21" spans="1:7" ht="25.5" customHeight="1">
      <c r="A21" s="103" t="s">
        <v>103</v>
      </c>
      <c r="B21" s="183">
        <v>3116030</v>
      </c>
      <c r="C21" s="104">
        <v>6030</v>
      </c>
      <c r="D21" s="105" t="s">
        <v>184</v>
      </c>
      <c r="E21" s="266" t="s">
        <v>111</v>
      </c>
      <c r="F21" s="266"/>
      <c r="G21" s="65" t="s">
        <v>187</v>
      </c>
    </row>
    <row r="22" spans="1:7" ht="48" customHeight="1">
      <c r="B22" s="106" t="s">
        <v>104</v>
      </c>
      <c r="C22" s="179" t="s">
        <v>105</v>
      </c>
      <c r="D22" s="101" t="s">
        <v>106</v>
      </c>
      <c r="E22" s="219" t="s">
        <v>109</v>
      </c>
      <c r="F22" s="219"/>
      <c r="G22" s="179" t="s">
        <v>107</v>
      </c>
    </row>
    <row r="23" spans="1:7" ht="50.25" customHeight="1">
      <c r="A23" s="72" t="s">
        <v>11</v>
      </c>
      <c r="B23" s="222" t="s">
        <v>553</v>
      </c>
      <c r="C23" s="222"/>
      <c r="D23" s="222"/>
      <c r="E23" s="222"/>
      <c r="F23" s="222"/>
      <c r="G23" s="222"/>
    </row>
    <row r="24" spans="1:7" ht="282.75" customHeight="1">
      <c r="A24" s="107" t="s">
        <v>13</v>
      </c>
      <c r="B24" s="258" t="s">
        <v>573</v>
      </c>
      <c r="C24" s="258"/>
      <c r="D24" s="258"/>
      <c r="E24" s="258"/>
      <c r="F24" s="258"/>
      <c r="G24" s="258"/>
    </row>
    <row r="25" spans="1:7" ht="2.25" customHeight="1">
      <c r="A25" s="107"/>
      <c r="B25" s="259"/>
      <c r="C25" s="260"/>
      <c r="D25" s="260"/>
      <c r="E25" s="260"/>
      <c r="F25" s="260"/>
      <c r="G25" s="260"/>
    </row>
    <row r="26" spans="1:7" ht="9" customHeight="1">
      <c r="A26" s="107"/>
      <c r="B26" s="259"/>
      <c r="C26" s="259"/>
      <c r="D26" s="259"/>
      <c r="E26" s="259"/>
      <c r="F26" s="259"/>
      <c r="G26" s="259"/>
    </row>
    <row r="27" spans="1:7" ht="33.950000000000003" customHeight="1">
      <c r="A27" s="72" t="s">
        <v>15</v>
      </c>
      <c r="B27" s="222" t="s">
        <v>67</v>
      </c>
      <c r="C27" s="222"/>
      <c r="D27" s="222"/>
      <c r="E27" s="222"/>
      <c r="F27" s="222"/>
      <c r="G27" s="222"/>
    </row>
    <row r="28" spans="1:7" ht="11.25" hidden="1" customHeight="1">
      <c r="A28" s="74"/>
    </row>
    <row r="29" spans="1:7" ht="17.25" customHeight="1">
      <c r="A29" s="76" t="s">
        <v>17</v>
      </c>
      <c r="B29" s="255" t="s">
        <v>68</v>
      </c>
      <c r="C29" s="255"/>
      <c r="D29" s="255"/>
      <c r="E29" s="255"/>
      <c r="F29" s="255"/>
      <c r="G29" s="255"/>
    </row>
    <row r="30" spans="1:7" ht="23.25" customHeight="1">
      <c r="A30" s="181">
        <v>1</v>
      </c>
      <c r="B30" s="261" t="s">
        <v>317</v>
      </c>
      <c r="C30" s="262"/>
      <c r="D30" s="262"/>
      <c r="E30" s="262"/>
      <c r="F30" s="262"/>
      <c r="G30" s="263"/>
    </row>
    <row r="31" spans="1:7" ht="11.25" hidden="1" customHeight="1">
      <c r="A31" s="74"/>
    </row>
    <row r="32" spans="1:7" s="66" customFormat="1" ht="22.5" customHeight="1">
      <c r="A32" s="108" t="s">
        <v>16</v>
      </c>
      <c r="B32" s="66" t="s">
        <v>112</v>
      </c>
      <c r="C32" s="66" t="s">
        <v>113</v>
      </c>
    </row>
    <row r="33" spans="1:7" ht="15" customHeight="1">
      <c r="A33" s="109" t="s">
        <v>19</v>
      </c>
      <c r="B33" s="257" t="s">
        <v>70</v>
      </c>
      <c r="C33" s="257"/>
      <c r="D33" s="257"/>
      <c r="E33" s="257"/>
      <c r="F33" s="257"/>
      <c r="G33" s="257"/>
    </row>
    <row r="34" spans="1:7" ht="0.75" customHeight="1">
      <c r="A34" s="72"/>
      <c r="B34" s="180"/>
      <c r="C34" s="180"/>
      <c r="D34" s="180"/>
      <c r="E34" s="180"/>
      <c r="F34" s="180"/>
      <c r="G34" s="180"/>
    </row>
    <row r="35" spans="1:7" ht="16.5" customHeight="1">
      <c r="A35" s="76" t="s">
        <v>17</v>
      </c>
      <c r="B35" s="255" t="s">
        <v>18</v>
      </c>
      <c r="C35" s="255"/>
      <c r="D35" s="255"/>
      <c r="E35" s="255"/>
      <c r="F35" s="255"/>
      <c r="G35" s="255"/>
    </row>
    <row r="36" spans="1:7" ht="15.75" customHeight="1">
      <c r="A36" s="69">
        <v>1</v>
      </c>
      <c r="B36" s="252" t="s">
        <v>114</v>
      </c>
      <c r="C36" s="253"/>
      <c r="D36" s="253"/>
      <c r="E36" s="253"/>
      <c r="F36" s="253"/>
      <c r="G36" s="254"/>
    </row>
    <row r="37" spans="1:7" ht="20.25" customHeight="1">
      <c r="A37" s="69">
        <v>2</v>
      </c>
      <c r="B37" s="252" t="s">
        <v>115</v>
      </c>
      <c r="C37" s="253"/>
      <c r="D37" s="253"/>
      <c r="E37" s="253"/>
      <c r="F37" s="253"/>
      <c r="G37" s="254"/>
    </row>
    <row r="38" spans="1:7" ht="18" customHeight="1">
      <c r="A38" s="69">
        <v>3</v>
      </c>
      <c r="B38" s="252" t="s">
        <v>116</v>
      </c>
      <c r="C38" s="253"/>
      <c r="D38" s="253"/>
      <c r="E38" s="253"/>
      <c r="F38" s="253"/>
      <c r="G38" s="254"/>
    </row>
    <row r="39" spans="1:7" ht="18.75" customHeight="1">
      <c r="A39" s="69">
        <v>4</v>
      </c>
      <c r="B39" s="252" t="s">
        <v>117</v>
      </c>
      <c r="C39" s="253"/>
      <c r="D39" s="253"/>
      <c r="E39" s="253"/>
      <c r="F39" s="253"/>
      <c r="G39" s="254"/>
    </row>
    <row r="40" spans="1:7" ht="18" customHeight="1">
      <c r="A40" s="69">
        <v>5</v>
      </c>
      <c r="B40" s="252" t="s">
        <v>118</v>
      </c>
      <c r="C40" s="253"/>
      <c r="D40" s="253"/>
      <c r="E40" s="253"/>
      <c r="F40" s="253"/>
      <c r="G40" s="254"/>
    </row>
    <row r="41" spans="1:7" ht="16.5" customHeight="1">
      <c r="A41" s="69">
        <v>6</v>
      </c>
      <c r="B41" s="252" t="s">
        <v>119</v>
      </c>
      <c r="C41" s="253"/>
      <c r="D41" s="253"/>
      <c r="E41" s="253"/>
      <c r="F41" s="253"/>
      <c r="G41" s="254"/>
    </row>
    <row r="42" spans="1:7" ht="15.75" customHeight="1">
      <c r="A42" s="69">
        <v>7</v>
      </c>
      <c r="B42" s="252" t="s">
        <v>120</v>
      </c>
      <c r="C42" s="253"/>
      <c r="D42" s="253"/>
      <c r="E42" s="253"/>
      <c r="F42" s="253"/>
      <c r="G42" s="254"/>
    </row>
    <row r="43" spans="1:7" ht="14.25" customHeight="1">
      <c r="A43" s="69">
        <v>8</v>
      </c>
      <c r="B43" s="252" t="s">
        <v>121</v>
      </c>
      <c r="C43" s="253"/>
      <c r="D43" s="253"/>
      <c r="E43" s="253"/>
      <c r="F43" s="253"/>
      <c r="G43" s="254"/>
    </row>
    <row r="44" spans="1:7" ht="15.75" customHeight="1">
      <c r="A44" s="69">
        <v>9</v>
      </c>
      <c r="B44" s="252" t="s">
        <v>122</v>
      </c>
      <c r="C44" s="253"/>
      <c r="D44" s="253"/>
      <c r="E44" s="253"/>
      <c r="F44" s="253"/>
      <c r="G44" s="254"/>
    </row>
    <row r="45" spans="1:7" ht="4.5" customHeight="1">
      <c r="A45" s="72"/>
      <c r="B45" s="180"/>
      <c r="C45" s="180"/>
      <c r="D45" s="180"/>
      <c r="E45" s="180"/>
      <c r="F45" s="180"/>
      <c r="G45" s="180"/>
    </row>
    <row r="46" spans="1:7" ht="18" customHeight="1">
      <c r="A46" s="72" t="s">
        <v>26</v>
      </c>
      <c r="B46" s="73" t="s">
        <v>22</v>
      </c>
      <c r="C46" s="180"/>
      <c r="D46" s="180"/>
      <c r="E46" s="180"/>
      <c r="F46" s="180"/>
      <c r="G46" s="180"/>
    </row>
    <row r="47" spans="1:7" ht="12.75" hidden="1" customHeight="1">
      <c r="A47" s="74"/>
      <c r="E47" s="75" t="s">
        <v>71</v>
      </c>
    </row>
    <row r="48" spans="1:7" ht="20.25" customHeight="1">
      <c r="A48" s="76" t="s">
        <v>17</v>
      </c>
      <c r="B48" s="255" t="s">
        <v>22</v>
      </c>
      <c r="C48" s="256"/>
      <c r="D48" s="181" t="s">
        <v>23</v>
      </c>
      <c r="E48" s="181" t="s">
        <v>24</v>
      </c>
      <c r="F48" s="181" t="s">
        <v>25</v>
      </c>
    </row>
    <row r="49" spans="1:10" ht="21.75" customHeight="1">
      <c r="A49" s="181">
        <v>1</v>
      </c>
      <c r="B49" s="250">
        <v>2</v>
      </c>
      <c r="C49" s="251"/>
      <c r="D49" s="181">
        <v>3</v>
      </c>
      <c r="E49" s="181">
        <v>4</v>
      </c>
      <c r="F49" s="181">
        <v>5</v>
      </c>
    </row>
    <row r="50" spans="1:10" ht="17.25" customHeight="1">
      <c r="A50" s="77">
        <v>1</v>
      </c>
      <c r="B50" s="240" t="s">
        <v>228</v>
      </c>
      <c r="C50" s="248"/>
      <c r="D50" s="68">
        <f>E112</f>
        <v>649000</v>
      </c>
      <c r="E50" s="181"/>
      <c r="F50" s="94">
        <f>D50+E50</f>
        <v>649000</v>
      </c>
      <c r="G50" s="67"/>
      <c r="H50" s="67"/>
    </row>
    <row r="51" spans="1:10" ht="18.95" customHeight="1">
      <c r="A51" s="77">
        <v>2</v>
      </c>
      <c r="B51" s="277" t="s">
        <v>177</v>
      </c>
      <c r="C51" s="278"/>
      <c r="D51" s="140">
        <f>SUM(D52:D54)</f>
        <v>30847990</v>
      </c>
      <c r="E51" s="181"/>
      <c r="F51" s="140">
        <f>SUM(F52:F54)</f>
        <v>30847990</v>
      </c>
      <c r="G51" s="67"/>
      <c r="H51" s="67"/>
    </row>
    <row r="52" spans="1:10" ht="15.75">
      <c r="A52" s="69"/>
      <c r="B52" s="240" t="s">
        <v>232</v>
      </c>
      <c r="C52" s="248"/>
      <c r="D52" s="68">
        <f>E123</f>
        <v>4597990</v>
      </c>
      <c r="E52" s="181"/>
      <c r="F52" s="94">
        <f>D52+E52</f>
        <v>4597990</v>
      </c>
      <c r="G52" s="67"/>
      <c r="H52" s="67"/>
      <c r="I52" s="67"/>
    </row>
    <row r="53" spans="1:10" ht="21" customHeight="1">
      <c r="A53" s="69"/>
      <c r="B53" s="245" t="s">
        <v>326</v>
      </c>
      <c r="C53" s="246"/>
      <c r="D53" s="68">
        <f>E147</f>
        <v>22026665</v>
      </c>
      <c r="E53" s="181"/>
      <c r="F53" s="94">
        <f>D53</f>
        <v>22026665</v>
      </c>
      <c r="G53" s="67"/>
      <c r="H53" s="67"/>
      <c r="I53" s="67"/>
    </row>
    <row r="54" spans="1:10" ht="23.25" customHeight="1">
      <c r="A54" s="69"/>
      <c r="B54" s="245" t="s">
        <v>486</v>
      </c>
      <c r="C54" s="246"/>
      <c r="D54" s="68">
        <f>E165</f>
        <v>4223335</v>
      </c>
      <c r="E54" s="181"/>
      <c r="F54" s="94">
        <f>D54</f>
        <v>4223335</v>
      </c>
      <c r="G54" s="67"/>
      <c r="H54" s="67"/>
      <c r="I54" s="67"/>
    </row>
    <row r="55" spans="1:10" ht="17.25" customHeight="1">
      <c r="A55" s="77">
        <v>3</v>
      </c>
      <c r="B55" s="234" t="s">
        <v>178</v>
      </c>
      <c r="C55" s="235"/>
      <c r="D55" s="140">
        <f>D56</f>
        <v>1300000</v>
      </c>
      <c r="E55" s="181"/>
      <c r="F55" s="140">
        <f>F56</f>
        <v>1300000</v>
      </c>
      <c r="G55" s="67"/>
      <c r="H55" s="67"/>
    </row>
    <row r="56" spans="1:10" ht="15.75">
      <c r="A56" s="77"/>
      <c r="B56" s="240" t="s">
        <v>183</v>
      </c>
      <c r="C56" s="248"/>
      <c r="D56" s="68">
        <f>E186</f>
        <v>1300000</v>
      </c>
      <c r="E56" s="181"/>
      <c r="F56" s="94">
        <f>D56+E56</f>
        <v>1300000</v>
      </c>
      <c r="G56" s="67"/>
      <c r="H56" s="67"/>
      <c r="I56" s="67"/>
    </row>
    <row r="57" spans="1:10" ht="12.75" customHeight="1">
      <c r="A57" s="77">
        <v>4</v>
      </c>
      <c r="B57" s="234" t="s">
        <v>179</v>
      </c>
      <c r="C57" s="235"/>
      <c r="D57" s="140">
        <f>SUM(D58:D62)</f>
        <v>6886510</v>
      </c>
      <c r="E57" s="181"/>
      <c r="F57" s="140">
        <f>SUM(F58:F62)</f>
        <v>6886510</v>
      </c>
      <c r="G57" s="67"/>
      <c r="H57" s="67"/>
      <c r="I57" s="67"/>
    </row>
    <row r="58" spans="1:10" ht="15.75">
      <c r="A58" s="69"/>
      <c r="B58" s="245" t="s">
        <v>255</v>
      </c>
      <c r="C58" s="249"/>
      <c r="D58" s="68">
        <f>E198</f>
        <v>6099000</v>
      </c>
      <c r="E58" s="181"/>
      <c r="F58" s="94">
        <f>D58</f>
        <v>6099000</v>
      </c>
      <c r="G58" s="67"/>
      <c r="H58" s="67"/>
      <c r="I58" s="67"/>
    </row>
    <row r="59" spans="1:10" ht="15.75">
      <c r="A59" s="69"/>
      <c r="B59" s="240" t="s">
        <v>268</v>
      </c>
      <c r="C59" s="241"/>
      <c r="D59" s="68">
        <f>E212</f>
        <v>619510</v>
      </c>
      <c r="E59" s="181"/>
      <c r="F59" s="94">
        <f>D59+E59</f>
        <v>619510</v>
      </c>
      <c r="G59" s="67"/>
      <c r="H59" s="67"/>
      <c r="I59" s="67"/>
      <c r="J59" s="67"/>
    </row>
    <row r="60" spans="1:10" ht="27.75" hidden="1" customHeight="1">
      <c r="A60" s="69"/>
      <c r="B60" s="245" t="s">
        <v>305</v>
      </c>
      <c r="C60" s="246"/>
      <c r="D60" s="68">
        <f>E225</f>
        <v>0</v>
      </c>
      <c r="E60" s="181"/>
      <c r="F60" s="94">
        <f>D60</f>
        <v>0</v>
      </c>
      <c r="G60" s="67"/>
      <c r="H60" s="67"/>
    </row>
    <row r="61" spans="1:10" ht="15.75">
      <c r="A61" s="69"/>
      <c r="B61" s="240" t="s">
        <v>319</v>
      </c>
      <c r="C61" s="241"/>
      <c r="D61" s="68">
        <f>E234</f>
        <v>150000</v>
      </c>
      <c r="E61" s="181"/>
      <c r="F61" s="94">
        <f>D61+E61</f>
        <v>150000</v>
      </c>
      <c r="G61" s="67"/>
      <c r="H61" s="67"/>
    </row>
    <row r="62" spans="1:10" ht="15.75">
      <c r="A62" s="69"/>
      <c r="B62" s="245" t="s">
        <v>325</v>
      </c>
      <c r="C62" s="246"/>
      <c r="D62" s="68">
        <f>E244</f>
        <v>18000</v>
      </c>
      <c r="E62" s="181"/>
      <c r="F62" s="94">
        <f>D62+E62</f>
        <v>18000</v>
      </c>
      <c r="G62" s="67"/>
      <c r="H62" s="67"/>
    </row>
    <row r="63" spans="1:10" ht="14.25" hidden="1" customHeight="1">
      <c r="A63" s="77">
        <v>5</v>
      </c>
      <c r="B63" s="234" t="s">
        <v>180</v>
      </c>
      <c r="C63" s="235"/>
      <c r="D63" s="140">
        <f>D64</f>
        <v>0</v>
      </c>
      <c r="E63" s="181"/>
      <c r="F63" s="140">
        <f>F64</f>
        <v>0</v>
      </c>
      <c r="G63" s="67"/>
      <c r="H63" s="67"/>
    </row>
    <row r="64" spans="1:10" ht="27.75" hidden="1" customHeight="1">
      <c r="A64" s="69"/>
      <c r="B64" s="240" t="s">
        <v>269</v>
      </c>
      <c r="C64" s="241"/>
      <c r="D64" s="68">
        <f>E253</f>
        <v>0</v>
      </c>
      <c r="E64" s="181"/>
      <c r="F64" s="94">
        <f>D64+E64</f>
        <v>0</v>
      </c>
      <c r="G64" s="67"/>
      <c r="H64" s="67"/>
      <c r="I64" s="67"/>
    </row>
    <row r="65" spans="1:9" ht="15" customHeight="1">
      <c r="A65" s="77">
        <v>5</v>
      </c>
      <c r="B65" s="234" t="s">
        <v>181</v>
      </c>
      <c r="C65" s="235"/>
      <c r="D65" s="140">
        <f>SUM(D66:D70)</f>
        <v>213000</v>
      </c>
      <c r="E65" s="181"/>
      <c r="F65" s="140">
        <f>SUM(F66:F70)</f>
        <v>213000</v>
      </c>
      <c r="G65" s="67"/>
      <c r="H65" s="67"/>
    </row>
    <row r="66" spans="1:9" ht="18" customHeight="1">
      <c r="A66" s="69"/>
      <c r="B66" s="240" t="s">
        <v>572</v>
      </c>
      <c r="C66" s="241"/>
      <c r="D66" s="78">
        <f>E265</f>
        <v>14008</v>
      </c>
      <c r="E66" s="181"/>
      <c r="F66" s="94">
        <f>D66+E66</f>
        <v>14008</v>
      </c>
      <c r="G66" s="67"/>
      <c r="H66" s="67"/>
    </row>
    <row r="67" spans="1:9" ht="28.5" customHeight="1">
      <c r="A67" s="69"/>
      <c r="B67" s="240" t="s">
        <v>564</v>
      </c>
      <c r="C67" s="241"/>
      <c r="D67" s="68">
        <f>E274</f>
        <v>83573</v>
      </c>
      <c r="E67" s="181"/>
      <c r="F67" s="94">
        <f>D67+E67</f>
        <v>83573</v>
      </c>
      <c r="G67" s="67"/>
      <c r="H67" s="67"/>
    </row>
    <row r="68" spans="1:9" ht="33.6" customHeight="1">
      <c r="A68" s="69"/>
      <c r="B68" s="245" t="s">
        <v>565</v>
      </c>
      <c r="C68" s="246"/>
      <c r="D68" s="68">
        <f>E283</f>
        <v>50000</v>
      </c>
      <c r="E68" s="181"/>
      <c r="F68" s="94">
        <f>D68</f>
        <v>50000</v>
      </c>
      <c r="G68" s="67"/>
      <c r="H68" s="67"/>
    </row>
    <row r="69" spans="1:9" ht="28.5" customHeight="1">
      <c r="A69" s="69"/>
      <c r="B69" s="245" t="s">
        <v>570</v>
      </c>
      <c r="C69" s="246"/>
      <c r="D69" s="68">
        <f>E292</f>
        <v>41000</v>
      </c>
      <c r="E69" s="181"/>
      <c r="F69" s="94">
        <f>D69</f>
        <v>41000</v>
      </c>
      <c r="G69" s="67"/>
      <c r="H69" s="67"/>
    </row>
    <row r="70" spans="1:9" ht="28.5" customHeight="1">
      <c r="A70" s="69"/>
      <c r="B70" s="245" t="s">
        <v>571</v>
      </c>
      <c r="C70" s="246"/>
      <c r="D70" s="68">
        <f>E301</f>
        <v>24419</v>
      </c>
      <c r="E70" s="181"/>
      <c r="F70" s="94">
        <f>D70</f>
        <v>24419</v>
      </c>
      <c r="G70" s="67"/>
      <c r="H70" s="67"/>
    </row>
    <row r="71" spans="1:9" ht="17.25" customHeight="1">
      <c r="A71" s="77">
        <v>7</v>
      </c>
      <c r="B71" s="242" t="s">
        <v>248</v>
      </c>
      <c r="C71" s="243"/>
      <c r="D71" s="140">
        <f>SUM(D72:D79)</f>
        <v>100927000</v>
      </c>
      <c r="E71" s="181"/>
      <c r="F71" s="140">
        <f>SUM(F72:F79)</f>
        <v>100927000</v>
      </c>
      <c r="G71" s="67"/>
      <c r="H71" s="67"/>
    </row>
    <row r="72" spans="1:9" ht="17.25" customHeight="1">
      <c r="A72" s="69"/>
      <c r="B72" s="245" t="s">
        <v>260</v>
      </c>
      <c r="C72" s="246"/>
      <c r="D72" s="68">
        <f>E311</f>
        <v>13365000</v>
      </c>
      <c r="E72" s="181"/>
      <c r="F72" s="94">
        <f>D72</f>
        <v>13365000</v>
      </c>
      <c r="G72" s="67"/>
      <c r="H72" s="67"/>
    </row>
    <row r="73" spans="1:9" ht="31.5" customHeight="1">
      <c r="A73" s="69"/>
      <c r="B73" s="245" t="s">
        <v>261</v>
      </c>
      <c r="C73" s="246"/>
      <c r="D73" s="68">
        <f>E324</f>
        <v>79862000</v>
      </c>
      <c r="E73" s="181"/>
      <c r="F73" s="94">
        <f>D73</f>
        <v>79862000</v>
      </c>
      <c r="G73" s="67"/>
      <c r="H73" s="67"/>
    </row>
    <row r="74" spans="1:9" ht="17.25" customHeight="1">
      <c r="A74" s="69"/>
      <c r="B74" s="245" t="s">
        <v>262</v>
      </c>
      <c r="C74" s="246"/>
      <c r="D74" s="68">
        <f>E333</f>
        <v>900000</v>
      </c>
      <c r="E74" s="181"/>
      <c r="F74" s="94">
        <f>D74</f>
        <v>900000</v>
      </c>
      <c r="G74" s="67"/>
      <c r="H74" s="67"/>
    </row>
    <row r="75" spans="1:9" ht="21" customHeight="1">
      <c r="A75" s="69"/>
      <c r="B75" s="240" t="s">
        <v>263</v>
      </c>
      <c r="C75" s="247"/>
      <c r="D75" s="68">
        <f>E342</f>
        <v>3000000</v>
      </c>
      <c r="E75" s="181"/>
      <c r="F75" s="94">
        <f>D75</f>
        <v>3000000</v>
      </c>
      <c r="G75" s="67"/>
      <c r="H75" s="67"/>
    </row>
    <row r="76" spans="1:9" ht="21" customHeight="1">
      <c r="A76" s="69"/>
      <c r="B76" s="245" t="s">
        <v>354</v>
      </c>
      <c r="C76" s="246"/>
      <c r="D76" s="68">
        <f>E353</f>
        <v>1600000</v>
      </c>
      <c r="E76" s="181"/>
      <c r="F76" s="94">
        <f t="shared" ref="F76:F79" si="0">D76</f>
        <v>1600000</v>
      </c>
      <c r="G76" s="67"/>
      <c r="H76" s="67"/>
    </row>
    <row r="77" spans="1:9" ht="21" customHeight="1">
      <c r="A77" s="69"/>
      <c r="B77" s="240" t="s">
        <v>355</v>
      </c>
      <c r="C77" s="247"/>
      <c r="D77" s="68">
        <f>E362</f>
        <v>800000</v>
      </c>
      <c r="E77" s="181"/>
      <c r="F77" s="94">
        <f t="shared" si="0"/>
        <v>800000</v>
      </c>
      <c r="G77" s="67"/>
      <c r="H77" s="67"/>
    </row>
    <row r="78" spans="1:9" ht="33" customHeight="1">
      <c r="A78" s="69"/>
      <c r="B78" s="240" t="s">
        <v>481</v>
      </c>
      <c r="C78" s="247"/>
      <c r="D78" s="68">
        <f>E371</f>
        <v>400000</v>
      </c>
      <c r="E78" s="181"/>
      <c r="F78" s="94">
        <f t="shared" si="0"/>
        <v>400000</v>
      </c>
      <c r="G78" s="67"/>
      <c r="H78" s="67"/>
    </row>
    <row r="79" spans="1:9" ht="33" customHeight="1">
      <c r="A79" s="69"/>
      <c r="B79" s="240" t="s">
        <v>495</v>
      </c>
      <c r="C79" s="247"/>
      <c r="D79" s="68">
        <v>1000000</v>
      </c>
      <c r="E79" s="181"/>
      <c r="F79" s="94">
        <f t="shared" si="0"/>
        <v>1000000</v>
      </c>
      <c r="G79" s="67"/>
      <c r="H79" s="67"/>
    </row>
    <row r="80" spans="1:9" ht="26.25" customHeight="1">
      <c r="A80" s="77">
        <v>8</v>
      </c>
      <c r="B80" s="242" t="s">
        <v>249</v>
      </c>
      <c r="C80" s="243"/>
      <c r="D80" s="140">
        <f>SUM(D81:D84)</f>
        <v>15514000</v>
      </c>
      <c r="E80" s="181"/>
      <c r="F80" s="140">
        <f>SUM(F81:F84)</f>
        <v>15514000</v>
      </c>
      <c r="G80" s="67"/>
      <c r="H80" s="67"/>
      <c r="I80" s="67"/>
    </row>
    <row r="81" spans="1:8" ht="26.25" customHeight="1">
      <c r="A81" s="69"/>
      <c r="B81" s="245" t="s">
        <v>264</v>
      </c>
      <c r="C81" s="246"/>
      <c r="D81" s="68">
        <f>E393</f>
        <v>7500000</v>
      </c>
      <c r="E81" s="181"/>
      <c r="F81" s="94">
        <f>D81</f>
        <v>7500000</v>
      </c>
      <c r="G81" s="67"/>
      <c r="H81" s="67"/>
    </row>
    <row r="82" spans="1:8" ht="26.25" customHeight="1">
      <c r="A82" s="69"/>
      <c r="B82" s="245" t="s">
        <v>265</v>
      </c>
      <c r="C82" s="246"/>
      <c r="D82" s="68">
        <f>E402</f>
        <v>6500000</v>
      </c>
      <c r="E82" s="181"/>
      <c r="F82" s="94">
        <f>D82</f>
        <v>6500000</v>
      </c>
      <c r="G82" s="67"/>
      <c r="H82" s="67"/>
    </row>
    <row r="83" spans="1:8" ht="28.5" customHeight="1">
      <c r="A83" s="69"/>
      <c r="B83" s="245" t="s">
        <v>266</v>
      </c>
      <c r="C83" s="246"/>
      <c r="D83" s="68">
        <f>E411</f>
        <v>514000</v>
      </c>
      <c r="E83" s="181"/>
      <c r="F83" s="94">
        <f>D83</f>
        <v>514000</v>
      </c>
      <c r="G83" s="67"/>
      <c r="H83" s="67"/>
    </row>
    <row r="84" spans="1:8" ht="28.5" customHeight="1">
      <c r="A84" s="69"/>
      <c r="B84" s="245" t="s">
        <v>350</v>
      </c>
      <c r="C84" s="246"/>
      <c r="D84" s="68">
        <f>E420</f>
        <v>1000000</v>
      </c>
      <c r="E84" s="181"/>
      <c r="F84" s="94">
        <f>D84</f>
        <v>1000000</v>
      </c>
      <c r="G84" s="67"/>
      <c r="H84" s="67"/>
    </row>
    <row r="85" spans="1:8" ht="26.25" customHeight="1">
      <c r="A85" s="77">
        <v>9</v>
      </c>
      <c r="B85" s="242" t="s">
        <v>254</v>
      </c>
      <c r="C85" s="243"/>
      <c r="D85" s="140">
        <f>D86</f>
        <v>6000000</v>
      </c>
      <c r="E85" s="181"/>
      <c r="F85" s="140">
        <f>F86</f>
        <v>6000000</v>
      </c>
      <c r="G85" s="67"/>
      <c r="H85" s="67"/>
    </row>
    <row r="86" spans="1:8" ht="36.75" customHeight="1">
      <c r="A86" s="69"/>
      <c r="B86" s="245" t="s">
        <v>267</v>
      </c>
      <c r="C86" s="246"/>
      <c r="D86" s="68">
        <f>E430</f>
        <v>6000000</v>
      </c>
      <c r="E86" s="181"/>
      <c r="F86" s="94">
        <f>D86</f>
        <v>6000000</v>
      </c>
      <c r="G86" s="67"/>
      <c r="H86" s="67"/>
    </row>
    <row r="87" spans="1:8" ht="28.5" customHeight="1">
      <c r="A87" s="77">
        <v>10</v>
      </c>
      <c r="B87" s="242" t="s">
        <v>279</v>
      </c>
      <c r="C87" s="243"/>
      <c r="D87" s="140">
        <f>D88</f>
        <v>4700000</v>
      </c>
      <c r="E87" s="181"/>
      <c r="F87" s="140">
        <f>F88</f>
        <v>4700000</v>
      </c>
      <c r="G87" s="67"/>
      <c r="H87" s="67"/>
    </row>
    <row r="88" spans="1:8" ht="37.5" customHeight="1">
      <c r="A88" s="69"/>
      <c r="B88" s="245" t="s">
        <v>280</v>
      </c>
      <c r="C88" s="246"/>
      <c r="D88" s="68">
        <f>E440</f>
        <v>4700000</v>
      </c>
      <c r="E88" s="181"/>
      <c r="F88" s="94">
        <f>D88</f>
        <v>4700000</v>
      </c>
      <c r="G88" s="67"/>
      <c r="H88" s="67"/>
    </row>
    <row r="89" spans="1:8" ht="18" customHeight="1">
      <c r="A89" s="77">
        <v>11</v>
      </c>
      <c r="B89" s="234" t="s">
        <v>175</v>
      </c>
      <c r="C89" s="235"/>
      <c r="D89" s="140"/>
      <c r="E89" s="140">
        <f t="shared" ref="E89" si="1">SUM(E90:E95)</f>
        <v>48422958</v>
      </c>
      <c r="F89" s="140">
        <f>SUM(F90:F95)</f>
        <v>48422958</v>
      </c>
      <c r="G89" s="67"/>
      <c r="H89" s="67"/>
    </row>
    <row r="90" spans="1:8" ht="18" customHeight="1">
      <c r="A90" s="79"/>
      <c r="B90" s="240" t="s">
        <v>281</v>
      </c>
      <c r="C90" s="241"/>
      <c r="D90" s="181"/>
      <c r="E90" s="68">
        <f>F447</f>
        <v>33584720</v>
      </c>
      <c r="F90" s="94">
        <f t="shared" ref="F90:F95" si="2">D90+E90</f>
        <v>33584720</v>
      </c>
      <c r="G90" s="67"/>
      <c r="H90" s="67"/>
    </row>
    <row r="91" spans="1:8" ht="18" customHeight="1">
      <c r="A91" s="79"/>
      <c r="B91" s="240" t="s">
        <v>477</v>
      </c>
      <c r="C91" s="241"/>
      <c r="D91" s="181"/>
      <c r="E91" s="68">
        <v>1000000</v>
      </c>
      <c r="F91" s="94">
        <f t="shared" si="2"/>
        <v>1000000</v>
      </c>
      <c r="G91" s="67"/>
      <c r="H91" s="67"/>
    </row>
    <row r="92" spans="1:8" ht="18" customHeight="1">
      <c r="A92" s="79"/>
      <c r="B92" s="240" t="s">
        <v>434</v>
      </c>
      <c r="C92" s="241"/>
      <c r="D92" s="181"/>
      <c r="E92" s="68">
        <v>8425000</v>
      </c>
      <c r="F92" s="94">
        <f t="shared" si="2"/>
        <v>8425000</v>
      </c>
      <c r="G92" s="67"/>
      <c r="H92" s="67"/>
    </row>
    <row r="93" spans="1:8" ht="18" customHeight="1">
      <c r="A93" s="79"/>
      <c r="B93" s="240" t="s">
        <v>478</v>
      </c>
      <c r="C93" s="241"/>
      <c r="D93" s="181"/>
      <c r="E93" s="68">
        <v>333000</v>
      </c>
      <c r="F93" s="94">
        <f t="shared" si="2"/>
        <v>333000</v>
      </c>
      <c r="G93" s="67"/>
      <c r="H93" s="67"/>
    </row>
    <row r="94" spans="1:8" ht="18" hidden="1" customHeight="1">
      <c r="A94" s="79"/>
      <c r="B94" s="240" t="s">
        <v>479</v>
      </c>
      <c r="C94" s="241"/>
      <c r="D94" s="181"/>
      <c r="E94" s="68">
        <v>0</v>
      </c>
      <c r="F94" s="94">
        <f t="shared" si="2"/>
        <v>0</v>
      </c>
      <c r="G94" s="67"/>
      <c r="H94" s="67"/>
    </row>
    <row r="95" spans="1:8" ht="18" customHeight="1">
      <c r="A95" s="79"/>
      <c r="B95" s="240" t="s">
        <v>547</v>
      </c>
      <c r="C95" s="241"/>
      <c r="D95" s="181"/>
      <c r="E95" s="68">
        <v>5080238</v>
      </c>
      <c r="F95" s="94">
        <f t="shared" si="2"/>
        <v>5080238</v>
      </c>
      <c r="G95" s="67"/>
      <c r="H95" s="67"/>
    </row>
    <row r="96" spans="1:8" ht="33.75" customHeight="1">
      <c r="A96" s="79">
        <v>12</v>
      </c>
      <c r="B96" s="242" t="s">
        <v>356</v>
      </c>
      <c r="C96" s="243"/>
      <c r="D96" s="181"/>
      <c r="E96" s="140">
        <v>1500000</v>
      </c>
      <c r="F96" s="148">
        <v>1500000</v>
      </c>
      <c r="G96" s="67"/>
      <c r="H96" s="67"/>
    </row>
    <row r="97" spans="1:11" ht="21" customHeight="1">
      <c r="A97" s="238" t="s">
        <v>25</v>
      </c>
      <c r="B97" s="238"/>
      <c r="C97" s="244"/>
      <c r="D97" s="70">
        <f>D87+D85+D80+D71+D65+D63+D57+D55+D51+D50</f>
        <v>167037500</v>
      </c>
      <c r="E97" s="70">
        <f>E89+E96</f>
        <v>49922958</v>
      </c>
      <c r="F97" s="70">
        <f>F87+F85+F80+F71+F65+F63+F57+F55+F51+F50+F89+F96</f>
        <v>216960458</v>
      </c>
      <c r="G97" s="67"/>
      <c r="H97" s="67"/>
      <c r="I97" s="67"/>
    </row>
    <row r="98" spans="1:11" ht="16.5" customHeight="1">
      <c r="A98" s="74"/>
      <c r="D98" s="67"/>
      <c r="H98" s="67"/>
      <c r="I98" s="67"/>
    </row>
    <row r="99" spans="1:11" ht="24.95" customHeight="1">
      <c r="A99" s="72" t="s">
        <v>29</v>
      </c>
      <c r="B99" s="222" t="s">
        <v>27</v>
      </c>
      <c r="C99" s="222"/>
      <c r="D99" s="222"/>
      <c r="E99" s="222"/>
      <c r="F99" s="222"/>
      <c r="G99" s="222"/>
      <c r="H99" s="67"/>
    </row>
    <row r="100" spans="1:11" ht="12.6" customHeight="1">
      <c r="A100" s="74"/>
      <c r="E100" s="110" t="s">
        <v>21</v>
      </c>
    </row>
    <row r="101" spans="1:11" ht="27.75" customHeight="1">
      <c r="A101" s="181" t="s">
        <v>17</v>
      </c>
      <c r="B101" s="76" t="s">
        <v>28</v>
      </c>
      <c r="C101" s="181" t="s">
        <v>23</v>
      </c>
      <c r="D101" s="181" t="s">
        <v>24</v>
      </c>
      <c r="E101" s="181" t="s">
        <v>25</v>
      </c>
      <c r="I101" s="67"/>
    </row>
    <row r="102" spans="1:11" ht="15.75">
      <c r="A102" s="181">
        <v>1</v>
      </c>
      <c r="B102" s="181">
        <v>2</v>
      </c>
      <c r="C102" s="181">
        <v>3</v>
      </c>
      <c r="D102" s="181">
        <v>4</v>
      </c>
      <c r="E102" s="181">
        <v>5</v>
      </c>
    </row>
    <row r="103" spans="1:11" ht="30.75" customHeight="1">
      <c r="A103" s="181">
        <v>1</v>
      </c>
      <c r="B103" s="111" t="s">
        <v>227</v>
      </c>
      <c r="C103" s="147">
        <f>D97</f>
        <v>167037500</v>
      </c>
      <c r="D103" s="147">
        <f>E96</f>
        <v>1500000</v>
      </c>
      <c r="E103" s="147">
        <f>C103+D103</f>
        <v>168537500</v>
      </c>
      <c r="F103" s="112"/>
    </row>
    <row r="104" spans="1:11" ht="15.75">
      <c r="A104" s="238" t="s">
        <v>25</v>
      </c>
      <c r="B104" s="238"/>
      <c r="C104" s="70">
        <f>SUM(C103)</f>
        <v>167037500</v>
      </c>
      <c r="D104" s="70">
        <f>SUM(D103)</f>
        <v>1500000</v>
      </c>
      <c r="E104" s="70">
        <f>SUM(E103)</f>
        <v>168537500</v>
      </c>
      <c r="F104" s="112"/>
    </row>
    <row r="105" spans="1:11" ht="12" customHeight="1">
      <c r="A105" s="74"/>
      <c r="C105" s="146"/>
    </row>
    <row r="106" spans="1:11" ht="15.75" customHeight="1">
      <c r="A106" s="72" t="s">
        <v>72</v>
      </c>
      <c r="B106" s="222" t="s">
        <v>30</v>
      </c>
      <c r="C106" s="222"/>
      <c r="D106" s="222"/>
      <c r="E106" s="222"/>
      <c r="F106" s="222"/>
      <c r="G106" s="222"/>
    </row>
    <row r="107" spans="1:11" ht="15" customHeight="1">
      <c r="A107" s="74"/>
    </row>
    <row r="108" spans="1:11" ht="17.25" customHeight="1">
      <c r="A108" s="69" t="s">
        <v>271</v>
      </c>
      <c r="B108" s="69" t="s">
        <v>31</v>
      </c>
      <c r="C108" s="69" t="s">
        <v>32</v>
      </c>
      <c r="D108" s="69" t="s">
        <v>33</v>
      </c>
      <c r="E108" s="69" t="s">
        <v>23</v>
      </c>
      <c r="F108" s="69" t="s">
        <v>24</v>
      </c>
      <c r="G108" s="69" t="s">
        <v>25</v>
      </c>
    </row>
    <row r="109" spans="1:11" ht="12.75" customHeight="1">
      <c r="A109" s="69">
        <v>1</v>
      </c>
      <c r="B109" s="69">
        <v>2</v>
      </c>
      <c r="C109" s="69">
        <v>3</v>
      </c>
      <c r="D109" s="69">
        <v>4</v>
      </c>
      <c r="E109" s="69">
        <v>5</v>
      </c>
      <c r="F109" s="69">
        <v>6</v>
      </c>
      <c r="G109" s="69">
        <v>7</v>
      </c>
    </row>
    <row r="110" spans="1:11" ht="15.75" customHeight="1">
      <c r="A110" s="185">
        <v>1</v>
      </c>
      <c r="B110" s="227" t="s">
        <v>229</v>
      </c>
      <c r="C110" s="228"/>
      <c r="D110" s="80"/>
      <c r="E110" s="80"/>
      <c r="F110" s="80"/>
      <c r="G110" s="80"/>
    </row>
    <row r="111" spans="1:11">
      <c r="A111" s="80">
        <v>1</v>
      </c>
      <c r="B111" s="184" t="s">
        <v>34</v>
      </c>
      <c r="C111" s="80"/>
      <c r="D111" s="80"/>
      <c r="E111" s="80"/>
      <c r="F111" s="80"/>
      <c r="G111" s="80"/>
    </row>
    <row r="112" spans="1:11" ht="21" customHeight="1">
      <c r="A112" s="80"/>
      <c r="B112" s="86" t="s">
        <v>131</v>
      </c>
      <c r="C112" s="80" t="s">
        <v>129</v>
      </c>
      <c r="D112" s="80" t="s">
        <v>130</v>
      </c>
      <c r="E112" s="68">
        <v>649000</v>
      </c>
      <c r="F112" s="80"/>
      <c r="G112" s="81">
        <f t="shared" ref="G112:G118" si="3">E112+F112</f>
        <v>649000</v>
      </c>
      <c r="H112" s="112"/>
      <c r="K112" s="112"/>
    </row>
    <row r="113" spans="1:8" ht="14.25" customHeight="1">
      <c r="A113" s="80">
        <v>2</v>
      </c>
      <c r="B113" s="184" t="s">
        <v>35</v>
      </c>
      <c r="C113" s="80" t="s">
        <v>132</v>
      </c>
      <c r="D113" s="80" t="s">
        <v>132</v>
      </c>
      <c r="E113" s="80"/>
      <c r="F113" s="80"/>
      <c r="G113" s="80"/>
      <c r="H113" s="112"/>
    </row>
    <row r="114" spans="1:8" ht="21.75" customHeight="1">
      <c r="A114" s="80"/>
      <c r="B114" s="86" t="s">
        <v>135</v>
      </c>
      <c r="C114" s="80" t="s">
        <v>136</v>
      </c>
      <c r="D114" s="80" t="s">
        <v>137</v>
      </c>
      <c r="E114" s="84">
        <v>5330</v>
      </c>
      <c r="F114" s="80"/>
      <c r="G114" s="82">
        <f t="shared" si="3"/>
        <v>5330</v>
      </c>
      <c r="H114" s="112"/>
    </row>
    <row r="115" spans="1:8" ht="9.75" customHeight="1">
      <c r="A115" s="80">
        <v>3</v>
      </c>
      <c r="B115" s="184" t="s">
        <v>36</v>
      </c>
      <c r="C115" s="80"/>
      <c r="D115" s="80"/>
      <c r="E115" s="80"/>
      <c r="F115" s="80"/>
      <c r="G115" s="80"/>
      <c r="H115" s="112"/>
    </row>
    <row r="116" spans="1:8" ht="18.75" customHeight="1">
      <c r="A116" s="80"/>
      <c r="B116" s="86" t="s">
        <v>140</v>
      </c>
      <c r="C116" s="80" t="s">
        <v>129</v>
      </c>
      <c r="D116" s="80" t="s">
        <v>137</v>
      </c>
      <c r="E116" s="92">
        <f>109.92*1.108-0.02</f>
        <v>121.77136000000002</v>
      </c>
      <c r="F116" s="80"/>
      <c r="G116" s="82">
        <f t="shared" si="3"/>
        <v>121.77136000000002</v>
      </c>
      <c r="H116" s="112"/>
    </row>
    <row r="117" spans="1:8" ht="12" customHeight="1">
      <c r="A117" s="80">
        <v>4</v>
      </c>
      <c r="B117" s="184" t="s">
        <v>37</v>
      </c>
      <c r="C117" s="80" t="s">
        <v>132</v>
      </c>
      <c r="D117" s="80" t="s">
        <v>132</v>
      </c>
      <c r="E117" s="80"/>
      <c r="F117" s="80"/>
      <c r="G117" s="80"/>
      <c r="H117" s="112"/>
    </row>
    <row r="118" spans="1:8" ht="30.75" customHeight="1">
      <c r="A118" s="80"/>
      <c r="B118" s="86" t="s">
        <v>230</v>
      </c>
      <c r="C118" s="80" t="s">
        <v>142</v>
      </c>
      <c r="D118" s="80" t="s">
        <v>141</v>
      </c>
      <c r="E118" s="80">
        <v>100</v>
      </c>
      <c r="F118" s="80"/>
      <c r="G118" s="81">
        <f t="shared" si="3"/>
        <v>100</v>
      </c>
      <c r="H118" s="112"/>
    </row>
    <row r="119" spans="1:8" ht="15" customHeight="1">
      <c r="A119" s="185">
        <v>2</v>
      </c>
      <c r="B119" s="231" t="s">
        <v>177</v>
      </c>
      <c r="C119" s="231"/>
      <c r="D119" s="80"/>
      <c r="E119" s="80"/>
      <c r="F119" s="80"/>
      <c r="G119" s="81"/>
      <c r="H119" s="112"/>
    </row>
    <row r="120" spans="1:8" ht="15.75" customHeight="1">
      <c r="A120" s="185"/>
      <c r="B120" s="229" t="s">
        <v>231</v>
      </c>
      <c r="C120" s="239"/>
      <c r="D120" s="80"/>
      <c r="E120" s="80"/>
      <c r="F120" s="80"/>
      <c r="G120" s="80"/>
      <c r="H120" s="112"/>
    </row>
    <row r="121" spans="1:8" ht="12" customHeight="1">
      <c r="A121" s="80">
        <v>1</v>
      </c>
      <c r="B121" s="184" t="s">
        <v>34</v>
      </c>
      <c r="C121" s="80"/>
      <c r="D121" s="80"/>
      <c r="E121" s="80"/>
      <c r="F121" s="80"/>
      <c r="G121" s="80"/>
      <c r="H121" s="112"/>
    </row>
    <row r="122" spans="1:8" ht="21.75" customHeight="1">
      <c r="A122" s="80"/>
      <c r="B122" s="86" t="s">
        <v>149</v>
      </c>
      <c r="C122" s="80" t="s">
        <v>134</v>
      </c>
      <c r="D122" s="80" t="s">
        <v>145</v>
      </c>
      <c r="E122" s="98">
        <v>14</v>
      </c>
      <c r="F122" s="80"/>
      <c r="G122" s="81">
        <f t="shared" ref="G122:G144" si="4">E122+F122</f>
        <v>14</v>
      </c>
      <c r="H122" s="112"/>
    </row>
    <row r="123" spans="1:8" ht="22.5">
      <c r="A123" s="80"/>
      <c r="B123" s="86" t="s">
        <v>150</v>
      </c>
      <c r="C123" s="80" t="s">
        <v>129</v>
      </c>
      <c r="D123" s="80" t="s">
        <v>130</v>
      </c>
      <c r="E123" s="84">
        <f>SUM(E124:E128)</f>
        <v>4597990</v>
      </c>
      <c r="F123" s="82"/>
      <c r="G123" s="84">
        <f t="shared" si="4"/>
        <v>4597990</v>
      </c>
      <c r="H123" s="112"/>
    </row>
    <row r="124" spans="1:8">
      <c r="A124" s="80"/>
      <c r="B124" s="86" t="s">
        <v>151</v>
      </c>
      <c r="C124" s="80" t="s">
        <v>129</v>
      </c>
      <c r="D124" s="80" t="s">
        <v>130</v>
      </c>
      <c r="E124" s="84">
        <v>1499750</v>
      </c>
      <c r="F124" s="80"/>
      <c r="G124" s="84">
        <f t="shared" si="4"/>
        <v>1499750</v>
      </c>
      <c r="H124" s="112"/>
    </row>
    <row r="125" spans="1:8">
      <c r="A125" s="80"/>
      <c r="B125" s="86" t="s">
        <v>152</v>
      </c>
      <c r="C125" s="80" t="s">
        <v>129</v>
      </c>
      <c r="D125" s="80" t="s">
        <v>130</v>
      </c>
      <c r="E125" s="84">
        <v>1500240</v>
      </c>
      <c r="F125" s="80"/>
      <c r="G125" s="84">
        <f t="shared" si="4"/>
        <v>1500240</v>
      </c>
      <c r="H125" s="112"/>
    </row>
    <row r="126" spans="1:8">
      <c r="A126" s="80"/>
      <c r="B126" s="86" t="s">
        <v>153</v>
      </c>
      <c r="C126" s="80" t="s">
        <v>129</v>
      </c>
      <c r="D126" s="80" t="s">
        <v>130</v>
      </c>
      <c r="E126" s="84">
        <v>772058</v>
      </c>
      <c r="F126" s="80"/>
      <c r="G126" s="84">
        <f t="shared" si="4"/>
        <v>772058</v>
      </c>
      <c r="H126" s="112"/>
    </row>
    <row r="127" spans="1:8">
      <c r="A127" s="80"/>
      <c r="B127" s="86" t="s">
        <v>491</v>
      </c>
      <c r="C127" s="80" t="s">
        <v>129</v>
      </c>
      <c r="D127" s="80" t="s">
        <v>130</v>
      </c>
      <c r="E127" s="84">
        <v>199972</v>
      </c>
      <c r="F127" s="80"/>
      <c r="G127" s="84">
        <f t="shared" si="4"/>
        <v>199972</v>
      </c>
      <c r="H127" s="112"/>
    </row>
    <row r="128" spans="1:8" ht="22.5" customHeight="1">
      <c r="A128" s="80"/>
      <c r="B128" s="113" t="s">
        <v>186</v>
      </c>
      <c r="C128" s="80" t="s">
        <v>129</v>
      </c>
      <c r="D128" s="80" t="s">
        <v>130</v>
      </c>
      <c r="E128" s="84">
        <f>758000-199972+27942+40000</f>
        <v>625970</v>
      </c>
      <c r="F128" s="80"/>
      <c r="G128" s="84">
        <f>E128</f>
        <v>625970</v>
      </c>
      <c r="H128" s="112"/>
    </row>
    <row r="129" spans="1:8" ht="11.25" customHeight="1">
      <c r="A129" s="80">
        <v>2</v>
      </c>
      <c r="B129" s="184" t="s">
        <v>35</v>
      </c>
      <c r="C129" s="80"/>
      <c r="D129" s="80"/>
      <c r="E129" s="80"/>
      <c r="F129" s="80"/>
      <c r="G129" s="80"/>
      <c r="H129" s="112"/>
    </row>
    <row r="130" spans="1:8" ht="22.5">
      <c r="A130" s="80"/>
      <c r="B130" s="86" t="s">
        <v>154</v>
      </c>
      <c r="C130" s="80" t="s">
        <v>134</v>
      </c>
      <c r="D130" s="80" t="s">
        <v>139</v>
      </c>
      <c r="E130" s="83">
        <v>14</v>
      </c>
      <c r="F130" s="80"/>
      <c r="G130" s="81">
        <f t="shared" si="4"/>
        <v>14</v>
      </c>
      <c r="H130" s="112"/>
    </row>
    <row r="131" spans="1:8">
      <c r="A131" s="80"/>
      <c r="B131" s="86" t="s">
        <v>155</v>
      </c>
      <c r="C131" s="80" t="s">
        <v>147</v>
      </c>
      <c r="D131" s="80" t="s">
        <v>139</v>
      </c>
      <c r="E131" s="84">
        <v>4285</v>
      </c>
      <c r="F131" s="80"/>
      <c r="G131" s="81">
        <f t="shared" si="4"/>
        <v>4285</v>
      </c>
      <c r="H131" s="112"/>
    </row>
    <row r="132" spans="1:8">
      <c r="A132" s="80"/>
      <c r="B132" s="86" t="s">
        <v>156</v>
      </c>
      <c r="C132" s="80" t="s">
        <v>134</v>
      </c>
      <c r="D132" s="80" t="s">
        <v>139</v>
      </c>
      <c r="E132" s="84">
        <v>282</v>
      </c>
      <c r="F132" s="80"/>
      <c r="G132" s="81">
        <f t="shared" si="4"/>
        <v>282</v>
      </c>
      <c r="H132" s="112"/>
    </row>
    <row r="133" spans="1:8" ht="22.5">
      <c r="A133" s="80"/>
      <c r="B133" s="86" t="s">
        <v>492</v>
      </c>
      <c r="C133" s="80" t="s">
        <v>134</v>
      </c>
      <c r="D133" s="80" t="s">
        <v>139</v>
      </c>
      <c r="E133" s="83">
        <v>1</v>
      </c>
      <c r="F133" s="80"/>
      <c r="G133" s="81">
        <f t="shared" si="4"/>
        <v>1</v>
      </c>
      <c r="H133" s="112"/>
    </row>
    <row r="134" spans="1:8" ht="29.25" customHeight="1">
      <c r="A134" s="80"/>
      <c r="B134" s="86" t="s">
        <v>233</v>
      </c>
      <c r="C134" s="80" t="s">
        <v>134</v>
      </c>
      <c r="D134" s="80" t="s">
        <v>139</v>
      </c>
      <c r="E134" s="83">
        <v>16</v>
      </c>
      <c r="F134" s="80"/>
      <c r="G134" s="81">
        <f t="shared" si="4"/>
        <v>16</v>
      </c>
      <c r="H134" s="112"/>
    </row>
    <row r="135" spans="1:8" ht="14.25" customHeight="1">
      <c r="A135" s="80">
        <v>3</v>
      </c>
      <c r="B135" s="184" t="s">
        <v>36</v>
      </c>
      <c r="C135" s="80"/>
      <c r="D135" s="80"/>
      <c r="E135" s="80"/>
      <c r="F135" s="80"/>
      <c r="G135" s="80"/>
      <c r="H135" s="112"/>
    </row>
    <row r="136" spans="1:8" ht="26.25" customHeight="1">
      <c r="A136" s="80"/>
      <c r="B136" s="86" t="s">
        <v>157</v>
      </c>
      <c r="C136" s="80" t="s">
        <v>125</v>
      </c>
      <c r="D136" s="80" t="s">
        <v>141</v>
      </c>
      <c r="E136" s="82">
        <f>E126/E130/12+0.01</f>
        <v>4595.5933333333332</v>
      </c>
      <c r="F136" s="80"/>
      <c r="G136" s="82">
        <f t="shared" si="4"/>
        <v>4595.5933333333332</v>
      </c>
      <c r="H136" s="112"/>
    </row>
    <row r="137" spans="1:8" ht="21.75" customHeight="1">
      <c r="A137" s="80"/>
      <c r="B137" s="86" t="s">
        <v>494</v>
      </c>
      <c r="C137" s="80" t="s">
        <v>125</v>
      </c>
      <c r="D137" s="80" t="s">
        <v>141</v>
      </c>
      <c r="E137" s="82">
        <f>E124/E131</f>
        <v>350</v>
      </c>
      <c r="F137" s="80"/>
      <c r="G137" s="82">
        <f t="shared" si="4"/>
        <v>350</v>
      </c>
      <c r="H137" s="112"/>
    </row>
    <row r="138" spans="1:8" ht="22.5">
      <c r="A138" s="80"/>
      <c r="B138" s="86" t="s">
        <v>158</v>
      </c>
      <c r="C138" s="80" t="s">
        <v>125</v>
      </c>
      <c r="D138" s="80" t="s">
        <v>141</v>
      </c>
      <c r="E138" s="82">
        <f>E125/E132</f>
        <v>5320</v>
      </c>
      <c r="F138" s="80"/>
      <c r="G138" s="82">
        <f t="shared" si="4"/>
        <v>5320</v>
      </c>
      <c r="H138" s="112"/>
    </row>
    <row r="139" spans="1:8">
      <c r="A139" s="80"/>
      <c r="B139" s="86" t="s">
        <v>493</v>
      </c>
      <c r="C139" s="80" t="s">
        <v>125</v>
      </c>
      <c r="D139" s="80" t="s">
        <v>141</v>
      </c>
      <c r="E139" s="82">
        <f>E127</f>
        <v>199972</v>
      </c>
      <c r="F139" s="80"/>
      <c r="G139" s="82">
        <f t="shared" si="4"/>
        <v>199972</v>
      </c>
      <c r="H139" s="112"/>
    </row>
    <row r="140" spans="1:8" ht="25.5" customHeight="1">
      <c r="A140" s="80"/>
      <c r="B140" s="86" t="s">
        <v>270</v>
      </c>
      <c r="C140" s="80" t="s">
        <v>125</v>
      </c>
      <c r="D140" s="80" t="s">
        <v>141</v>
      </c>
      <c r="E140" s="82">
        <f>E128/E134</f>
        <v>39123.125</v>
      </c>
      <c r="F140" s="80"/>
      <c r="G140" s="82">
        <f>E140+F140</f>
        <v>39123.125</v>
      </c>
      <c r="H140" s="112"/>
    </row>
    <row r="141" spans="1:8" ht="12" customHeight="1">
      <c r="A141" s="80">
        <v>4</v>
      </c>
      <c r="B141" s="184" t="s">
        <v>37</v>
      </c>
      <c r="C141" s="80"/>
      <c r="D141" s="80"/>
      <c r="E141" s="80"/>
      <c r="F141" s="80"/>
      <c r="G141" s="80"/>
      <c r="H141" s="112"/>
    </row>
    <row r="142" spans="1:8" ht="24.75" customHeight="1">
      <c r="A142" s="80"/>
      <c r="B142" s="86" t="s">
        <v>159</v>
      </c>
      <c r="C142" s="80" t="s">
        <v>142</v>
      </c>
      <c r="D142" s="80" t="s">
        <v>137</v>
      </c>
      <c r="E142" s="92">
        <v>100</v>
      </c>
      <c r="F142" s="80"/>
      <c r="G142" s="82">
        <f t="shared" si="4"/>
        <v>100</v>
      </c>
      <c r="H142" s="112"/>
    </row>
    <row r="143" spans="1:8" ht="27" customHeight="1">
      <c r="A143" s="80"/>
      <c r="B143" s="86" t="s">
        <v>452</v>
      </c>
      <c r="C143" s="80" t="s">
        <v>142</v>
      </c>
      <c r="D143" s="80" t="s">
        <v>137</v>
      </c>
      <c r="E143" s="92">
        <v>100</v>
      </c>
      <c r="F143" s="80"/>
      <c r="G143" s="82">
        <f t="shared" si="4"/>
        <v>100</v>
      </c>
      <c r="H143" s="112"/>
    </row>
    <row r="144" spans="1:8" ht="33" customHeight="1">
      <c r="A144" s="86"/>
      <c r="B144" s="86" t="s">
        <v>453</v>
      </c>
      <c r="C144" s="80" t="s">
        <v>142</v>
      </c>
      <c r="D144" s="80" t="s">
        <v>137</v>
      </c>
      <c r="E144" s="92">
        <v>100</v>
      </c>
      <c r="F144" s="80"/>
      <c r="G144" s="82">
        <f t="shared" si="4"/>
        <v>100</v>
      </c>
      <c r="H144" s="112"/>
    </row>
    <row r="145" spans="1:9" ht="15" customHeight="1">
      <c r="A145" s="80"/>
      <c r="B145" s="156" t="s">
        <v>326</v>
      </c>
      <c r="C145" s="114"/>
      <c r="D145" s="80"/>
      <c r="E145" s="80"/>
      <c r="F145" s="80"/>
      <c r="G145" s="82"/>
      <c r="H145" s="112"/>
    </row>
    <row r="146" spans="1:9" ht="15" customHeight="1">
      <c r="A146" s="80"/>
      <c r="B146" s="184" t="s">
        <v>34</v>
      </c>
      <c r="C146" s="80"/>
      <c r="D146" s="80"/>
      <c r="E146" s="80"/>
      <c r="F146" s="80"/>
      <c r="G146" s="82"/>
      <c r="H146" s="112"/>
    </row>
    <row r="147" spans="1:9" ht="38.25" customHeight="1">
      <c r="A147" s="80"/>
      <c r="B147" s="97" t="s">
        <v>323</v>
      </c>
      <c r="C147" s="120" t="s">
        <v>125</v>
      </c>
      <c r="D147" s="80" t="s">
        <v>130</v>
      </c>
      <c r="E147" s="93">
        <f>SUM(E148:E156)</f>
        <v>22026665</v>
      </c>
      <c r="F147" s="80"/>
      <c r="G147" s="82">
        <f>E147+F147</f>
        <v>22026665</v>
      </c>
      <c r="H147" s="112"/>
      <c r="I147" s="115"/>
    </row>
    <row r="148" spans="1:9" ht="45.75" customHeight="1">
      <c r="A148" s="80"/>
      <c r="B148" s="150" t="s">
        <v>327</v>
      </c>
      <c r="C148" s="143" t="s">
        <v>125</v>
      </c>
      <c r="D148" s="142" t="s">
        <v>561</v>
      </c>
      <c r="E148" s="84">
        <v>1200000</v>
      </c>
      <c r="F148" s="82"/>
      <c r="G148" s="82">
        <f t="shared" ref="G148:G156" si="5">E148+F148</f>
        <v>1200000</v>
      </c>
      <c r="H148" s="112"/>
      <c r="I148" s="115"/>
    </row>
    <row r="149" spans="1:9" ht="54.75" customHeight="1">
      <c r="A149" s="80"/>
      <c r="B149" s="150" t="s">
        <v>328</v>
      </c>
      <c r="C149" s="143" t="s">
        <v>125</v>
      </c>
      <c r="D149" s="142" t="s">
        <v>561</v>
      </c>
      <c r="E149" s="84">
        <v>1300000</v>
      </c>
      <c r="F149" s="82"/>
      <c r="G149" s="82">
        <f t="shared" si="5"/>
        <v>1300000</v>
      </c>
      <c r="H149" s="112"/>
      <c r="I149" s="115"/>
    </row>
    <row r="150" spans="1:9" ht="42" customHeight="1">
      <c r="A150" s="80"/>
      <c r="B150" s="150" t="s">
        <v>329</v>
      </c>
      <c r="C150" s="143" t="s">
        <v>125</v>
      </c>
      <c r="D150" s="142" t="s">
        <v>561</v>
      </c>
      <c r="E150" s="84">
        <v>900000</v>
      </c>
      <c r="F150" s="82"/>
      <c r="G150" s="82">
        <f t="shared" si="5"/>
        <v>900000</v>
      </c>
      <c r="H150" s="112"/>
      <c r="I150" s="115"/>
    </row>
    <row r="151" spans="1:9" ht="53.25" customHeight="1">
      <c r="A151" s="80"/>
      <c r="B151" s="150" t="s">
        <v>330</v>
      </c>
      <c r="C151" s="143" t="s">
        <v>125</v>
      </c>
      <c r="D151" s="142" t="s">
        <v>561</v>
      </c>
      <c r="E151" s="84">
        <v>2100000</v>
      </c>
      <c r="F151" s="82"/>
      <c r="G151" s="82">
        <f t="shared" si="5"/>
        <v>2100000</v>
      </c>
      <c r="H151" s="112"/>
      <c r="I151" s="115"/>
    </row>
    <row r="152" spans="1:9" ht="54" customHeight="1">
      <c r="A152" s="80"/>
      <c r="B152" s="150" t="s">
        <v>331</v>
      </c>
      <c r="C152" s="143" t="s">
        <v>125</v>
      </c>
      <c r="D152" s="142" t="s">
        <v>561</v>
      </c>
      <c r="E152" s="93">
        <v>3950000</v>
      </c>
      <c r="F152" s="80"/>
      <c r="G152" s="82">
        <f t="shared" si="5"/>
        <v>3950000</v>
      </c>
      <c r="H152" s="112"/>
      <c r="I152" s="115"/>
    </row>
    <row r="153" spans="1:9" s="144" customFormat="1" ht="54" customHeight="1">
      <c r="A153" s="142"/>
      <c r="B153" s="150" t="s">
        <v>332</v>
      </c>
      <c r="C153" s="143" t="s">
        <v>125</v>
      </c>
      <c r="D153" s="142" t="s">
        <v>561</v>
      </c>
      <c r="E153" s="93">
        <v>3054331</v>
      </c>
      <c r="F153" s="142"/>
      <c r="G153" s="82">
        <f t="shared" si="5"/>
        <v>3054331</v>
      </c>
      <c r="H153" s="112"/>
    </row>
    <row r="154" spans="1:9" s="144" customFormat="1" ht="54" customHeight="1">
      <c r="A154" s="142"/>
      <c r="B154" s="150" t="s">
        <v>333</v>
      </c>
      <c r="C154" s="143" t="s">
        <v>125</v>
      </c>
      <c r="D154" s="142" t="s">
        <v>561</v>
      </c>
      <c r="E154" s="93">
        <f>3800000-649000-1628666</f>
        <v>1522334</v>
      </c>
      <c r="F154" s="142"/>
      <c r="G154" s="82">
        <f t="shared" si="5"/>
        <v>1522334</v>
      </c>
      <c r="H154" s="112"/>
    </row>
    <row r="155" spans="1:9" s="144" customFormat="1" ht="54" customHeight="1">
      <c r="A155" s="142"/>
      <c r="B155" s="150" t="s">
        <v>334</v>
      </c>
      <c r="C155" s="143" t="s">
        <v>125</v>
      </c>
      <c r="D155" s="142" t="s">
        <v>561</v>
      </c>
      <c r="E155" s="93">
        <v>4000000</v>
      </c>
      <c r="F155" s="142"/>
      <c r="G155" s="82">
        <f t="shared" si="5"/>
        <v>4000000</v>
      </c>
      <c r="H155" s="112"/>
    </row>
    <row r="156" spans="1:9" s="144" customFormat="1" ht="55.5" customHeight="1">
      <c r="A156" s="142"/>
      <c r="B156" s="150" t="s">
        <v>497</v>
      </c>
      <c r="C156" s="143"/>
      <c r="D156" s="142" t="s">
        <v>496</v>
      </c>
      <c r="E156" s="93">
        <v>4000000</v>
      </c>
      <c r="F156" s="142"/>
      <c r="G156" s="82">
        <f t="shared" si="5"/>
        <v>4000000</v>
      </c>
      <c r="H156" s="112"/>
    </row>
    <row r="157" spans="1:9" ht="15" customHeight="1">
      <c r="A157" s="80"/>
      <c r="B157" s="141" t="s">
        <v>35</v>
      </c>
      <c r="C157" s="80"/>
      <c r="D157" s="80"/>
      <c r="E157" s="145"/>
      <c r="F157" s="80"/>
      <c r="G157" s="82"/>
      <c r="H157" s="112"/>
    </row>
    <row r="158" spans="1:9" ht="27.75" customHeight="1">
      <c r="A158" s="80"/>
      <c r="B158" s="97" t="s">
        <v>335</v>
      </c>
      <c r="C158" s="80" t="s">
        <v>336</v>
      </c>
      <c r="D158" s="80" t="s">
        <v>126</v>
      </c>
      <c r="E158" s="83">
        <f>ROUND(E147/E160,0)</f>
        <v>9373</v>
      </c>
      <c r="F158" s="80"/>
      <c r="G158" s="82">
        <f t="shared" ref="G158:G182" si="6">E158</f>
        <v>9373</v>
      </c>
      <c r="H158" s="112"/>
    </row>
    <row r="159" spans="1:9" ht="15" customHeight="1">
      <c r="A159" s="80"/>
      <c r="B159" s="141" t="s">
        <v>36</v>
      </c>
      <c r="C159" s="80"/>
      <c r="D159" s="80"/>
      <c r="E159" s="92"/>
      <c r="F159" s="80"/>
      <c r="G159" s="82">
        <f t="shared" si="6"/>
        <v>0</v>
      </c>
      <c r="H159" s="112"/>
    </row>
    <row r="160" spans="1:9" ht="15" customHeight="1">
      <c r="A160" s="80"/>
      <c r="B160" s="97" t="s">
        <v>337</v>
      </c>
      <c r="C160" s="80" t="s">
        <v>125</v>
      </c>
      <c r="D160" s="80" t="s">
        <v>137</v>
      </c>
      <c r="E160" s="84">
        <v>2350</v>
      </c>
      <c r="F160" s="80"/>
      <c r="G160" s="82">
        <f t="shared" si="6"/>
        <v>2350</v>
      </c>
      <c r="H160" s="112"/>
    </row>
    <row r="161" spans="1:8" ht="15" customHeight="1">
      <c r="A161" s="80"/>
      <c r="B161" s="141" t="s">
        <v>37</v>
      </c>
      <c r="C161" s="80"/>
      <c r="D161" s="80"/>
      <c r="E161" s="92"/>
      <c r="F161" s="80"/>
      <c r="G161" s="82">
        <f t="shared" si="6"/>
        <v>0</v>
      </c>
      <c r="H161" s="112"/>
    </row>
    <row r="162" spans="1:8" ht="33" customHeight="1">
      <c r="A162" s="80"/>
      <c r="B162" s="97" t="s">
        <v>304</v>
      </c>
      <c r="C162" s="80" t="s">
        <v>142</v>
      </c>
      <c r="D162" s="80" t="s">
        <v>137</v>
      </c>
      <c r="E162" s="92">
        <v>100</v>
      </c>
      <c r="F162" s="80"/>
      <c r="G162" s="82">
        <f t="shared" si="6"/>
        <v>100</v>
      </c>
      <c r="H162" s="112"/>
    </row>
    <row r="163" spans="1:8" ht="26.25" customHeight="1">
      <c r="A163" s="80"/>
      <c r="B163" s="156" t="s">
        <v>312</v>
      </c>
      <c r="C163" s="114"/>
      <c r="D163" s="80"/>
      <c r="E163" s="80"/>
      <c r="F163" s="80"/>
      <c r="G163" s="82"/>
      <c r="H163" s="112"/>
    </row>
    <row r="164" spans="1:8" ht="21.75" customHeight="1">
      <c r="A164" s="80"/>
      <c r="B164" s="184" t="s">
        <v>34</v>
      </c>
      <c r="C164" s="80"/>
      <c r="D164" s="80"/>
      <c r="E164" s="80"/>
      <c r="F164" s="80"/>
      <c r="G164" s="82"/>
      <c r="H164" s="112"/>
    </row>
    <row r="165" spans="1:8" ht="27" customHeight="1">
      <c r="A165" s="80"/>
      <c r="B165" s="97" t="s">
        <v>313</v>
      </c>
      <c r="C165" s="120" t="s">
        <v>125</v>
      </c>
      <c r="D165" s="80" t="s">
        <v>130</v>
      </c>
      <c r="E165" s="93">
        <f>SUM(E166:E176)</f>
        <v>4223335</v>
      </c>
      <c r="F165" s="80"/>
      <c r="G165" s="82">
        <f t="shared" si="6"/>
        <v>4223335</v>
      </c>
      <c r="H165" s="112"/>
    </row>
    <row r="166" spans="1:8" ht="42" customHeight="1">
      <c r="A166" s="80"/>
      <c r="B166" s="150" t="s">
        <v>487</v>
      </c>
      <c r="C166" s="143" t="s">
        <v>125</v>
      </c>
      <c r="D166" s="142" t="s">
        <v>561</v>
      </c>
      <c r="E166" s="93">
        <v>451669</v>
      </c>
      <c r="F166" s="80"/>
      <c r="G166" s="82">
        <f t="shared" si="6"/>
        <v>451669</v>
      </c>
      <c r="H166" s="112"/>
    </row>
    <row r="167" spans="1:8" ht="56.25" customHeight="1">
      <c r="A167" s="80"/>
      <c r="B167" s="150" t="s">
        <v>488</v>
      </c>
      <c r="C167" s="143" t="s">
        <v>125</v>
      </c>
      <c r="D167" s="142" t="s">
        <v>561</v>
      </c>
      <c r="E167" s="93">
        <v>199000</v>
      </c>
      <c r="F167" s="80"/>
      <c r="G167" s="82">
        <f t="shared" si="6"/>
        <v>199000</v>
      </c>
      <c r="H167" s="112"/>
    </row>
    <row r="168" spans="1:8" ht="56.25" customHeight="1">
      <c r="A168" s="80"/>
      <c r="B168" s="162" t="s">
        <v>498</v>
      </c>
      <c r="C168" s="143" t="s">
        <v>125</v>
      </c>
      <c r="D168" s="142" t="s">
        <v>561</v>
      </c>
      <c r="E168" s="93">
        <v>199000</v>
      </c>
      <c r="F168" s="80"/>
      <c r="G168" s="82">
        <f t="shared" si="6"/>
        <v>199000</v>
      </c>
      <c r="H168" s="112"/>
    </row>
    <row r="169" spans="1:8" ht="56.25" customHeight="1">
      <c r="A169" s="80"/>
      <c r="B169" s="162" t="s">
        <v>499</v>
      </c>
      <c r="C169" s="143" t="s">
        <v>125</v>
      </c>
      <c r="D169" s="142" t="s">
        <v>561</v>
      </c>
      <c r="E169" s="93">
        <v>650000</v>
      </c>
      <c r="F169" s="80"/>
      <c r="G169" s="82">
        <f t="shared" si="6"/>
        <v>650000</v>
      </c>
      <c r="H169" s="112"/>
    </row>
    <row r="170" spans="1:8" ht="63.75" customHeight="1">
      <c r="A170" s="80"/>
      <c r="B170" s="162" t="s">
        <v>500</v>
      </c>
      <c r="C170" s="143" t="s">
        <v>125</v>
      </c>
      <c r="D170" s="142" t="s">
        <v>561</v>
      </c>
      <c r="E170" s="93">
        <v>199000</v>
      </c>
      <c r="F170" s="80"/>
      <c r="G170" s="82">
        <f t="shared" si="6"/>
        <v>199000</v>
      </c>
      <c r="H170" s="112"/>
    </row>
    <row r="171" spans="1:8" ht="51.75" customHeight="1">
      <c r="A171" s="80"/>
      <c r="B171" s="162" t="s">
        <v>501</v>
      </c>
      <c r="C171" s="143" t="s">
        <v>125</v>
      </c>
      <c r="D171" s="142" t="s">
        <v>561</v>
      </c>
      <c r="E171" s="93">
        <v>199000</v>
      </c>
      <c r="F171" s="80"/>
      <c r="G171" s="82">
        <f t="shared" si="6"/>
        <v>199000</v>
      </c>
      <c r="H171" s="112"/>
    </row>
    <row r="172" spans="1:8" ht="75.75" customHeight="1">
      <c r="A172" s="80"/>
      <c r="B172" s="162" t="s">
        <v>502</v>
      </c>
      <c r="C172" s="143" t="s">
        <v>125</v>
      </c>
      <c r="D172" s="142" t="s">
        <v>561</v>
      </c>
      <c r="E172" s="93">
        <v>199000</v>
      </c>
      <c r="F172" s="80"/>
      <c r="G172" s="82">
        <f t="shared" si="6"/>
        <v>199000</v>
      </c>
      <c r="H172" s="112"/>
    </row>
    <row r="173" spans="1:8" ht="46.5" customHeight="1">
      <c r="A173" s="80"/>
      <c r="B173" s="162" t="s">
        <v>503</v>
      </c>
      <c r="C173" s="143" t="s">
        <v>125</v>
      </c>
      <c r="D173" s="142" t="s">
        <v>561</v>
      </c>
      <c r="E173" s="93">
        <v>100000</v>
      </c>
      <c r="F173" s="80"/>
      <c r="G173" s="82">
        <f t="shared" si="6"/>
        <v>100000</v>
      </c>
      <c r="H173" s="112"/>
    </row>
    <row r="174" spans="1:8" ht="43.5" customHeight="1">
      <c r="A174" s="80"/>
      <c r="B174" s="162" t="s">
        <v>504</v>
      </c>
      <c r="C174" s="143" t="s">
        <v>125</v>
      </c>
      <c r="D174" s="142" t="s">
        <v>561</v>
      </c>
      <c r="E174" s="93">
        <v>199000</v>
      </c>
      <c r="F174" s="80"/>
      <c r="G174" s="82">
        <f t="shared" si="6"/>
        <v>199000</v>
      </c>
      <c r="H174" s="112"/>
    </row>
    <row r="175" spans="1:8" ht="56.25" customHeight="1">
      <c r="A175" s="80"/>
      <c r="B175" s="162" t="s">
        <v>505</v>
      </c>
      <c r="C175" s="143" t="s">
        <v>125</v>
      </c>
      <c r="D175" s="142" t="s">
        <v>561</v>
      </c>
      <c r="E175" s="93">
        <v>199000</v>
      </c>
      <c r="F175" s="80"/>
      <c r="G175" s="82">
        <f t="shared" si="6"/>
        <v>199000</v>
      </c>
      <c r="H175" s="112"/>
    </row>
    <row r="176" spans="1:8" ht="56.25" customHeight="1">
      <c r="A176" s="80"/>
      <c r="B176" s="162" t="s">
        <v>562</v>
      </c>
      <c r="C176" s="143" t="s">
        <v>125</v>
      </c>
      <c r="D176" s="142" t="s">
        <v>561</v>
      </c>
      <c r="E176" s="93">
        <v>1628666</v>
      </c>
      <c r="F176" s="80"/>
      <c r="G176" s="82">
        <f t="shared" si="6"/>
        <v>1628666</v>
      </c>
      <c r="H176" s="112"/>
    </row>
    <row r="177" spans="1:8" ht="16.5" customHeight="1">
      <c r="A177" s="80"/>
      <c r="B177" s="141" t="s">
        <v>35</v>
      </c>
      <c r="C177" s="120"/>
      <c r="D177" s="80"/>
      <c r="E177" s="145"/>
      <c r="F177" s="80"/>
      <c r="G177" s="82"/>
      <c r="H177" s="112"/>
    </row>
    <row r="178" spans="1:8" ht="18.75" customHeight="1">
      <c r="A178" s="80"/>
      <c r="B178" s="97" t="s">
        <v>490</v>
      </c>
      <c r="C178" s="80" t="s">
        <v>336</v>
      </c>
      <c r="D178" s="80" t="s">
        <v>126</v>
      </c>
      <c r="E178" s="83">
        <f>ROUND(E165/E180,0)</f>
        <v>2112</v>
      </c>
      <c r="F178" s="80"/>
      <c r="G178" s="82">
        <f t="shared" si="6"/>
        <v>2112</v>
      </c>
      <c r="H178" s="112"/>
    </row>
    <row r="179" spans="1:8" ht="16.5" customHeight="1">
      <c r="A179" s="80"/>
      <c r="B179" s="141" t="s">
        <v>36</v>
      </c>
      <c r="C179" s="120"/>
      <c r="D179" s="80"/>
      <c r="E179" s="92"/>
      <c r="F179" s="80"/>
      <c r="G179" s="82"/>
      <c r="H179" s="112"/>
    </row>
    <row r="180" spans="1:8" ht="20.25" customHeight="1">
      <c r="A180" s="80"/>
      <c r="B180" s="97" t="s">
        <v>489</v>
      </c>
      <c r="C180" s="120" t="s">
        <v>125</v>
      </c>
      <c r="D180" s="80" t="s">
        <v>137</v>
      </c>
      <c r="E180" s="92">
        <v>2000</v>
      </c>
      <c r="F180" s="80"/>
      <c r="G180" s="82">
        <f t="shared" si="6"/>
        <v>2000</v>
      </c>
      <c r="H180" s="112"/>
    </row>
    <row r="181" spans="1:8" ht="16.5" customHeight="1">
      <c r="A181" s="80"/>
      <c r="B181" s="141" t="s">
        <v>37</v>
      </c>
      <c r="C181" s="120"/>
      <c r="D181" s="80"/>
      <c r="E181" s="92"/>
      <c r="F181" s="80"/>
      <c r="G181" s="82"/>
      <c r="H181" s="112"/>
    </row>
    <row r="182" spans="1:8" ht="26.25" customHeight="1">
      <c r="A182" s="80"/>
      <c r="B182" s="97" t="s">
        <v>314</v>
      </c>
      <c r="C182" s="120" t="s">
        <v>142</v>
      </c>
      <c r="D182" s="80" t="s">
        <v>137</v>
      </c>
      <c r="E182" s="92">
        <v>100</v>
      </c>
      <c r="F182" s="80"/>
      <c r="G182" s="82">
        <f t="shared" si="6"/>
        <v>100</v>
      </c>
      <c r="H182" s="112"/>
    </row>
    <row r="183" spans="1:8" ht="16.5" customHeight="1">
      <c r="A183" s="138"/>
      <c r="B183" s="234" t="s">
        <v>178</v>
      </c>
      <c r="C183" s="235"/>
      <c r="D183" s="80"/>
      <c r="E183" s="92"/>
      <c r="F183" s="80"/>
      <c r="G183" s="82"/>
      <c r="H183" s="112"/>
    </row>
    <row r="184" spans="1:8" ht="22.5" customHeight="1">
      <c r="A184" s="185">
        <v>3</v>
      </c>
      <c r="B184" s="229" t="s">
        <v>182</v>
      </c>
      <c r="C184" s="230"/>
      <c r="D184" s="80"/>
      <c r="E184" s="80"/>
      <c r="F184" s="80"/>
      <c r="G184" s="80"/>
      <c r="H184" s="112"/>
    </row>
    <row r="185" spans="1:8" ht="14.25" customHeight="1">
      <c r="A185" s="80">
        <v>1</v>
      </c>
      <c r="B185" s="184" t="s">
        <v>34</v>
      </c>
      <c r="C185" s="80"/>
      <c r="D185" s="80"/>
      <c r="E185" s="81"/>
      <c r="F185" s="80"/>
      <c r="G185" s="80"/>
      <c r="H185" s="112"/>
    </row>
    <row r="186" spans="1:8" ht="32.25" customHeight="1">
      <c r="A186" s="80"/>
      <c r="B186" s="86" t="s">
        <v>451</v>
      </c>
      <c r="C186" s="80" t="s">
        <v>125</v>
      </c>
      <c r="D186" s="80" t="s">
        <v>126</v>
      </c>
      <c r="E186" s="84">
        <f>800000+500000</f>
        <v>1300000</v>
      </c>
      <c r="F186" s="80"/>
      <c r="G186" s="81">
        <f>E186+F186</f>
        <v>1300000</v>
      </c>
      <c r="H186" s="112"/>
    </row>
    <row r="187" spans="1:8" ht="14.25" customHeight="1">
      <c r="A187" s="80">
        <v>2</v>
      </c>
      <c r="B187" s="184" t="s">
        <v>35</v>
      </c>
      <c r="C187" s="80"/>
      <c r="D187" s="80"/>
      <c r="E187" s="83"/>
      <c r="F187" s="80"/>
      <c r="G187" s="80"/>
      <c r="H187" s="112"/>
    </row>
    <row r="188" spans="1:8" ht="24.75" customHeight="1">
      <c r="A188" s="80"/>
      <c r="B188" s="86" t="s">
        <v>160</v>
      </c>
      <c r="C188" s="80" t="s">
        <v>127</v>
      </c>
      <c r="D188" s="80" t="s">
        <v>126</v>
      </c>
      <c r="E188" s="83">
        <v>120</v>
      </c>
      <c r="F188" s="80"/>
      <c r="G188" s="81">
        <f>E188+F188</f>
        <v>120</v>
      </c>
      <c r="H188" s="112"/>
    </row>
    <row r="189" spans="1:8" ht="31.5" customHeight="1">
      <c r="A189" s="80"/>
      <c r="B189" s="86" t="s">
        <v>234</v>
      </c>
      <c r="C189" s="80" t="s">
        <v>127</v>
      </c>
      <c r="D189" s="80" t="s">
        <v>126</v>
      </c>
      <c r="E189" s="83">
        <v>200</v>
      </c>
      <c r="F189" s="80"/>
      <c r="G189" s="81">
        <f>E189+F189</f>
        <v>200</v>
      </c>
      <c r="H189" s="112"/>
    </row>
    <row r="190" spans="1:8" ht="26.25" customHeight="1">
      <c r="A190" s="80"/>
      <c r="B190" s="86" t="s">
        <v>320</v>
      </c>
      <c r="C190" s="80" t="s">
        <v>148</v>
      </c>
      <c r="D190" s="80" t="s">
        <v>126</v>
      </c>
      <c r="E190" s="83">
        <v>12</v>
      </c>
      <c r="F190" s="80"/>
      <c r="G190" s="81">
        <f>E190</f>
        <v>12</v>
      </c>
      <c r="H190" s="112"/>
    </row>
    <row r="191" spans="1:8" ht="14.25" customHeight="1">
      <c r="A191" s="80">
        <v>3</v>
      </c>
      <c r="B191" s="184" t="s">
        <v>36</v>
      </c>
      <c r="C191" s="80"/>
      <c r="D191" s="80"/>
      <c r="E191" s="83"/>
      <c r="F191" s="80"/>
      <c r="G191" s="80"/>
      <c r="H191" s="112"/>
    </row>
    <row r="192" spans="1:8" ht="30" customHeight="1">
      <c r="A192" s="80"/>
      <c r="B192" s="86" t="s">
        <v>321</v>
      </c>
      <c r="C192" s="80" t="s">
        <v>125</v>
      </c>
      <c r="D192" s="80" t="s">
        <v>137</v>
      </c>
      <c r="E192" s="92">
        <f>800000/120/12</f>
        <v>555.55555555555554</v>
      </c>
      <c r="F192" s="80"/>
      <c r="G192" s="82">
        <f>E192+F192</f>
        <v>555.55555555555554</v>
      </c>
      <c r="H192" s="112"/>
    </row>
    <row r="193" spans="1:10" ht="27.75" customHeight="1">
      <c r="A193" s="80"/>
      <c r="B193" s="86" t="s">
        <v>235</v>
      </c>
      <c r="C193" s="80" t="s">
        <v>125</v>
      </c>
      <c r="D193" s="80" t="s">
        <v>137</v>
      </c>
      <c r="E193" s="92">
        <f>500000/200</f>
        <v>2500</v>
      </c>
      <c r="F193" s="80"/>
      <c r="G193" s="82">
        <f>E193+F193</f>
        <v>2500</v>
      </c>
      <c r="H193" s="112"/>
      <c r="J193" s="112"/>
    </row>
    <row r="194" spans="1:10" ht="25.5" hidden="1" customHeight="1">
      <c r="A194" s="80"/>
      <c r="B194" s="86"/>
      <c r="C194" s="80"/>
      <c r="D194" s="80"/>
      <c r="E194" s="92"/>
      <c r="F194" s="80"/>
      <c r="G194" s="82"/>
      <c r="H194" s="112"/>
      <c r="J194" s="112"/>
    </row>
    <row r="195" spans="1:10" ht="14.25" customHeight="1">
      <c r="A195" s="80">
        <v>4</v>
      </c>
      <c r="B195" s="184" t="s">
        <v>37</v>
      </c>
      <c r="C195" s="80"/>
      <c r="D195" s="80"/>
      <c r="E195" s="80"/>
      <c r="F195" s="80"/>
      <c r="G195" s="80"/>
      <c r="H195" s="112"/>
    </row>
    <row r="196" spans="1:10" ht="26.25" customHeight="1">
      <c r="A196" s="80"/>
      <c r="B196" s="86" t="s">
        <v>315</v>
      </c>
      <c r="C196" s="80" t="s">
        <v>142</v>
      </c>
      <c r="D196" s="80" t="s">
        <v>137</v>
      </c>
      <c r="E196" s="92">
        <v>100</v>
      </c>
      <c r="F196" s="80"/>
      <c r="G196" s="82">
        <f>E196+F196</f>
        <v>100</v>
      </c>
      <c r="H196" s="112"/>
    </row>
    <row r="197" spans="1:10">
      <c r="A197" s="185">
        <v>4</v>
      </c>
      <c r="B197" s="227" t="s">
        <v>179</v>
      </c>
      <c r="C197" s="276"/>
      <c r="D197" s="80"/>
      <c r="E197" s="89"/>
      <c r="F197" s="80"/>
      <c r="G197" s="82"/>
      <c r="H197" s="112"/>
    </row>
    <row r="198" spans="1:10" ht="23.25" customHeight="1">
      <c r="A198" s="185"/>
      <c r="B198" s="184" t="s">
        <v>255</v>
      </c>
      <c r="C198" s="80"/>
      <c r="D198" s="80"/>
      <c r="E198" s="85">
        <f>E200+E201</f>
        <v>6099000</v>
      </c>
      <c r="F198" s="185"/>
      <c r="G198" s="85">
        <f>E198+F198</f>
        <v>6099000</v>
      </c>
      <c r="H198" s="112"/>
    </row>
    <row r="199" spans="1:10" ht="14.25" customHeight="1">
      <c r="A199" s="80">
        <v>1</v>
      </c>
      <c r="B199" s="184" t="s">
        <v>34</v>
      </c>
      <c r="C199" s="80"/>
      <c r="D199" s="80"/>
      <c r="E199" s="80"/>
      <c r="F199" s="80"/>
      <c r="G199" s="80"/>
      <c r="H199" s="112"/>
    </row>
    <row r="200" spans="1:10" ht="21" customHeight="1">
      <c r="A200" s="80"/>
      <c r="B200" s="86" t="s">
        <v>188</v>
      </c>
      <c r="C200" s="80" t="s">
        <v>129</v>
      </c>
      <c r="D200" s="80" t="s">
        <v>139</v>
      </c>
      <c r="E200" s="84">
        <v>6000000</v>
      </c>
      <c r="F200" s="80"/>
      <c r="G200" s="81">
        <f>E200+F200</f>
        <v>6000000</v>
      </c>
      <c r="H200" s="112"/>
    </row>
    <row r="201" spans="1:10" ht="32.25" customHeight="1">
      <c r="A201" s="80"/>
      <c r="B201" s="86" t="s">
        <v>236</v>
      </c>
      <c r="C201" s="80" t="s">
        <v>129</v>
      </c>
      <c r="D201" s="80" t="s">
        <v>139</v>
      </c>
      <c r="E201" s="84">
        <f>140000-41000</f>
        <v>99000</v>
      </c>
      <c r="F201" s="80"/>
      <c r="G201" s="81">
        <f>E201</f>
        <v>99000</v>
      </c>
      <c r="H201" s="112"/>
    </row>
    <row r="202" spans="1:10" ht="14.25" customHeight="1">
      <c r="A202" s="80">
        <v>2</v>
      </c>
      <c r="B202" s="184" t="s">
        <v>35</v>
      </c>
      <c r="C202" s="80"/>
      <c r="D202" s="80"/>
      <c r="E202" s="80"/>
      <c r="F202" s="80"/>
      <c r="G202" s="80"/>
      <c r="H202" s="112"/>
    </row>
    <row r="203" spans="1:10" ht="24" customHeight="1">
      <c r="A203" s="80"/>
      <c r="B203" s="86" t="s">
        <v>189</v>
      </c>
      <c r="C203" s="80" t="s">
        <v>190</v>
      </c>
      <c r="D203" s="80" t="s">
        <v>126</v>
      </c>
      <c r="E203" s="87">
        <v>692841</v>
      </c>
      <c r="F203" s="80"/>
      <c r="G203" s="81">
        <f>E203+F203</f>
        <v>692841</v>
      </c>
      <c r="H203" s="112"/>
    </row>
    <row r="204" spans="1:10" ht="30" customHeight="1">
      <c r="A204" s="80"/>
      <c r="B204" s="86" t="s">
        <v>164</v>
      </c>
      <c r="C204" s="80" t="s">
        <v>127</v>
      </c>
      <c r="D204" s="80" t="s">
        <v>126</v>
      </c>
      <c r="E204" s="83">
        <v>107</v>
      </c>
      <c r="F204" s="80"/>
      <c r="G204" s="83">
        <f>E204</f>
        <v>107</v>
      </c>
      <c r="H204" s="112"/>
    </row>
    <row r="205" spans="1:10" ht="14.25" customHeight="1">
      <c r="A205" s="80">
        <v>3</v>
      </c>
      <c r="B205" s="184" t="s">
        <v>36</v>
      </c>
      <c r="C205" s="80"/>
      <c r="D205" s="80"/>
      <c r="E205" s="80"/>
      <c r="F205" s="80"/>
      <c r="G205" s="80"/>
      <c r="H205" s="112"/>
    </row>
    <row r="206" spans="1:10" ht="27.75" customHeight="1">
      <c r="A206" s="80"/>
      <c r="B206" s="86" t="s">
        <v>192</v>
      </c>
      <c r="C206" s="80" t="s">
        <v>129</v>
      </c>
      <c r="D206" s="80" t="s">
        <v>191</v>
      </c>
      <c r="E206" s="84">
        <v>8.66</v>
      </c>
      <c r="F206" s="80"/>
      <c r="G206" s="82">
        <f>E206+F206</f>
        <v>8.66</v>
      </c>
      <c r="H206" s="112"/>
    </row>
    <row r="207" spans="1:10" ht="29.25" customHeight="1">
      <c r="A207" s="80"/>
      <c r="B207" s="86" t="s">
        <v>165</v>
      </c>
      <c r="C207" s="80" t="s">
        <v>129</v>
      </c>
      <c r="D207" s="80" t="s">
        <v>141</v>
      </c>
      <c r="E207" s="84">
        <f>E201/E204+0.01</f>
        <v>925.24364485981312</v>
      </c>
      <c r="F207" s="80"/>
      <c r="G207" s="82">
        <f>E207</f>
        <v>925.24364485981312</v>
      </c>
      <c r="H207" s="112"/>
    </row>
    <row r="208" spans="1:10" ht="14.25" customHeight="1">
      <c r="A208" s="80">
        <v>4</v>
      </c>
      <c r="B208" s="184" t="s">
        <v>37</v>
      </c>
      <c r="C208" s="80"/>
      <c r="D208" s="80"/>
      <c r="E208" s="80"/>
      <c r="F208" s="80"/>
      <c r="G208" s="80"/>
      <c r="H208" s="112"/>
    </row>
    <row r="209" spans="1:8" ht="29.25" customHeight="1">
      <c r="A209" s="80"/>
      <c r="B209" s="86" t="s">
        <v>193</v>
      </c>
      <c r="C209" s="80" t="s">
        <v>142</v>
      </c>
      <c r="D209" s="80" t="s">
        <v>137</v>
      </c>
      <c r="E209" s="80">
        <v>100</v>
      </c>
      <c r="F209" s="80"/>
      <c r="G209" s="82">
        <f>E209+F209</f>
        <v>100</v>
      </c>
      <c r="H209" s="112"/>
    </row>
    <row r="210" spans="1:8" ht="21" customHeight="1">
      <c r="A210" s="80"/>
      <c r="B210" s="229" t="s">
        <v>256</v>
      </c>
      <c r="C210" s="236"/>
      <c r="D210" s="80"/>
      <c r="E210" s="80"/>
      <c r="F210" s="80"/>
      <c r="G210" s="80"/>
      <c r="H210" s="112"/>
    </row>
    <row r="211" spans="1:8" ht="14.25" customHeight="1">
      <c r="A211" s="80">
        <v>1</v>
      </c>
      <c r="B211" s="184" t="s">
        <v>34</v>
      </c>
      <c r="C211" s="80"/>
      <c r="D211" s="80"/>
      <c r="E211" s="80"/>
      <c r="F211" s="80"/>
      <c r="G211" s="80"/>
      <c r="H211" s="112"/>
    </row>
    <row r="212" spans="1:8">
      <c r="A212" s="80"/>
      <c r="B212" s="86" t="s">
        <v>237</v>
      </c>
      <c r="C212" s="80" t="s">
        <v>129</v>
      </c>
      <c r="D212" s="80" t="s">
        <v>126</v>
      </c>
      <c r="E212" s="84">
        <f>719510-100000</f>
        <v>619510</v>
      </c>
      <c r="F212" s="80"/>
      <c r="G212" s="82">
        <f>E212+F212</f>
        <v>619510</v>
      </c>
      <c r="H212" s="112"/>
    </row>
    <row r="213" spans="1:8" ht="14.25" customHeight="1">
      <c r="A213" s="80">
        <v>2</v>
      </c>
      <c r="B213" s="184" t="s">
        <v>35</v>
      </c>
      <c r="C213" s="80"/>
      <c r="D213" s="80"/>
      <c r="E213" s="83"/>
      <c r="F213" s="80"/>
      <c r="G213" s="80"/>
      <c r="H213" s="112"/>
    </row>
    <row r="214" spans="1:8" ht="33.75" customHeight="1">
      <c r="A214" s="80"/>
      <c r="B214" s="86" t="s">
        <v>272</v>
      </c>
      <c r="C214" s="80" t="s">
        <v>134</v>
      </c>
      <c r="D214" s="80" t="s">
        <v>126</v>
      </c>
      <c r="E214" s="83">
        <v>30</v>
      </c>
      <c r="F214" s="80"/>
      <c r="G214" s="80">
        <f>E214</f>
        <v>30</v>
      </c>
      <c r="H214" s="112"/>
    </row>
    <row r="215" spans="1:8" ht="15.75" customHeight="1">
      <c r="A215" s="80"/>
      <c r="B215" s="86" t="s">
        <v>238</v>
      </c>
      <c r="C215" s="80" t="s">
        <v>134</v>
      </c>
      <c r="D215" s="80" t="s">
        <v>126</v>
      </c>
      <c r="E215" s="83">
        <v>10</v>
      </c>
      <c r="F215" s="80"/>
      <c r="G215" s="80">
        <f>E215</f>
        <v>10</v>
      </c>
      <c r="H215" s="112"/>
    </row>
    <row r="216" spans="1:8" ht="48" customHeight="1">
      <c r="A216" s="80"/>
      <c r="B216" s="86" t="s">
        <v>273</v>
      </c>
      <c r="C216" s="80" t="s">
        <v>134</v>
      </c>
      <c r="D216" s="80" t="s">
        <v>126</v>
      </c>
      <c r="E216" s="83">
        <v>30</v>
      </c>
      <c r="F216" s="80"/>
      <c r="G216" s="80">
        <f>E216+F216</f>
        <v>30</v>
      </c>
      <c r="H216" s="112"/>
    </row>
    <row r="217" spans="1:8" ht="14.25" customHeight="1">
      <c r="A217" s="80">
        <v>3</v>
      </c>
      <c r="B217" s="184" t="s">
        <v>36</v>
      </c>
      <c r="C217" s="80"/>
      <c r="D217" s="80"/>
      <c r="E217" s="80"/>
      <c r="F217" s="80"/>
      <c r="G217" s="80"/>
      <c r="H217" s="112"/>
    </row>
    <row r="218" spans="1:8" ht="24.75" customHeight="1">
      <c r="A218" s="80"/>
      <c r="B218" s="86" t="s">
        <v>274</v>
      </c>
      <c r="C218" s="80" t="s">
        <v>129</v>
      </c>
      <c r="D218" s="80" t="s">
        <v>137</v>
      </c>
      <c r="E218" s="82">
        <v>10000</v>
      </c>
      <c r="F218" s="80"/>
      <c r="G218" s="82">
        <f>E218</f>
        <v>10000</v>
      </c>
      <c r="H218" s="112"/>
    </row>
    <row r="219" spans="1:8" ht="20.25" customHeight="1">
      <c r="A219" s="80"/>
      <c r="B219" s="86" t="s">
        <v>240</v>
      </c>
      <c r="C219" s="80" t="s">
        <v>129</v>
      </c>
      <c r="D219" s="80" t="s">
        <v>137</v>
      </c>
      <c r="E219" s="82">
        <v>9951</v>
      </c>
      <c r="F219" s="80"/>
      <c r="G219" s="82">
        <f>E219</f>
        <v>9951</v>
      </c>
      <c r="H219" s="112"/>
    </row>
    <row r="220" spans="1:8" ht="36" customHeight="1">
      <c r="A220" s="80"/>
      <c r="B220" s="86" t="s">
        <v>275</v>
      </c>
      <c r="C220" s="80" t="s">
        <v>129</v>
      </c>
      <c r="D220" s="80" t="s">
        <v>137</v>
      </c>
      <c r="E220" s="82">
        <v>7333.34</v>
      </c>
      <c r="F220" s="80"/>
      <c r="G220" s="82">
        <f>E220+F220</f>
        <v>7333.34</v>
      </c>
      <c r="H220" s="112"/>
    </row>
    <row r="221" spans="1:8" ht="14.25" customHeight="1">
      <c r="A221" s="80">
        <v>4</v>
      </c>
      <c r="B221" s="184" t="s">
        <v>37</v>
      </c>
      <c r="C221" s="80"/>
      <c r="D221" s="80"/>
      <c r="E221" s="83"/>
      <c r="F221" s="80"/>
      <c r="G221" s="80"/>
      <c r="H221" s="112"/>
    </row>
    <row r="222" spans="1:8">
      <c r="A222" s="80"/>
      <c r="B222" s="86" t="s">
        <v>166</v>
      </c>
      <c r="C222" s="80" t="s">
        <v>142</v>
      </c>
      <c r="D222" s="80" t="s">
        <v>167</v>
      </c>
      <c r="E222" s="83">
        <v>100</v>
      </c>
      <c r="F222" s="80"/>
      <c r="G222" s="81">
        <f t="shared" ref="G222" si="7">E222+F222</f>
        <v>100</v>
      </c>
      <c r="H222" s="112"/>
    </row>
    <row r="223" spans="1:8" ht="21.75" hidden="1" customHeight="1">
      <c r="A223" s="80"/>
      <c r="B223" s="229" t="s">
        <v>306</v>
      </c>
      <c r="C223" s="237"/>
      <c r="D223" s="230"/>
      <c r="E223" s="83"/>
      <c r="F223" s="80"/>
      <c r="G223" s="81"/>
      <c r="H223" s="112"/>
    </row>
    <row r="224" spans="1:8" ht="14.25" hidden="1" customHeight="1">
      <c r="A224" s="80">
        <v>1</v>
      </c>
      <c r="B224" s="184" t="s">
        <v>34</v>
      </c>
      <c r="C224" s="80"/>
      <c r="D224" s="80"/>
      <c r="E224" s="83"/>
      <c r="F224" s="80"/>
      <c r="G224" s="81"/>
      <c r="H224" s="112"/>
    </row>
    <row r="225" spans="1:8" ht="33.6" hidden="1" customHeight="1">
      <c r="A225" s="80"/>
      <c r="B225" s="86" t="s">
        <v>307</v>
      </c>
      <c r="C225" s="80" t="s">
        <v>129</v>
      </c>
      <c r="D225" s="80" t="s">
        <v>171</v>
      </c>
      <c r="E225" s="84">
        <v>0</v>
      </c>
      <c r="F225" s="80"/>
      <c r="G225" s="82">
        <f>E225</f>
        <v>0</v>
      </c>
      <c r="H225" s="112"/>
    </row>
    <row r="226" spans="1:8" ht="14.25" hidden="1" customHeight="1">
      <c r="A226" s="80">
        <v>2</v>
      </c>
      <c r="B226" s="184" t="s">
        <v>35</v>
      </c>
      <c r="C226" s="80"/>
      <c r="D226" s="80"/>
      <c r="E226" s="83"/>
      <c r="F226" s="80"/>
      <c r="G226" s="81"/>
      <c r="H226" s="112"/>
    </row>
    <row r="227" spans="1:8" ht="22.5" hidden="1">
      <c r="A227" s="80"/>
      <c r="B227" s="86" t="s">
        <v>310</v>
      </c>
      <c r="C227" s="80" t="s">
        <v>134</v>
      </c>
      <c r="D227" s="80" t="s">
        <v>126</v>
      </c>
      <c r="E227" s="83">
        <v>0</v>
      </c>
      <c r="F227" s="80"/>
      <c r="G227" s="81">
        <f>E227</f>
        <v>0</v>
      </c>
      <c r="H227" s="112"/>
    </row>
    <row r="228" spans="1:8" ht="14.25" hidden="1" customHeight="1">
      <c r="A228" s="80">
        <v>3</v>
      </c>
      <c r="B228" s="184" t="s">
        <v>36</v>
      </c>
      <c r="C228" s="80"/>
      <c r="D228" s="80"/>
      <c r="E228" s="83"/>
      <c r="F228" s="80"/>
      <c r="G228" s="81"/>
      <c r="H228" s="112"/>
    </row>
    <row r="229" spans="1:8" ht="22.5" hidden="1">
      <c r="A229" s="80"/>
      <c r="B229" s="86" t="s">
        <v>309</v>
      </c>
      <c r="C229" s="80" t="s">
        <v>125</v>
      </c>
      <c r="D229" s="80" t="s">
        <v>137</v>
      </c>
      <c r="E229" s="84">
        <v>0</v>
      </c>
      <c r="F229" s="80"/>
      <c r="G229" s="82">
        <f>E229</f>
        <v>0</v>
      </c>
      <c r="H229" s="112"/>
    </row>
    <row r="230" spans="1:8" ht="12" hidden="1" customHeight="1">
      <c r="A230" s="80">
        <v>4</v>
      </c>
      <c r="B230" s="184" t="s">
        <v>37</v>
      </c>
      <c r="C230" s="80"/>
      <c r="D230" s="80"/>
      <c r="E230" s="83"/>
      <c r="F230" s="80"/>
      <c r="G230" s="81"/>
      <c r="H230" s="112"/>
    </row>
    <row r="231" spans="1:8" ht="22.5" hidden="1">
      <c r="A231" s="80"/>
      <c r="B231" s="86" t="s">
        <v>308</v>
      </c>
      <c r="C231" s="80" t="s">
        <v>142</v>
      </c>
      <c r="D231" s="80" t="s">
        <v>167</v>
      </c>
      <c r="E231" s="83">
        <v>0</v>
      </c>
      <c r="F231" s="80"/>
      <c r="G231" s="81">
        <f>E231</f>
        <v>0</v>
      </c>
      <c r="H231" s="112"/>
    </row>
    <row r="232" spans="1:8" ht="19.5" customHeight="1">
      <c r="A232" s="80"/>
      <c r="B232" s="229" t="s">
        <v>322</v>
      </c>
      <c r="C232" s="236"/>
      <c r="D232" s="80"/>
      <c r="E232" s="83"/>
      <c r="F232" s="80"/>
      <c r="G232" s="80"/>
      <c r="H232" s="112"/>
    </row>
    <row r="233" spans="1:8" ht="14.25" customHeight="1">
      <c r="A233" s="80">
        <v>1</v>
      </c>
      <c r="B233" s="184" t="s">
        <v>34</v>
      </c>
      <c r="C233" s="80"/>
      <c r="D233" s="80"/>
      <c r="E233" s="83"/>
      <c r="F233" s="80"/>
      <c r="G233" s="80"/>
      <c r="H233" s="112"/>
    </row>
    <row r="234" spans="1:8" ht="25.5" customHeight="1">
      <c r="A234" s="80"/>
      <c r="B234" s="86" t="s">
        <v>199</v>
      </c>
      <c r="C234" s="80" t="s">
        <v>129</v>
      </c>
      <c r="D234" s="80" t="s">
        <v>171</v>
      </c>
      <c r="E234" s="84">
        <v>150000</v>
      </c>
      <c r="F234" s="80"/>
      <c r="G234" s="84">
        <f>E234+F234</f>
        <v>150000</v>
      </c>
      <c r="H234" s="112"/>
    </row>
    <row r="235" spans="1:8" ht="14.25" customHeight="1">
      <c r="A235" s="80">
        <v>2</v>
      </c>
      <c r="B235" s="184" t="s">
        <v>35</v>
      </c>
      <c r="C235" s="80"/>
      <c r="D235" s="80"/>
      <c r="E235" s="83"/>
      <c r="F235" s="80"/>
      <c r="G235" s="80"/>
      <c r="H235" s="112"/>
    </row>
    <row r="236" spans="1:8" ht="28.5" customHeight="1">
      <c r="A236" s="80"/>
      <c r="B236" s="86" t="s">
        <v>198</v>
      </c>
      <c r="C236" s="80" t="s">
        <v>129</v>
      </c>
      <c r="D236" s="80" t="s">
        <v>126</v>
      </c>
      <c r="E236" s="83">
        <v>1</v>
      </c>
      <c r="F236" s="80"/>
      <c r="G236" s="81">
        <f>E236+F236</f>
        <v>1</v>
      </c>
      <c r="H236" s="112"/>
    </row>
    <row r="237" spans="1:8" ht="27" customHeight="1">
      <c r="A237" s="80"/>
      <c r="B237" s="86" t="s">
        <v>172</v>
      </c>
      <c r="C237" s="80" t="s">
        <v>173</v>
      </c>
      <c r="D237" s="80" t="s">
        <v>139</v>
      </c>
      <c r="E237" s="83">
        <v>8</v>
      </c>
      <c r="F237" s="80"/>
      <c r="G237" s="81">
        <f>E237+F237</f>
        <v>8</v>
      </c>
      <c r="H237" s="112"/>
    </row>
    <row r="238" spans="1:8" ht="14.25" customHeight="1">
      <c r="A238" s="80">
        <v>3</v>
      </c>
      <c r="B238" s="184" t="s">
        <v>36</v>
      </c>
      <c r="C238" s="80"/>
      <c r="D238" s="80"/>
      <c r="E238" s="83"/>
      <c r="F238" s="80"/>
      <c r="G238" s="80"/>
      <c r="H238" s="112"/>
    </row>
    <row r="239" spans="1:8" ht="22.5">
      <c r="A239" s="80"/>
      <c r="B239" s="86" t="s">
        <v>200</v>
      </c>
      <c r="C239" s="80" t="s">
        <v>125</v>
      </c>
      <c r="D239" s="80" t="s">
        <v>137</v>
      </c>
      <c r="E239" s="84">
        <f>E234/E237</f>
        <v>18750</v>
      </c>
      <c r="F239" s="80"/>
      <c r="G239" s="84">
        <f>E239+F239</f>
        <v>18750</v>
      </c>
      <c r="H239" s="112"/>
    </row>
    <row r="240" spans="1:8" ht="14.25" customHeight="1">
      <c r="A240" s="80">
        <v>4</v>
      </c>
      <c r="B240" s="184" t="s">
        <v>37</v>
      </c>
      <c r="C240" s="80"/>
      <c r="D240" s="80"/>
      <c r="E240" s="84"/>
      <c r="F240" s="80"/>
      <c r="G240" s="80"/>
      <c r="H240" s="112"/>
    </row>
    <row r="241" spans="1:8" ht="18.75" customHeight="1">
      <c r="A241" s="80"/>
      <c r="B241" s="86" t="s">
        <v>174</v>
      </c>
      <c r="C241" s="80" t="s">
        <v>142</v>
      </c>
      <c r="D241" s="80" t="s">
        <v>137</v>
      </c>
      <c r="E241" s="98">
        <v>100</v>
      </c>
      <c r="F241" s="80"/>
      <c r="G241" s="81">
        <f>E241+F241</f>
        <v>100</v>
      </c>
      <c r="H241" s="112"/>
    </row>
    <row r="242" spans="1:8" ht="20.25" customHeight="1">
      <c r="A242" s="80"/>
      <c r="B242" s="186" t="s">
        <v>325</v>
      </c>
      <c r="C242" s="187"/>
      <c r="D242" s="88"/>
      <c r="E242" s="83"/>
      <c r="F242" s="80"/>
      <c r="G242" s="80"/>
      <c r="H242" s="112"/>
    </row>
    <row r="243" spans="1:8" ht="14.25" customHeight="1">
      <c r="A243" s="80">
        <v>1</v>
      </c>
      <c r="B243" s="184" t="s">
        <v>34</v>
      </c>
      <c r="C243" s="80"/>
      <c r="D243" s="88"/>
      <c r="E243" s="83"/>
      <c r="F243" s="80"/>
      <c r="G243" s="80"/>
      <c r="H243" s="112"/>
    </row>
    <row r="244" spans="1:8" ht="24" customHeight="1">
      <c r="A244" s="80"/>
      <c r="B244" s="86" t="s">
        <v>300</v>
      </c>
      <c r="C244" s="80" t="s">
        <v>129</v>
      </c>
      <c r="D244" s="80" t="s">
        <v>171</v>
      </c>
      <c r="E244" s="84">
        <v>18000</v>
      </c>
      <c r="F244" s="80"/>
      <c r="G244" s="84">
        <f>E244</f>
        <v>18000</v>
      </c>
      <c r="H244" s="112"/>
    </row>
    <row r="245" spans="1:8" ht="14.25" customHeight="1">
      <c r="A245" s="80">
        <v>2</v>
      </c>
      <c r="B245" s="184" t="s">
        <v>35</v>
      </c>
      <c r="C245" s="80"/>
      <c r="D245" s="88"/>
      <c r="E245" s="83"/>
      <c r="F245" s="80"/>
      <c r="G245" s="80"/>
      <c r="H245" s="112"/>
    </row>
    <row r="246" spans="1:8" ht="27.75" customHeight="1">
      <c r="A246" s="80"/>
      <c r="B246" s="86" t="s">
        <v>301</v>
      </c>
      <c r="C246" s="80" t="s">
        <v>173</v>
      </c>
      <c r="D246" s="80" t="s">
        <v>139</v>
      </c>
      <c r="E246" s="80">
        <v>12</v>
      </c>
      <c r="F246" s="80"/>
      <c r="G246" s="80">
        <f>E246</f>
        <v>12</v>
      </c>
      <c r="H246" s="112"/>
    </row>
    <row r="247" spans="1:8" ht="14.25" customHeight="1">
      <c r="A247" s="80">
        <v>3</v>
      </c>
      <c r="B247" s="184" t="s">
        <v>36</v>
      </c>
      <c r="C247" s="80"/>
      <c r="D247" s="88"/>
      <c r="E247" s="83"/>
      <c r="F247" s="80"/>
      <c r="G247" s="80"/>
      <c r="H247" s="112"/>
    </row>
    <row r="248" spans="1:8" ht="24" customHeight="1">
      <c r="A248" s="80"/>
      <c r="B248" s="86" t="s">
        <v>302</v>
      </c>
      <c r="C248" s="80" t="s">
        <v>125</v>
      </c>
      <c r="D248" s="80" t="s">
        <v>137</v>
      </c>
      <c r="E248" s="82">
        <f>E244/E246</f>
        <v>1500</v>
      </c>
      <c r="F248" s="80"/>
      <c r="G248" s="82">
        <f>E248+F248</f>
        <v>1500</v>
      </c>
      <c r="H248" s="112"/>
    </row>
    <row r="249" spans="1:8" ht="14.25" customHeight="1">
      <c r="A249" s="80">
        <v>4</v>
      </c>
      <c r="B249" s="184" t="s">
        <v>37</v>
      </c>
      <c r="C249" s="80"/>
      <c r="D249" s="88"/>
      <c r="E249" s="83"/>
      <c r="F249" s="80"/>
      <c r="G249" s="80"/>
      <c r="H249" s="112"/>
    </row>
    <row r="250" spans="1:8" ht="14.25" customHeight="1">
      <c r="A250" s="80"/>
      <c r="B250" s="86" t="s">
        <v>166</v>
      </c>
      <c r="C250" s="80" t="s">
        <v>142</v>
      </c>
      <c r="D250" s="80" t="s">
        <v>137</v>
      </c>
      <c r="E250" s="98">
        <v>100</v>
      </c>
      <c r="F250" s="80"/>
      <c r="G250" s="81">
        <f>E250+F250</f>
        <v>100</v>
      </c>
      <c r="H250" s="112"/>
    </row>
    <row r="251" spans="1:8" ht="28.5" hidden="1" customHeight="1">
      <c r="A251" s="185">
        <v>5</v>
      </c>
      <c r="B251" s="229" t="s">
        <v>257</v>
      </c>
      <c r="C251" s="230"/>
      <c r="D251" s="80"/>
      <c r="E251" s="80"/>
      <c r="F251" s="80"/>
      <c r="G251" s="80"/>
      <c r="H251" s="112"/>
    </row>
    <row r="252" spans="1:8" ht="13.5" hidden="1" customHeight="1">
      <c r="A252" s="80">
        <v>1</v>
      </c>
      <c r="B252" s="184" t="s">
        <v>34</v>
      </c>
      <c r="C252" s="80"/>
      <c r="D252" s="80"/>
      <c r="E252" s="80"/>
      <c r="F252" s="80"/>
      <c r="G252" s="80"/>
      <c r="H252" s="112"/>
    </row>
    <row r="253" spans="1:8" hidden="1">
      <c r="A253" s="80"/>
      <c r="B253" s="86" t="s">
        <v>123</v>
      </c>
      <c r="C253" s="80" t="s">
        <v>129</v>
      </c>
      <c r="D253" s="80" t="s">
        <v>126</v>
      </c>
      <c r="E253" s="84"/>
      <c r="F253" s="80"/>
      <c r="G253" s="84"/>
      <c r="H253" s="112"/>
    </row>
    <row r="254" spans="1:8" ht="13.5" hidden="1" customHeight="1">
      <c r="A254" s="80">
        <v>2</v>
      </c>
      <c r="B254" s="184" t="s">
        <v>35</v>
      </c>
      <c r="C254" s="80"/>
      <c r="D254" s="80"/>
      <c r="E254" s="83"/>
      <c r="F254" s="80"/>
      <c r="G254" s="84"/>
      <c r="H254" s="112"/>
    </row>
    <row r="255" spans="1:8" ht="26.25" hidden="1" customHeight="1">
      <c r="A255" s="80"/>
      <c r="B255" s="86" t="s">
        <v>168</v>
      </c>
      <c r="C255" s="80" t="s">
        <v>127</v>
      </c>
      <c r="D255" s="80" t="s">
        <v>126</v>
      </c>
      <c r="E255" s="83"/>
      <c r="F255" s="80"/>
      <c r="G255" s="81"/>
      <c r="H255" s="112"/>
    </row>
    <row r="256" spans="1:8" ht="24.75" hidden="1" customHeight="1">
      <c r="A256" s="80"/>
      <c r="B256" s="86" t="s">
        <v>196</v>
      </c>
      <c r="C256" s="80" t="s">
        <v>127</v>
      </c>
      <c r="D256" s="80" t="s">
        <v>126</v>
      </c>
      <c r="E256" s="83"/>
      <c r="F256" s="80"/>
      <c r="G256" s="81"/>
      <c r="H256" s="112"/>
    </row>
    <row r="257" spans="1:8" ht="13.5" hidden="1" customHeight="1">
      <c r="A257" s="80">
        <v>3</v>
      </c>
      <c r="B257" s="184" t="s">
        <v>36</v>
      </c>
      <c r="C257" s="80"/>
      <c r="D257" s="80"/>
      <c r="E257" s="83"/>
      <c r="F257" s="80"/>
      <c r="G257" s="80"/>
      <c r="H257" s="112"/>
    </row>
    <row r="258" spans="1:8" ht="22.5" hidden="1">
      <c r="A258" s="80"/>
      <c r="B258" s="86" t="s">
        <v>169</v>
      </c>
      <c r="C258" s="80" t="s">
        <v>129</v>
      </c>
      <c r="D258" s="80" t="s">
        <v>141</v>
      </c>
      <c r="E258" s="84"/>
      <c r="F258" s="80"/>
      <c r="G258" s="84"/>
      <c r="H258" s="112"/>
    </row>
    <row r="259" spans="1:8" hidden="1">
      <c r="A259" s="80"/>
      <c r="B259" s="86" t="s">
        <v>197</v>
      </c>
      <c r="C259" s="80" t="s">
        <v>125</v>
      </c>
      <c r="D259" s="80" t="s">
        <v>141</v>
      </c>
      <c r="E259" s="84"/>
      <c r="F259" s="80"/>
      <c r="G259" s="84"/>
      <c r="H259" s="112"/>
    </row>
    <row r="260" spans="1:8" ht="13.5" hidden="1" customHeight="1">
      <c r="A260" s="80">
        <v>4</v>
      </c>
      <c r="B260" s="184" t="s">
        <v>37</v>
      </c>
      <c r="C260" s="80"/>
      <c r="D260" s="80"/>
      <c r="E260" s="83"/>
      <c r="F260" s="80"/>
      <c r="G260" s="80"/>
      <c r="H260" s="112"/>
    </row>
    <row r="261" spans="1:8" ht="22.5" hidden="1">
      <c r="A261" s="80"/>
      <c r="B261" s="86" t="s">
        <v>338</v>
      </c>
      <c r="C261" s="80" t="s">
        <v>127</v>
      </c>
      <c r="D261" s="80" t="s">
        <v>170</v>
      </c>
      <c r="E261" s="83"/>
      <c r="F261" s="80"/>
      <c r="G261" s="81"/>
      <c r="H261" s="112"/>
    </row>
    <row r="262" spans="1:8" ht="18.75" customHeight="1">
      <c r="A262" s="185">
        <v>5</v>
      </c>
      <c r="B262" s="231" t="s">
        <v>181</v>
      </c>
      <c r="C262" s="231"/>
      <c r="D262" s="80"/>
      <c r="E262" s="83"/>
      <c r="F262" s="80"/>
      <c r="G262" s="82"/>
      <c r="H262" s="112"/>
    </row>
    <row r="263" spans="1:8" ht="21.75" customHeight="1">
      <c r="A263" s="80"/>
      <c r="B263" s="184" t="s">
        <v>563</v>
      </c>
      <c r="C263" s="80"/>
      <c r="D263" s="88"/>
      <c r="E263" s="80"/>
      <c r="F263" s="80"/>
      <c r="G263" s="80"/>
      <c r="H263" s="112"/>
    </row>
    <row r="264" spans="1:8" ht="13.5" customHeight="1">
      <c r="A264" s="80">
        <v>1</v>
      </c>
      <c r="B264" s="184" t="s">
        <v>34</v>
      </c>
      <c r="C264" s="80"/>
      <c r="D264" s="88"/>
      <c r="E264" s="80"/>
      <c r="F264" s="80"/>
      <c r="G264" s="80"/>
      <c r="H264" s="112"/>
    </row>
    <row r="265" spans="1:8">
      <c r="A265" s="80"/>
      <c r="B265" s="86" t="s">
        <v>123</v>
      </c>
      <c r="C265" s="80" t="s">
        <v>129</v>
      </c>
      <c r="D265" s="80" t="s">
        <v>171</v>
      </c>
      <c r="E265" s="84">
        <f>10000+4008</f>
        <v>14008</v>
      </c>
      <c r="F265" s="80"/>
      <c r="G265" s="84">
        <f>E265+F265</f>
        <v>14008</v>
      </c>
      <c r="H265" s="112"/>
    </row>
    <row r="266" spans="1:8" ht="13.5" customHeight="1">
      <c r="A266" s="80">
        <v>2</v>
      </c>
      <c r="B266" s="184" t="s">
        <v>35</v>
      </c>
      <c r="C266" s="80"/>
      <c r="D266" s="88"/>
      <c r="E266" s="83"/>
      <c r="F266" s="80"/>
      <c r="G266" s="80"/>
      <c r="H266" s="112"/>
    </row>
    <row r="267" spans="1:8">
      <c r="A267" s="80"/>
      <c r="B267" s="86" t="s">
        <v>242</v>
      </c>
      <c r="C267" s="80" t="s">
        <v>127</v>
      </c>
      <c r="D267" s="80" t="s">
        <v>126</v>
      </c>
      <c r="E267" s="98">
        <v>5</v>
      </c>
      <c r="F267" s="80"/>
      <c r="G267" s="81">
        <f>E267+F267</f>
        <v>5</v>
      </c>
      <c r="H267" s="112"/>
    </row>
    <row r="268" spans="1:8" ht="13.5" customHeight="1">
      <c r="A268" s="80">
        <v>3</v>
      </c>
      <c r="B268" s="184" t="s">
        <v>36</v>
      </c>
      <c r="C268" s="80"/>
      <c r="D268" s="88"/>
      <c r="E268" s="98"/>
      <c r="F268" s="80"/>
      <c r="G268" s="81"/>
      <c r="H268" s="112"/>
    </row>
    <row r="269" spans="1:8" ht="22.5">
      <c r="A269" s="80"/>
      <c r="B269" s="86" t="s">
        <v>243</v>
      </c>
      <c r="C269" s="80" t="s">
        <v>129</v>
      </c>
      <c r="D269" s="80" t="s">
        <v>137</v>
      </c>
      <c r="E269" s="84">
        <f>E265/E267</f>
        <v>2801.6</v>
      </c>
      <c r="F269" s="80"/>
      <c r="G269" s="84">
        <f>E269</f>
        <v>2801.6</v>
      </c>
      <c r="H269" s="112"/>
    </row>
    <row r="270" spans="1:8" ht="13.5" customHeight="1">
      <c r="A270" s="80">
        <v>4</v>
      </c>
      <c r="B270" s="184" t="s">
        <v>37</v>
      </c>
      <c r="C270" s="80"/>
      <c r="D270" s="88"/>
      <c r="E270" s="84"/>
      <c r="F270" s="80"/>
      <c r="G270" s="82"/>
      <c r="H270" s="112"/>
    </row>
    <row r="271" spans="1:8">
      <c r="A271" s="80"/>
      <c r="B271" s="86" t="s">
        <v>244</v>
      </c>
      <c r="C271" s="80" t="s">
        <v>142</v>
      </c>
      <c r="D271" s="80" t="s">
        <v>137</v>
      </c>
      <c r="E271" s="83">
        <v>100</v>
      </c>
      <c r="F271" s="83"/>
      <c r="G271" s="83">
        <f>E271</f>
        <v>100</v>
      </c>
      <c r="H271" s="112"/>
    </row>
    <row r="272" spans="1:8" ht="27.75" customHeight="1">
      <c r="A272" s="80"/>
      <c r="B272" s="229" t="s">
        <v>564</v>
      </c>
      <c r="C272" s="274"/>
      <c r="D272" s="88"/>
      <c r="E272" s="80"/>
      <c r="F272" s="80"/>
      <c r="G272" s="80"/>
      <c r="H272" s="112"/>
    </row>
    <row r="273" spans="1:11" ht="13.5" customHeight="1">
      <c r="A273" s="80">
        <v>1</v>
      </c>
      <c r="B273" s="184" t="s">
        <v>34</v>
      </c>
      <c r="C273" s="80"/>
      <c r="D273" s="88"/>
      <c r="E273" s="80"/>
      <c r="F273" s="80"/>
      <c r="G273" s="80"/>
      <c r="H273" s="112"/>
    </row>
    <row r="274" spans="1:11">
      <c r="A274" s="80"/>
      <c r="B274" s="86" t="s">
        <v>123</v>
      </c>
      <c r="C274" s="80" t="s">
        <v>129</v>
      </c>
      <c r="D274" s="80" t="s">
        <v>130</v>
      </c>
      <c r="E274" s="84">
        <f>112000-24419-4008</f>
        <v>83573</v>
      </c>
      <c r="F274" s="80"/>
      <c r="G274" s="84">
        <f>E274+F274</f>
        <v>83573</v>
      </c>
      <c r="H274" s="112"/>
    </row>
    <row r="275" spans="1:11" ht="13.5" customHeight="1">
      <c r="A275" s="80">
        <v>2</v>
      </c>
      <c r="B275" s="184" t="s">
        <v>35</v>
      </c>
      <c r="C275" s="80"/>
      <c r="D275" s="88"/>
      <c r="E275" s="83"/>
      <c r="F275" s="80"/>
      <c r="G275" s="80"/>
      <c r="H275" s="112"/>
      <c r="J275" s="67"/>
      <c r="K275" s="67"/>
    </row>
    <row r="276" spans="1:11" ht="27.75" customHeight="1">
      <c r="A276" s="80"/>
      <c r="B276" s="86" t="s">
        <v>245</v>
      </c>
      <c r="C276" s="80" t="s">
        <v>134</v>
      </c>
      <c r="D276" s="80" t="s">
        <v>139</v>
      </c>
      <c r="E276" s="98">
        <v>6</v>
      </c>
      <c r="F276" s="80"/>
      <c r="G276" s="81">
        <f>E276+F276</f>
        <v>6</v>
      </c>
      <c r="H276" s="112"/>
    </row>
    <row r="277" spans="1:11" ht="13.5" customHeight="1">
      <c r="A277" s="80">
        <v>3</v>
      </c>
      <c r="B277" s="184" t="s">
        <v>36</v>
      </c>
      <c r="C277" s="80"/>
      <c r="D277" s="88"/>
      <c r="E277" s="83"/>
      <c r="F277" s="80"/>
      <c r="G277" s="80"/>
      <c r="H277" s="112"/>
    </row>
    <row r="278" spans="1:11" ht="24.75" customHeight="1">
      <c r="A278" s="80"/>
      <c r="B278" s="86" t="s">
        <v>246</v>
      </c>
      <c r="C278" s="80" t="s">
        <v>125</v>
      </c>
      <c r="D278" s="80" t="s">
        <v>137</v>
      </c>
      <c r="E278" s="84">
        <v>13928.83</v>
      </c>
      <c r="F278" s="80"/>
      <c r="G278" s="84">
        <f>E278</f>
        <v>13928.83</v>
      </c>
      <c r="H278" s="112"/>
    </row>
    <row r="279" spans="1:11" ht="13.5" customHeight="1">
      <c r="A279" s="80">
        <v>4</v>
      </c>
      <c r="B279" s="184" t="s">
        <v>37</v>
      </c>
      <c r="C279" s="80"/>
      <c r="D279" s="88"/>
      <c r="E279" s="83"/>
      <c r="F279" s="80"/>
      <c r="G279" s="81"/>
      <c r="H279" s="112"/>
      <c r="I279" s="67"/>
    </row>
    <row r="280" spans="1:11" ht="27" customHeight="1">
      <c r="A280" s="80"/>
      <c r="B280" s="86" t="s">
        <v>247</v>
      </c>
      <c r="C280" s="80" t="s">
        <v>142</v>
      </c>
      <c r="D280" s="80" t="s">
        <v>137</v>
      </c>
      <c r="E280" s="98">
        <v>100</v>
      </c>
      <c r="F280" s="80"/>
      <c r="G280" s="81">
        <f>E280+F280</f>
        <v>100</v>
      </c>
      <c r="H280" s="112"/>
    </row>
    <row r="281" spans="1:11" ht="25.5" customHeight="1">
      <c r="A281" s="80"/>
      <c r="B281" s="229" t="s">
        <v>565</v>
      </c>
      <c r="C281" s="230"/>
      <c r="D281" s="88"/>
      <c r="E281" s="98"/>
      <c r="F281" s="80"/>
      <c r="G281" s="81"/>
      <c r="H281" s="112"/>
    </row>
    <row r="282" spans="1:11" ht="18" customHeight="1">
      <c r="A282" s="80">
        <v>1</v>
      </c>
      <c r="B282" s="184" t="s">
        <v>34</v>
      </c>
      <c r="C282" s="80"/>
      <c r="D282" s="88"/>
      <c r="E282" s="98"/>
      <c r="F282" s="80"/>
      <c r="G282" s="81"/>
      <c r="H282" s="112"/>
    </row>
    <row r="283" spans="1:11" ht="18.75" customHeight="1">
      <c r="A283" s="80"/>
      <c r="B283" s="86" t="s">
        <v>123</v>
      </c>
      <c r="C283" s="80" t="s">
        <v>129</v>
      </c>
      <c r="D283" s="88" t="s">
        <v>130</v>
      </c>
      <c r="E283" s="84">
        <v>50000</v>
      </c>
      <c r="F283" s="80"/>
      <c r="G283" s="82">
        <f>E283</f>
        <v>50000</v>
      </c>
      <c r="H283" s="112"/>
    </row>
    <row r="284" spans="1:11" ht="17.25" customHeight="1">
      <c r="A284" s="80">
        <v>2</v>
      </c>
      <c r="B284" s="184" t="s">
        <v>35</v>
      </c>
      <c r="C284" s="80"/>
      <c r="D284" s="88"/>
      <c r="E284" s="98"/>
      <c r="F284" s="80"/>
      <c r="G284" s="81"/>
      <c r="H284" s="112"/>
    </row>
    <row r="285" spans="1:11" ht="17.25" customHeight="1">
      <c r="A285" s="80"/>
      <c r="B285" s="86" t="s">
        <v>276</v>
      </c>
      <c r="C285" s="80" t="s">
        <v>127</v>
      </c>
      <c r="D285" s="88" t="s">
        <v>139</v>
      </c>
      <c r="E285" s="98">
        <v>4</v>
      </c>
      <c r="F285" s="80"/>
      <c r="G285" s="81">
        <f>E285</f>
        <v>4</v>
      </c>
      <c r="H285" s="112"/>
    </row>
    <row r="286" spans="1:11" ht="15.75" customHeight="1">
      <c r="A286" s="80">
        <v>3</v>
      </c>
      <c r="B286" s="184" t="s">
        <v>36</v>
      </c>
      <c r="C286" s="80"/>
      <c r="D286" s="88"/>
      <c r="E286" s="98"/>
      <c r="F286" s="80"/>
      <c r="G286" s="81"/>
      <c r="H286" s="112"/>
    </row>
    <row r="287" spans="1:11" ht="23.25" customHeight="1">
      <c r="A287" s="80"/>
      <c r="B287" s="86" t="s">
        <v>277</v>
      </c>
      <c r="C287" s="80" t="s">
        <v>129</v>
      </c>
      <c r="D287" s="88" t="s">
        <v>137</v>
      </c>
      <c r="E287" s="84">
        <f>E283/E285</f>
        <v>12500</v>
      </c>
      <c r="F287" s="80"/>
      <c r="G287" s="82">
        <f>E287</f>
        <v>12500</v>
      </c>
      <c r="H287" s="112"/>
    </row>
    <row r="288" spans="1:11" ht="13.5" customHeight="1">
      <c r="A288" s="80">
        <v>4</v>
      </c>
      <c r="B288" s="184" t="s">
        <v>37</v>
      </c>
      <c r="C288" s="80"/>
      <c r="D288" s="88"/>
      <c r="E288" s="98"/>
      <c r="F288" s="80"/>
      <c r="G288" s="81"/>
      <c r="H288" s="112"/>
    </row>
    <row r="289" spans="1:8" ht="24" customHeight="1">
      <c r="A289" s="80"/>
      <c r="B289" s="86" t="s">
        <v>278</v>
      </c>
      <c r="C289" s="80" t="s">
        <v>142</v>
      </c>
      <c r="D289" s="88" t="s">
        <v>137</v>
      </c>
      <c r="E289" s="98">
        <v>100</v>
      </c>
      <c r="F289" s="80"/>
      <c r="G289" s="81">
        <f>E289</f>
        <v>100</v>
      </c>
      <c r="H289" s="112"/>
    </row>
    <row r="290" spans="1:8" ht="32.25" customHeight="1">
      <c r="A290" s="80"/>
      <c r="B290" s="229" t="s">
        <v>570</v>
      </c>
      <c r="C290" s="230"/>
      <c r="D290" s="88"/>
      <c r="E290" s="98"/>
      <c r="F290" s="80"/>
      <c r="G290" s="81"/>
      <c r="H290" s="112"/>
    </row>
    <row r="291" spans="1:8" ht="18" customHeight="1">
      <c r="A291" s="80">
        <v>1</v>
      </c>
      <c r="B291" s="184" t="s">
        <v>34</v>
      </c>
      <c r="C291" s="80"/>
      <c r="D291" s="88"/>
      <c r="E291" s="98"/>
      <c r="F291" s="80"/>
      <c r="G291" s="81"/>
      <c r="H291" s="112"/>
    </row>
    <row r="292" spans="1:8" ht="27" customHeight="1">
      <c r="A292" s="80"/>
      <c r="B292" s="86" t="s">
        <v>123</v>
      </c>
      <c r="C292" s="80" t="s">
        <v>129</v>
      </c>
      <c r="D292" s="88" t="s">
        <v>561</v>
      </c>
      <c r="E292" s="84">
        <v>41000</v>
      </c>
      <c r="F292" s="80"/>
      <c r="G292" s="82">
        <f>E292</f>
        <v>41000</v>
      </c>
      <c r="H292" s="112"/>
    </row>
    <row r="293" spans="1:8" ht="17.25" customHeight="1">
      <c r="A293" s="80">
        <v>2</v>
      </c>
      <c r="B293" s="184" t="s">
        <v>35</v>
      </c>
      <c r="C293" s="80"/>
      <c r="D293" s="88"/>
      <c r="E293" s="98"/>
      <c r="F293" s="80"/>
      <c r="G293" s="81"/>
      <c r="H293" s="112"/>
    </row>
    <row r="294" spans="1:8" ht="25.5" customHeight="1">
      <c r="A294" s="80"/>
      <c r="B294" s="86" t="s">
        <v>567</v>
      </c>
      <c r="C294" s="80" t="s">
        <v>127</v>
      </c>
      <c r="D294" s="88" t="s">
        <v>139</v>
      </c>
      <c r="E294" s="98">
        <v>1</v>
      </c>
      <c r="F294" s="80"/>
      <c r="G294" s="81">
        <f>E294</f>
        <v>1</v>
      </c>
      <c r="H294" s="112"/>
    </row>
    <row r="295" spans="1:8" ht="15.75" customHeight="1">
      <c r="A295" s="80">
        <v>3</v>
      </c>
      <c r="B295" s="184" t="s">
        <v>36</v>
      </c>
      <c r="C295" s="80"/>
      <c r="D295" s="88"/>
      <c r="E295" s="98"/>
      <c r="F295" s="80"/>
      <c r="G295" s="81"/>
      <c r="H295" s="112"/>
    </row>
    <row r="296" spans="1:8" ht="23.25" customHeight="1">
      <c r="A296" s="80"/>
      <c r="B296" s="86" t="s">
        <v>568</v>
      </c>
      <c r="C296" s="80" t="s">
        <v>129</v>
      </c>
      <c r="D296" s="88" t="s">
        <v>137</v>
      </c>
      <c r="E296" s="84">
        <f>E292/E294</f>
        <v>41000</v>
      </c>
      <c r="F296" s="80"/>
      <c r="G296" s="82">
        <f>E296</f>
        <v>41000</v>
      </c>
      <c r="H296" s="112"/>
    </row>
    <row r="297" spans="1:8" ht="13.5" customHeight="1">
      <c r="A297" s="80">
        <v>4</v>
      </c>
      <c r="B297" s="184" t="s">
        <v>37</v>
      </c>
      <c r="C297" s="80"/>
      <c r="D297" s="88"/>
      <c r="E297" s="98"/>
      <c r="F297" s="80"/>
      <c r="G297" s="81"/>
      <c r="H297" s="112"/>
    </row>
    <row r="298" spans="1:8" ht="24" customHeight="1">
      <c r="A298" s="80"/>
      <c r="B298" s="86" t="s">
        <v>569</v>
      </c>
      <c r="C298" s="80" t="s">
        <v>142</v>
      </c>
      <c r="D298" s="88" t="s">
        <v>137</v>
      </c>
      <c r="E298" s="98">
        <v>100</v>
      </c>
      <c r="F298" s="80"/>
      <c r="G298" s="81">
        <f>E298</f>
        <v>100</v>
      </c>
      <c r="H298" s="112"/>
    </row>
    <row r="299" spans="1:8" ht="32.25" customHeight="1">
      <c r="A299" s="80"/>
      <c r="B299" s="229" t="s">
        <v>566</v>
      </c>
      <c r="C299" s="230"/>
      <c r="D299" s="88"/>
      <c r="E299" s="98"/>
      <c r="F299" s="80"/>
      <c r="G299" s="81"/>
      <c r="H299" s="112"/>
    </row>
    <row r="300" spans="1:8" ht="18" customHeight="1">
      <c r="A300" s="80">
        <v>1</v>
      </c>
      <c r="B300" s="184" t="s">
        <v>34</v>
      </c>
      <c r="C300" s="80"/>
      <c r="D300" s="88"/>
      <c r="E300" s="98"/>
      <c r="F300" s="80"/>
      <c r="G300" s="81"/>
      <c r="H300" s="112"/>
    </row>
    <row r="301" spans="1:8" ht="27" customHeight="1">
      <c r="A301" s="80"/>
      <c r="B301" s="86" t="s">
        <v>557</v>
      </c>
      <c r="C301" s="80" t="s">
        <v>129</v>
      </c>
      <c r="D301" s="88" t="s">
        <v>130</v>
      </c>
      <c r="E301" s="84">
        <v>24419</v>
      </c>
      <c r="F301" s="80"/>
      <c r="G301" s="82">
        <f>E301</f>
        <v>24419</v>
      </c>
      <c r="H301" s="112"/>
    </row>
    <row r="302" spans="1:8" ht="17.25" customHeight="1">
      <c r="A302" s="80">
        <v>2</v>
      </c>
      <c r="B302" s="184" t="s">
        <v>35</v>
      </c>
      <c r="C302" s="80"/>
      <c r="D302" s="88"/>
      <c r="E302" s="98"/>
      <c r="F302" s="80"/>
      <c r="G302" s="81"/>
      <c r="H302" s="112"/>
    </row>
    <row r="303" spans="1:8" ht="25.5" customHeight="1">
      <c r="A303" s="80"/>
      <c r="B303" s="86" t="s">
        <v>554</v>
      </c>
      <c r="C303" s="80" t="s">
        <v>127</v>
      </c>
      <c r="D303" s="88" t="s">
        <v>139</v>
      </c>
      <c r="E303" s="98">
        <v>1</v>
      </c>
      <c r="F303" s="80"/>
      <c r="G303" s="81">
        <f>E303</f>
        <v>1</v>
      </c>
      <c r="H303" s="112"/>
    </row>
    <row r="304" spans="1:8" ht="15.75" customHeight="1">
      <c r="A304" s="80">
        <v>3</v>
      </c>
      <c r="B304" s="184" t="s">
        <v>36</v>
      </c>
      <c r="C304" s="80"/>
      <c r="D304" s="88"/>
      <c r="E304" s="98"/>
      <c r="F304" s="80"/>
      <c r="G304" s="81"/>
      <c r="H304" s="112"/>
    </row>
    <row r="305" spans="1:8" ht="23.25" customHeight="1">
      <c r="A305" s="80"/>
      <c r="B305" s="86" t="s">
        <v>555</v>
      </c>
      <c r="C305" s="80" t="s">
        <v>129</v>
      </c>
      <c r="D305" s="88" t="s">
        <v>137</v>
      </c>
      <c r="E305" s="84">
        <f>E301/E303</f>
        <v>24419</v>
      </c>
      <c r="F305" s="80"/>
      <c r="G305" s="82">
        <f>E305</f>
        <v>24419</v>
      </c>
      <c r="H305" s="112"/>
    </row>
    <row r="306" spans="1:8" ht="13.5" customHeight="1">
      <c r="A306" s="80">
        <v>4</v>
      </c>
      <c r="B306" s="184" t="s">
        <v>37</v>
      </c>
      <c r="C306" s="80"/>
      <c r="D306" s="88"/>
      <c r="E306" s="98"/>
      <c r="F306" s="80"/>
      <c r="G306" s="81"/>
      <c r="H306" s="112"/>
    </row>
    <row r="307" spans="1:8" ht="24" customHeight="1">
      <c r="A307" s="80"/>
      <c r="B307" s="86" t="s">
        <v>556</v>
      </c>
      <c r="C307" s="80" t="s">
        <v>142</v>
      </c>
      <c r="D307" s="88" t="s">
        <v>137</v>
      </c>
      <c r="E307" s="98">
        <v>100</v>
      </c>
      <c r="F307" s="80"/>
      <c r="G307" s="81">
        <f>E307</f>
        <v>100</v>
      </c>
      <c r="H307" s="112"/>
    </row>
    <row r="308" spans="1:8" ht="24.75" customHeight="1">
      <c r="A308" s="80">
        <v>7</v>
      </c>
      <c r="B308" s="229" t="s">
        <v>248</v>
      </c>
      <c r="C308" s="230"/>
      <c r="D308" s="116"/>
      <c r="E308" s="117">
        <f>E311+E324+E333+E342+E353+E362+E371+E380</f>
        <v>100927000</v>
      </c>
      <c r="F308" s="185"/>
      <c r="G308" s="90">
        <f>E308</f>
        <v>100927000</v>
      </c>
      <c r="H308" s="112"/>
    </row>
    <row r="309" spans="1:8" ht="21" customHeight="1">
      <c r="A309" s="80"/>
      <c r="B309" s="232" t="s">
        <v>455</v>
      </c>
      <c r="C309" s="233"/>
      <c r="D309" s="155"/>
      <c r="E309" s="98"/>
      <c r="F309" s="80"/>
      <c r="G309" s="81"/>
      <c r="H309" s="112"/>
    </row>
    <row r="310" spans="1:8" ht="13.5" customHeight="1">
      <c r="A310" s="80">
        <v>1</v>
      </c>
      <c r="B310" s="184" t="s">
        <v>34</v>
      </c>
      <c r="C310" s="80"/>
      <c r="D310" s="80"/>
      <c r="E310" s="98"/>
      <c r="F310" s="80"/>
      <c r="G310" s="81"/>
      <c r="H310" s="112"/>
    </row>
    <row r="311" spans="1:8" ht="38.25" customHeight="1">
      <c r="A311" s="80"/>
      <c r="B311" s="86" t="s">
        <v>456</v>
      </c>
      <c r="C311" s="80" t="s">
        <v>129</v>
      </c>
      <c r="D311" s="80" t="s">
        <v>130</v>
      </c>
      <c r="E311" s="84">
        <v>13365000</v>
      </c>
      <c r="F311" s="80"/>
      <c r="G311" s="84">
        <f>E311</f>
        <v>13365000</v>
      </c>
      <c r="H311" s="112"/>
    </row>
    <row r="312" spans="1:8" ht="13.5" customHeight="1">
      <c r="A312" s="80">
        <v>2</v>
      </c>
      <c r="B312" s="184" t="s">
        <v>35</v>
      </c>
      <c r="C312" s="80"/>
      <c r="D312" s="80"/>
      <c r="E312" s="98"/>
      <c r="F312" s="80"/>
      <c r="G312" s="81"/>
      <c r="H312" s="112"/>
    </row>
    <row r="313" spans="1:8" ht="14.25" customHeight="1">
      <c r="A313" s="80"/>
      <c r="B313" s="86" t="s">
        <v>124</v>
      </c>
      <c r="C313" s="80" t="s">
        <v>127</v>
      </c>
      <c r="D313" s="80" t="s">
        <v>128</v>
      </c>
      <c r="E313" s="83">
        <v>30</v>
      </c>
      <c r="F313" s="80"/>
      <c r="G313" s="81">
        <f>E313</f>
        <v>30</v>
      </c>
      <c r="H313" s="112"/>
    </row>
    <row r="314" spans="1:8" ht="21" customHeight="1">
      <c r="A314" s="80"/>
      <c r="B314" s="86" t="s">
        <v>133</v>
      </c>
      <c r="C314" s="80" t="s">
        <v>340</v>
      </c>
      <c r="D314" s="80" t="s">
        <v>162</v>
      </c>
      <c r="E314" s="83">
        <v>165</v>
      </c>
      <c r="F314" s="80"/>
      <c r="G314" s="81">
        <f>E314</f>
        <v>165</v>
      </c>
      <c r="H314" s="112"/>
    </row>
    <row r="315" spans="1:8" ht="36.75" customHeight="1">
      <c r="A315" s="80"/>
      <c r="B315" s="86" t="s">
        <v>457</v>
      </c>
      <c r="C315" s="80" t="s">
        <v>173</v>
      </c>
      <c r="D315" s="80" t="s">
        <v>139</v>
      </c>
      <c r="E315" s="83">
        <v>12</v>
      </c>
      <c r="F315" s="80"/>
      <c r="G315" s="81">
        <f>E315</f>
        <v>12</v>
      </c>
      <c r="H315" s="112"/>
    </row>
    <row r="316" spans="1:8" ht="13.5" customHeight="1">
      <c r="A316" s="80">
        <v>3</v>
      </c>
      <c r="B316" s="184" t="s">
        <v>36</v>
      </c>
      <c r="C316" s="80"/>
      <c r="D316" s="80"/>
      <c r="E316" s="98"/>
      <c r="F316" s="80"/>
      <c r="G316" s="81"/>
      <c r="H316" s="112"/>
    </row>
    <row r="317" spans="1:8" ht="26.25" customHeight="1">
      <c r="A317" s="80"/>
      <c r="B317" s="86" t="s">
        <v>458</v>
      </c>
      <c r="C317" s="80" t="s">
        <v>125</v>
      </c>
      <c r="D317" s="80" t="s">
        <v>137</v>
      </c>
      <c r="E317" s="84">
        <f>E311/E315</f>
        <v>1113750</v>
      </c>
      <c r="F317" s="82"/>
      <c r="G317" s="82">
        <f>E317</f>
        <v>1113750</v>
      </c>
      <c r="H317" s="112"/>
    </row>
    <row r="318" spans="1:8" ht="13.5" customHeight="1">
      <c r="A318" s="80">
        <v>4</v>
      </c>
      <c r="B318" s="184" t="s">
        <v>37</v>
      </c>
      <c r="C318" s="80"/>
      <c r="D318" s="80"/>
      <c r="E318" s="98"/>
      <c r="F318" s="80"/>
      <c r="G318" s="81"/>
      <c r="H318" s="112"/>
    </row>
    <row r="319" spans="1:8" ht="33.75" customHeight="1">
      <c r="A319" s="80"/>
      <c r="B319" s="86" t="s">
        <v>459</v>
      </c>
      <c r="C319" s="80" t="s">
        <v>142</v>
      </c>
      <c r="D319" s="80" t="s">
        <v>137</v>
      </c>
      <c r="E319" s="98">
        <v>100</v>
      </c>
      <c r="F319" s="80"/>
      <c r="G319" s="81">
        <f>E319</f>
        <v>100</v>
      </c>
      <c r="H319" s="112"/>
    </row>
    <row r="320" spans="1:8" ht="30" customHeight="1">
      <c r="A320" s="80"/>
      <c r="B320" s="186" t="s">
        <v>261</v>
      </c>
      <c r="C320" s="188"/>
      <c r="D320" s="80"/>
      <c r="E320" s="98"/>
      <c r="F320" s="80"/>
      <c r="G320" s="81"/>
      <c r="H320" s="112"/>
    </row>
    <row r="321" spans="1:8" ht="13.5" customHeight="1">
      <c r="A321" s="80">
        <v>1</v>
      </c>
      <c r="B321" s="184" t="s">
        <v>34</v>
      </c>
      <c r="C321" s="80"/>
      <c r="D321" s="88"/>
      <c r="E321" s="98"/>
      <c r="F321" s="80"/>
      <c r="G321" s="81"/>
      <c r="H321" s="112"/>
    </row>
    <row r="322" spans="1:8" ht="23.25" customHeight="1">
      <c r="A322" s="80"/>
      <c r="B322" s="86" t="s">
        <v>143</v>
      </c>
      <c r="C322" s="80" t="s">
        <v>144</v>
      </c>
      <c r="D322" s="80" t="s">
        <v>145</v>
      </c>
      <c r="E322" s="98">
        <v>123.3</v>
      </c>
      <c r="F322" s="80"/>
      <c r="G322" s="82">
        <f t="shared" ref="G322:G324" si="8">E322</f>
        <v>123.3</v>
      </c>
      <c r="H322" s="112"/>
    </row>
    <row r="323" spans="1:8" ht="23.25" customHeight="1">
      <c r="A323" s="80"/>
      <c r="B323" s="86" t="s">
        <v>146</v>
      </c>
      <c r="C323" s="80" t="s">
        <v>339</v>
      </c>
      <c r="D323" s="80" t="s">
        <v>145</v>
      </c>
      <c r="E323" s="98">
        <v>1826.1</v>
      </c>
      <c r="F323" s="80"/>
      <c r="G323" s="82">
        <f t="shared" si="8"/>
        <v>1826.1</v>
      </c>
      <c r="H323" s="112"/>
    </row>
    <row r="324" spans="1:8" ht="66.75" customHeight="1">
      <c r="A324" s="80"/>
      <c r="B324" s="86" t="s">
        <v>341</v>
      </c>
      <c r="C324" s="80" t="s">
        <v>125</v>
      </c>
      <c r="D324" s="88" t="s">
        <v>130</v>
      </c>
      <c r="E324" s="84">
        <f>81562000-1700000</f>
        <v>79862000</v>
      </c>
      <c r="F324" s="80"/>
      <c r="G324" s="82">
        <f t="shared" si="8"/>
        <v>79862000</v>
      </c>
      <c r="H324" s="112"/>
    </row>
    <row r="325" spans="1:8" ht="13.5" customHeight="1">
      <c r="A325" s="80">
        <v>2</v>
      </c>
      <c r="B325" s="184" t="s">
        <v>35</v>
      </c>
      <c r="C325" s="80"/>
      <c r="D325" s="80"/>
      <c r="E325" s="98"/>
      <c r="F325" s="80"/>
      <c r="G325" s="81"/>
      <c r="H325" s="112"/>
    </row>
    <row r="326" spans="1:8" ht="27.75" customHeight="1">
      <c r="A326" s="80"/>
      <c r="B326" s="86" t="s">
        <v>215</v>
      </c>
      <c r="C326" s="80" t="s">
        <v>173</v>
      </c>
      <c r="D326" s="80" t="s">
        <v>139</v>
      </c>
      <c r="E326" s="98">
        <v>9</v>
      </c>
      <c r="F326" s="80"/>
      <c r="G326" s="81">
        <f>E326</f>
        <v>9</v>
      </c>
      <c r="H326" s="112"/>
    </row>
    <row r="327" spans="1:8" ht="13.5" customHeight="1">
      <c r="A327" s="80">
        <v>3</v>
      </c>
      <c r="B327" s="91" t="s">
        <v>36</v>
      </c>
      <c r="C327" s="88"/>
      <c r="D327" s="88"/>
      <c r="E327" s="98"/>
      <c r="F327" s="80"/>
      <c r="G327" s="81"/>
      <c r="H327" s="112"/>
    </row>
    <row r="328" spans="1:8" ht="21.75" customHeight="1">
      <c r="A328" s="80"/>
      <c r="B328" s="86" t="s">
        <v>217</v>
      </c>
      <c r="C328" s="80" t="s">
        <v>125</v>
      </c>
      <c r="D328" s="80" t="s">
        <v>137</v>
      </c>
      <c r="E328" s="84">
        <f>E324/E326</f>
        <v>8873555.555555556</v>
      </c>
      <c r="F328" s="80"/>
      <c r="G328" s="81">
        <f>E328</f>
        <v>8873555.555555556</v>
      </c>
      <c r="H328" s="112"/>
    </row>
    <row r="329" spans="1:8" ht="13.5" customHeight="1">
      <c r="A329" s="80">
        <v>4</v>
      </c>
      <c r="B329" s="91" t="s">
        <v>37</v>
      </c>
      <c r="C329" s="88"/>
      <c r="D329" s="88"/>
      <c r="E329" s="98"/>
      <c r="F329" s="80"/>
      <c r="G329" s="81"/>
      <c r="H329" s="112"/>
    </row>
    <row r="330" spans="1:8" ht="27.75" customHeight="1">
      <c r="A330" s="80"/>
      <c r="B330" s="86" t="s">
        <v>216</v>
      </c>
      <c r="C330" s="80" t="s">
        <v>142</v>
      </c>
      <c r="D330" s="80" t="s">
        <v>137</v>
      </c>
      <c r="E330" s="98">
        <v>100</v>
      </c>
      <c r="F330" s="80"/>
      <c r="G330" s="82">
        <f>E330</f>
        <v>100</v>
      </c>
      <c r="H330" s="112"/>
    </row>
    <row r="331" spans="1:8" ht="15.75" customHeight="1">
      <c r="A331" s="80"/>
      <c r="B331" s="229" t="s">
        <v>262</v>
      </c>
      <c r="C331" s="230"/>
      <c r="D331" s="88"/>
      <c r="E331" s="98"/>
      <c r="F331" s="80"/>
      <c r="G331" s="81"/>
      <c r="H331" s="112"/>
    </row>
    <row r="332" spans="1:8" ht="13.5" customHeight="1">
      <c r="A332" s="80">
        <v>1</v>
      </c>
      <c r="B332" s="184" t="s">
        <v>34</v>
      </c>
      <c r="C332" s="80"/>
      <c r="D332" s="80"/>
      <c r="E332" s="98"/>
      <c r="F332" s="80"/>
      <c r="G332" s="81"/>
      <c r="H332" s="112"/>
    </row>
    <row r="333" spans="1:8" ht="38.25" customHeight="1">
      <c r="A333" s="80"/>
      <c r="B333" s="86" t="s">
        <v>218</v>
      </c>
      <c r="C333" s="80" t="s">
        <v>125</v>
      </c>
      <c r="D333" s="88" t="s">
        <v>130</v>
      </c>
      <c r="E333" s="84">
        <v>900000</v>
      </c>
      <c r="F333" s="80"/>
      <c r="G333" s="81">
        <f>E333</f>
        <v>900000</v>
      </c>
      <c r="H333" s="112"/>
    </row>
    <row r="334" spans="1:8" ht="13.5" customHeight="1">
      <c r="A334" s="80">
        <v>2</v>
      </c>
      <c r="B334" s="184" t="s">
        <v>35</v>
      </c>
      <c r="C334" s="80"/>
      <c r="D334" s="80"/>
      <c r="E334" s="98"/>
      <c r="F334" s="80"/>
      <c r="G334" s="81"/>
      <c r="H334" s="112"/>
    </row>
    <row r="335" spans="1:8" ht="27.75" customHeight="1">
      <c r="A335" s="80"/>
      <c r="B335" s="86" t="s">
        <v>220</v>
      </c>
      <c r="C335" s="80" t="s">
        <v>173</v>
      </c>
      <c r="D335" s="80" t="s">
        <v>139</v>
      </c>
      <c r="E335" s="98">
        <v>4</v>
      </c>
      <c r="F335" s="80"/>
      <c r="G335" s="81">
        <f>E335</f>
        <v>4</v>
      </c>
      <c r="H335" s="112"/>
    </row>
    <row r="336" spans="1:8" ht="13.5" customHeight="1">
      <c r="A336" s="80">
        <v>3</v>
      </c>
      <c r="B336" s="91" t="s">
        <v>36</v>
      </c>
      <c r="C336" s="88"/>
      <c r="D336" s="88"/>
      <c r="E336" s="98"/>
      <c r="F336" s="80"/>
      <c r="G336" s="81"/>
      <c r="H336" s="112"/>
    </row>
    <row r="337" spans="1:8" ht="28.5" customHeight="1">
      <c r="A337" s="80"/>
      <c r="B337" s="86" t="s">
        <v>219</v>
      </c>
      <c r="C337" s="80" t="s">
        <v>125</v>
      </c>
      <c r="D337" s="80" t="s">
        <v>137</v>
      </c>
      <c r="E337" s="84">
        <f>E333/E335</f>
        <v>225000</v>
      </c>
      <c r="F337" s="80"/>
      <c r="G337" s="81">
        <f>E337</f>
        <v>225000</v>
      </c>
      <c r="H337" s="112"/>
    </row>
    <row r="338" spans="1:8" ht="13.5" customHeight="1">
      <c r="A338" s="80">
        <v>4</v>
      </c>
      <c r="B338" s="91" t="s">
        <v>37</v>
      </c>
      <c r="C338" s="88"/>
      <c r="D338" s="88"/>
      <c r="E338" s="98"/>
      <c r="F338" s="80"/>
      <c r="G338" s="81"/>
      <c r="H338" s="112"/>
    </row>
    <row r="339" spans="1:8" ht="31.5" customHeight="1">
      <c r="A339" s="80"/>
      <c r="B339" s="86" t="s">
        <v>216</v>
      </c>
      <c r="C339" s="80" t="s">
        <v>142</v>
      </c>
      <c r="D339" s="80" t="s">
        <v>137</v>
      </c>
      <c r="E339" s="98">
        <v>100</v>
      </c>
      <c r="F339" s="80"/>
      <c r="G339" s="81">
        <f>E339</f>
        <v>100</v>
      </c>
      <c r="H339" s="112"/>
    </row>
    <row r="340" spans="1:8" ht="18" customHeight="1">
      <c r="A340" s="80"/>
      <c r="B340" s="227" t="s">
        <v>263</v>
      </c>
      <c r="C340" s="228"/>
      <c r="D340" s="80"/>
      <c r="E340" s="98"/>
      <c r="F340" s="80"/>
      <c r="G340" s="81"/>
      <c r="H340" s="112"/>
    </row>
    <row r="341" spans="1:8" ht="13.5" customHeight="1">
      <c r="A341" s="80">
        <v>1</v>
      </c>
      <c r="B341" s="184" t="s">
        <v>34</v>
      </c>
      <c r="C341" s="80"/>
      <c r="D341" s="80"/>
      <c r="E341" s="98"/>
      <c r="F341" s="80"/>
      <c r="G341" s="81"/>
      <c r="H341" s="112"/>
    </row>
    <row r="342" spans="1:8" ht="33.75" customHeight="1">
      <c r="A342" s="80"/>
      <c r="B342" s="86" t="s">
        <v>223</v>
      </c>
      <c r="C342" s="80" t="s">
        <v>129</v>
      </c>
      <c r="D342" s="80" t="s">
        <v>126</v>
      </c>
      <c r="E342" s="84">
        <v>3000000</v>
      </c>
      <c r="F342" s="80"/>
      <c r="G342" s="81">
        <f t="shared" ref="G342:G350" si="9">E342</f>
        <v>3000000</v>
      </c>
      <c r="H342" s="112"/>
    </row>
    <row r="343" spans="1:8" ht="13.5" customHeight="1">
      <c r="A343" s="80">
        <v>2</v>
      </c>
      <c r="B343" s="184" t="s">
        <v>35</v>
      </c>
      <c r="C343" s="80"/>
      <c r="D343" s="80"/>
      <c r="E343" s="98"/>
      <c r="F343" s="80"/>
      <c r="G343" s="81"/>
      <c r="H343" s="112"/>
    </row>
    <row r="344" spans="1:8" ht="30.75" customHeight="1">
      <c r="A344" s="80"/>
      <c r="B344" s="86" t="s">
        <v>161</v>
      </c>
      <c r="C344" s="80" t="s">
        <v>147</v>
      </c>
      <c r="D344" s="80" t="s">
        <v>162</v>
      </c>
      <c r="E344" s="98">
        <v>1826100</v>
      </c>
      <c r="F344" s="80"/>
      <c r="G344" s="81">
        <f t="shared" si="9"/>
        <v>1826100</v>
      </c>
      <c r="H344" s="112"/>
    </row>
    <row r="345" spans="1:8" ht="27" customHeight="1">
      <c r="A345" s="80"/>
      <c r="B345" s="86" t="s">
        <v>163</v>
      </c>
      <c r="C345" s="80" t="s">
        <v>127</v>
      </c>
      <c r="D345" s="80" t="s">
        <v>162</v>
      </c>
      <c r="E345" s="98">
        <v>120</v>
      </c>
      <c r="F345" s="80"/>
      <c r="G345" s="81">
        <f t="shared" si="9"/>
        <v>120</v>
      </c>
      <c r="H345" s="112"/>
    </row>
    <row r="346" spans="1:8" ht="40.5" customHeight="1">
      <c r="A346" s="80"/>
      <c r="B346" s="86" t="s">
        <v>224</v>
      </c>
      <c r="C346" s="80" t="s">
        <v>173</v>
      </c>
      <c r="D346" s="80" t="s">
        <v>139</v>
      </c>
      <c r="E346" s="98">
        <v>4</v>
      </c>
      <c r="F346" s="80"/>
      <c r="G346" s="81">
        <f t="shared" si="9"/>
        <v>4</v>
      </c>
      <c r="H346" s="112"/>
    </row>
    <row r="347" spans="1:8" ht="13.5" customHeight="1">
      <c r="A347" s="80">
        <v>3</v>
      </c>
      <c r="B347" s="184" t="s">
        <v>36</v>
      </c>
      <c r="C347" s="80"/>
      <c r="D347" s="80"/>
      <c r="E347" s="98"/>
      <c r="F347" s="80"/>
      <c r="G347" s="81"/>
      <c r="H347" s="112"/>
    </row>
    <row r="348" spans="1:8" ht="30" customHeight="1">
      <c r="A348" s="80"/>
      <c r="B348" s="86" t="s">
        <v>225</v>
      </c>
      <c r="C348" s="80" t="s">
        <v>125</v>
      </c>
      <c r="D348" s="80" t="s">
        <v>137</v>
      </c>
      <c r="E348" s="98">
        <f>E342/E346</f>
        <v>750000</v>
      </c>
      <c r="F348" s="80"/>
      <c r="G348" s="81">
        <f t="shared" si="9"/>
        <v>750000</v>
      </c>
      <c r="H348" s="112"/>
    </row>
    <row r="349" spans="1:8" ht="13.5" customHeight="1">
      <c r="A349" s="80">
        <v>4</v>
      </c>
      <c r="B349" s="184" t="s">
        <v>37</v>
      </c>
      <c r="C349" s="80"/>
      <c r="D349" s="80"/>
      <c r="E349" s="98"/>
      <c r="F349" s="80"/>
      <c r="G349" s="81"/>
      <c r="H349" s="112"/>
    </row>
    <row r="350" spans="1:8" ht="33.75" customHeight="1">
      <c r="A350" s="80"/>
      <c r="B350" s="86" t="s">
        <v>226</v>
      </c>
      <c r="C350" s="80" t="s">
        <v>142</v>
      </c>
      <c r="D350" s="80" t="s">
        <v>137</v>
      </c>
      <c r="E350" s="98">
        <v>100</v>
      </c>
      <c r="F350" s="80"/>
      <c r="G350" s="81">
        <f t="shared" si="9"/>
        <v>100</v>
      </c>
      <c r="H350" s="112"/>
    </row>
    <row r="351" spans="1:8" ht="18" customHeight="1">
      <c r="A351" s="80"/>
      <c r="B351" s="229" t="s">
        <v>342</v>
      </c>
      <c r="C351" s="230"/>
      <c r="D351" s="80"/>
      <c r="E351" s="98"/>
      <c r="F351" s="80"/>
      <c r="G351" s="89"/>
      <c r="H351" s="112"/>
    </row>
    <row r="352" spans="1:8" ht="13.5" customHeight="1">
      <c r="A352" s="80">
        <v>1</v>
      </c>
      <c r="B352" s="184" t="s">
        <v>34</v>
      </c>
      <c r="C352" s="80"/>
      <c r="D352" s="80"/>
      <c r="E352" s="98"/>
      <c r="F352" s="80"/>
      <c r="G352" s="89"/>
      <c r="H352" s="112"/>
    </row>
    <row r="353" spans="1:8" ht="33.75" customHeight="1">
      <c r="A353" s="80"/>
      <c r="B353" s="86" t="s">
        <v>343</v>
      </c>
      <c r="C353" s="80" t="s">
        <v>129</v>
      </c>
      <c r="D353" s="80" t="s">
        <v>126</v>
      </c>
      <c r="E353" s="84">
        <v>1600000</v>
      </c>
      <c r="F353" s="80"/>
      <c r="G353" s="89">
        <f>E353</f>
        <v>1600000</v>
      </c>
      <c r="H353" s="112"/>
    </row>
    <row r="354" spans="1:8" ht="19.5" customHeight="1">
      <c r="A354" s="80">
        <v>2</v>
      </c>
      <c r="B354" s="184" t="s">
        <v>35</v>
      </c>
      <c r="C354" s="80"/>
      <c r="D354" s="80"/>
      <c r="E354" s="98"/>
      <c r="F354" s="80"/>
      <c r="G354" s="89"/>
      <c r="H354" s="112"/>
    </row>
    <row r="355" spans="1:8" ht="36.75" customHeight="1">
      <c r="A355" s="80"/>
      <c r="B355" s="86" t="s">
        <v>344</v>
      </c>
      <c r="C355" s="80" t="s">
        <v>316</v>
      </c>
      <c r="D355" s="80" t="s">
        <v>126</v>
      </c>
      <c r="E355" s="92">
        <f>E353/E357</f>
        <v>10666.666666666666</v>
      </c>
      <c r="F355" s="80"/>
      <c r="G355" s="89">
        <f>E355</f>
        <v>10666.666666666666</v>
      </c>
      <c r="H355" s="112"/>
    </row>
    <row r="356" spans="1:8" ht="15.75" customHeight="1">
      <c r="A356" s="80">
        <v>3</v>
      </c>
      <c r="B356" s="184" t="s">
        <v>36</v>
      </c>
      <c r="C356" s="80"/>
      <c r="D356" s="80"/>
      <c r="E356" s="98"/>
      <c r="F356" s="80"/>
      <c r="G356" s="89"/>
      <c r="H356" s="112"/>
    </row>
    <row r="357" spans="1:8" ht="27" customHeight="1">
      <c r="A357" s="80"/>
      <c r="B357" s="86" t="s">
        <v>318</v>
      </c>
      <c r="C357" s="80" t="s">
        <v>125</v>
      </c>
      <c r="D357" s="80" t="s">
        <v>137</v>
      </c>
      <c r="E357" s="92">
        <v>150</v>
      </c>
      <c r="F357" s="80"/>
      <c r="G357" s="89">
        <v>150</v>
      </c>
      <c r="H357" s="112"/>
    </row>
    <row r="358" spans="1:8" ht="17.25" customHeight="1">
      <c r="A358" s="80">
        <v>4</v>
      </c>
      <c r="B358" s="184" t="s">
        <v>37</v>
      </c>
      <c r="C358" s="80"/>
      <c r="D358" s="80"/>
      <c r="E358" s="98"/>
      <c r="F358" s="80"/>
      <c r="G358" s="89"/>
      <c r="H358" s="112"/>
    </row>
    <row r="359" spans="1:8" ht="27.75" customHeight="1">
      <c r="A359" s="80"/>
      <c r="B359" s="86" t="s">
        <v>201</v>
      </c>
      <c r="C359" s="80" t="s">
        <v>142</v>
      </c>
      <c r="D359" s="80" t="s">
        <v>137</v>
      </c>
      <c r="E359" s="92">
        <v>100</v>
      </c>
      <c r="F359" s="80"/>
      <c r="G359" s="89">
        <v>100</v>
      </c>
      <c r="H359" s="112"/>
    </row>
    <row r="360" spans="1:8" ht="18" customHeight="1">
      <c r="A360" s="80"/>
      <c r="B360" s="227" t="s">
        <v>349</v>
      </c>
      <c r="C360" s="228"/>
      <c r="D360" s="80"/>
      <c r="E360" s="98"/>
      <c r="F360" s="80"/>
      <c r="G360" s="81"/>
      <c r="H360" s="112"/>
    </row>
    <row r="361" spans="1:8" ht="13.5" customHeight="1">
      <c r="A361" s="80">
        <v>1</v>
      </c>
      <c r="B361" s="184" t="s">
        <v>34</v>
      </c>
      <c r="C361" s="80"/>
      <c r="D361" s="80"/>
      <c r="E361" s="98"/>
      <c r="F361" s="80"/>
      <c r="G361" s="81"/>
      <c r="H361" s="112"/>
    </row>
    <row r="362" spans="1:8" ht="33.75" customHeight="1">
      <c r="A362" s="80"/>
      <c r="B362" s="86" t="s">
        <v>345</v>
      </c>
      <c r="C362" s="80" t="s">
        <v>129</v>
      </c>
      <c r="D362" s="80" t="s">
        <v>126</v>
      </c>
      <c r="E362" s="84">
        <f>1200000-400000</f>
        <v>800000</v>
      </c>
      <c r="F362" s="80"/>
      <c r="G362" s="84">
        <f>E362</f>
        <v>800000</v>
      </c>
      <c r="H362" s="112"/>
    </row>
    <row r="363" spans="1:8" ht="19.5" customHeight="1">
      <c r="A363" s="80">
        <v>2</v>
      </c>
      <c r="B363" s="184" t="s">
        <v>35</v>
      </c>
      <c r="C363" s="80"/>
      <c r="D363" s="80"/>
      <c r="E363" s="98"/>
      <c r="F363" s="80"/>
      <c r="G363" s="89"/>
      <c r="H363" s="112"/>
    </row>
    <row r="364" spans="1:8" ht="36.75" customHeight="1">
      <c r="A364" s="80"/>
      <c r="B364" s="86" t="s">
        <v>346</v>
      </c>
      <c r="C364" s="80" t="s">
        <v>134</v>
      </c>
      <c r="D364" s="80" t="s">
        <v>126</v>
      </c>
      <c r="E364" s="153">
        <v>60</v>
      </c>
      <c r="F364" s="154"/>
      <c r="G364" s="154">
        <v>60</v>
      </c>
      <c r="H364" s="112"/>
    </row>
    <row r="365" spans="1:8" ht="15.75" customHeight="1">
      <c r="A365" s="80">
        <v>3</v>
      </c>
      <c r="B365" s="184" t="s">
        <v>36</v>
      </c>
      <c r="C365" s="80"/>
      <c r="D365" s="80"/>
      <c r="E365" s="98"/>
      <c r="F365" s="80"/>
      <c r="G365" s="89"/>
      <c r="H365" s="112"/>
    </row>
    <row r="366" spans="1:8" ht="27" customHeight="1">
      <c r="A366" s="80"/>
      <c r="B366" s="86" t="s">
        <v>347</v>
      </c>
      <c r="C366" s="80" t="s">
        <v>125</v>
      </c>
      <c r="D366" s="80" t="s">
        <v>137</v>
      </c>
      <c r="E366" s="92">
        <f>E362/E364</f>
        <v>13333.333333333334</v>
      </c>
      <c r="F366" s="80"/>
      <c r="G366" s="89">
        <f>E366</f>
        <v>13333.333333333334</v>
      </c>
      <c r="H366" s="112"/>
    </row>
    <row r="367" spans="1:8" ht="17.25" customHeight="1">
      <c r="A367" s="80">
        <v>4</v>
      </c>
      <c r="B367" s="184" t="s">
        <v>37</v>
      </c>
      <c r="C367" s="80"/>
      <c r="D367" s="80"/>
      <c r="E367" s="98"/>
      <c r="F367" s="80"/>
      <c r="G367" s="89"/>
      <c r="H367" s="112"/>
    </row>
    <row r="368" spans="1:8" ht="27.75" customHeight="1">
      <c r="A368" s="80"/>
      <c r="B368" s="86" t="s">
        <v>348</v>
      </c>
      <c r="C368" s="80" t="s">
        <v>142</v>
      </c>
      <c r="D368" s="80" t="s">
        <v>137</v>
      </c>
      <c r="E368" s="92">
        <v>100</v>
      </c>
      <c r="F368" s="80"/>
      <c r="G368" s="89">
        <v>100</v>
      </c>
      <c r="H368" s="112"/>
    </row>
    <row r="369" spans="1:8" ht="18" customHeight="1">
      <c r="A369" s="80"/>
      <c r="B369" s="227" t="s">
        <v>482</v>
      </c>
      <c r="C369" s="228"/>
      <c r="D369" s="80"/>
      <c r="E369" s="98"/>
      <c r="F369" s="80"/>
      <c r="G369" s="81"/>
      <c r="H369" s="112"/>
    </row>
    <row r="370" spans="1:8" ht="13.5" customHeight="1">
      <c r="A370" s="80">
        <v>1</v>
      </c>
      <c r="B370" s="184" t="s">
        <v>34</v>
      </c>
      <c r="C370" s="80"/>
      <c r="D370" s="80"/>
      <c r="E370" s="98"/>
      <c r="F370" s="80"/>
      <c r="G370" s="81"/>
      <c r="H370" s="112"/>
    </row>
    <row r="371" spans="1:8" ht="33.75" customHeight="1">
      <c r="A371" s="80"/>
      <c r="B371" s="86" t="s">
        <v>483</v>
      </c>
      <c r="C371" s="80" t="s">
        <v>129</v>
      </c>
      <c r="D371" s="80" t="s">
        <v>126</v>
      </c>
      <c r="E371" s="84">
        <v>400000</v>
      </c>
      <c r="F371" s="80"/>
      <c r="G371" s="89">
        <f t="shared" ref="G371" si="10">E371</f>
        <v>400000</v>
      </c>
      <c r="H371" s="112"/>
    </row>
    <row r="372" spans="1:8" ht="22.5" customHeight="1">
      <c r="A372" s="80">
        <v>2</v>
      </c>
      <c r="B372" s="184" t="s">
        <v>35</v>
      </c>
      <c r="C372" s="80"/>
      <c r="D372" s="80"/>
      <c r="E372" s="98"/>
      <c r="F372" s="80"/>
      <c r="G372" s="89"/>
      <c r="H372" s="112"/>
    </row>
    <row r="373" spans="1:8" ht="33" customHeight="1">
      <c r="A373" s="80"/>
      <c r="B373" s="86" t="s">
        <v>239</v>
      </c>
      <c r="C373" s="80" t="s">
        <v>134</v>
      </c>
      <c r="D373" s="80" t="s">
        <v>126</v>
      </c>
      <c r="E373" s="153">
        <v>40</v>
      </c>
      <c r="F373" s="154"/>
      <c r="G373" s="154">
        <f t="shared" ref="G373" si="11">E373</f>
        <v>40</v>
      </c>
      <c r="H373" s="112"/>
    </row>
    <row r="374" spans="1:8" ht="12" customHeight="1">
      <c r="A374" s="80">
        <v>3</v>
      </c>
      <c r="B374" s="184" t="s">
        <v>36</v>
      </c>
      <c r="C374" s="80"/>
      <c r="D374" s="80"/>
      <c r="E374" s="98"/>
      <c r="F374" s="80"/>
      <c r="G374" s="89"/>
      <c r="H374" s="112"/>
    </row>
    <row r="375" spans="1:8" ht="33.75" customHeight="1">
      <c r="A375" s="80"/>
      <c r="B375" s="86" t="s">
        <v>484</v>
      </c>
      <c r="C375" s="80" t="s">
        <v>125</v>
      </c>
      <c r="D375" s="80" t="s">
        <v>137</v>
      </c>
      <c r="E375" s="92">
        <f>E371/E373</f>
        <v>10000</v>
      </c>
      <c r="F375" s="80"/>
      <c r="G375" s="89">
        <f t="shared" ref="G375" si="12">E375</f>
        <v>10000</v>
      </c>
      <c r="H375" s="112"/>
    </row>
    <row r="376" spans="1:8" ht="15.75" customHeight="1">
      <c r="A376" s="80">
        <v>4</v>
      </c>
      <c r="B376" s="184" t="s">
        <v>37</v>
      </c>
      <c r="C376" s="80"/>
      <c r="D376" s="80"/>
      <c r="E376" s="98"/>
      <c r="F376" s="80"/>
      <c r="G376" s="89"/>
      <c r="H376" s="112"/>
    </row>
    <row r="377" spans="1:8" ht="40.5" customHeight="1">
      <c r="A377" s="185"/>
      <c r="B377" s="86" t="s">
        <v>485</v>
      </c>
      <c r="C377" s="80" t="s">
        <v>142</v>
      </c>
      <c r="D377" s="80" t="s">
        <v>137</v>
      </c>
      <c r="E377" s="92">
        <v>100</v>
      </c>
      <c r="F377" s="80"/>
      <c r="G377" s="89">
        <f t="shared" ref="G377" si="13">E377</f>
        <v>100</v>
      </c>
      <c r="H377" s="112"/>
    </row>
    <row r="378" spans="1:8" ht="25.5" customHeight="1">
      <c r="A378" s="80"/>
      <c r="B378" s="227" t="s">
        <v>508</v>
      </c>
      <c r="C378" s="228"/>
      <c r="D378" s="80"/>
      <c r="E378" s="98"/>
      <c r="F378" s="80"/>
      <c r="G378" s="81"/>
      <c r="H378" s="112"/>
    </row>
    <row r="379" spans="1:8" ht="13.5" customHeight="1">
      <c r="A379" s="80">
        <v>1</v>
      </c>
      <c r="B379" s="184" t="s">
        <v>34</v>
      </c>
      <c r="C379" s="80"/>
      <c r="D379" s="80"/>
      <c r="E379" s="98"/>
      <c r="F379" s="80"/>
      <c r="G379" s="81"/>
      <c r="H379" s="112"/>
    </row>
    <row r="380" spans="1:8" ht="46.5" customHeight="1">
      <c r="A380" s="80"/>
      <c r="B380" s="86" t="s">
        <v>507</v>
      </c>
      <c r="C380" s="80" t="s">
        <v>129</v>
      </c>
      <c r="D380" s="80" t="s">
        <v>126</v>
      </c>
      <c r="E380" s="84">
        <v>1000000</v>
      </c>
      <c r="F380" s="80"/>
      <c r="G380" s="89">
        <f t="shared" ref="G380" si="14">E380</f>
        <v>1000000</v>
      </c>
      <c r="H380" s="112"/>
    </row>
    <row r="381" spans="1:8" ht="21" customHeight="1">
      <c r="A381" s="80">
        <v>2</v>
      </c>
      <c r="B381" s="184" t="s">
        <v>35</v>
      </c>
      <c r="C381" s="80"/>
      <c r="D381" s="80"/>
      <c r="E381" s="98"/>
      <c r="F381" s="80"/>
      <c r="G381" s="89"/>
      <c r="H381" s="112"/>
    </row>
    <row r="382" spans="1:8" ht="14.25" customHeight="1">
      <c r="A382" s="80"/>
      <c r="B382" s="86" t="s">
        <v>548</v>
      </c>
      <c r="C382" s="80" t="s">
        <v>127</v>
      </c>
      <c r="D382" s="80" t="s">
        <v>162</v>
      </c>
      <c r="E382" s="83">
        <v>47</v>
      </c>
      <c r="F382" s="80"/>
      <c r="G382" s="81">
        <f>E382</f>
        <v>47</v>
      </c>
      <c r="H382" s="112"/>
    </row>
    <row r="383" spans="1:8" ht="14.25" customHeight="1">
      <c r="A383" s="80"/>
      <c r="B383" s="86" t="s">
        <v>549</v>
      </c>
      <c r="C383" s="80" t="s">
        <v>127</v>
      </c>
      <c r="D383" s="80" t="s">
        <v>162</v>
      </c>
      <c r="E383" s="83">
        <v>4</v>
      </c>
      <c r="F383" s="80"/>
      <c r="G383" s="81">
        <f>E383</f>
        <v>4</v>
      </c>
      <c r="H383" s="112"/>
    </row>
    <row r="384" spans="1:8" ht="28.5" customHeight="1">
      <c r="A384" s="80"/>
      <c r="B384" s="86" t="s">
        <v>550</v>
      </c>
      <c r="C384" s="80" t="s">
        <v>340</v>
      </c>
      <c r="D384" s="80" t="s">
        <v>162</v>
      </c>
      <c r="E384" s="83">
        <v>4.7699999999999996</v>
      </c>
      <c r="F384" s="80"/>
      <c r="G384" s="83">
        <f>E384</f>
        <v>4.7699999999999996</v>
      </c>
      <c r="H384" s="112"/>
    </row>
    <row r="385" spans="1:8" ht="36" customHeight="1">
      <c r="A385" s="80"/>
      <c r="B385" s="86" t="s">
        <v>509</v>
      </c>
      <c r="C385" s="80" t="s">
        <v>173</v>
      </c>
      <c r="D385" s="80" t="s">
        <v>126</v>
      </c>
      <c r="E385" s="153">
        <v>9</v>
      </c>
      <c r="F385" s="154"/>
      <c r="G385" s="154">
        <f t="shared" ref="G385" si="15">E385</f>
        <v>9</v>
      </c>
      <c r="H385" s="112"/>
    </row>
    <row r="386" spans="1:8" ht="12" customHeight="1">
      <c r="A386" s="80">
        <v>3</v>
      </c>
      <c r="B386" s="91" t="s">
        <v>36</v>
      </c>
      <c r="C386" s="80"/>
      <c r="D386" s="80"/>
      <c r="E386" s="98"/>
      <c r="F386" s="80"/>
      <c r="G386" s="89"/>
      <c r="H386" s="112"/>
    </row>
    <row r="387" spans="1:8" ht="33.75" customHeight="1">
      <c r="A387" s="80"/>
      <c r="B387" s="86" t="s">
        <v>551</v>
      </c>
      <c r="C387" s="80" t="s">
        <v>125</v>
      </c>
      <c r="D387" s="80" t="s">
        <v>137</v>
      </c>
      <c r="E387" s="92">
        <f>E380/E385+0.01</f>
        <v>111111.1211111111</v>
      </c>
      <c r="F387" s="80"/>
      <c r="G387" s="89">
        <f t="shared" ref="G387:G388" si="16">E387</f>
        <v>111111.1211111111</v>
      </c>
      <c r="H387" s="112"/>
    </row>
    <row r="388" spans="1:8" ht="33.75" customHeight="1">
      <c r="A388" s="80"/>
      <c r="B388" s="86" t="s">
        <v>552</v>
      </c>
      <c r="C388" s="80" t="s">
        <v>125</v>
      </c>
      <c r="D388" s="80" t="s">
        <v>137</v>
      </c>
      <c r="E388" s="92">
        <f>ROUND(E380/(E384*1000),2)+0.01</f>
        <v>209.64999999999998</v>
      </c>
      <c r="F388" s="80"/>
      <c r="G388" s="89">
        <f t="shared" si="16"/>
        <v>209.64999999999998</v>
      </c>
      <c r="H388" s="112"/>
    </row>
    <row r="389" spans="1:8" ht="15.75" customHeight="1">
      <c r="A389" s="80">
        <v>4</v>
      </c>
      <c r="B389" s="184" t="s">
        <v>37</v>
      </c>
      <c r="C389" s="80"/>
      <c r="D389" s="80"/>
      <c r="E389" s="98"/>
      <c r="F389" s="80"/>
      <c r="G389" s="89"/>
      <c r="H389" s="112"/>
    </row>
    <row r="390" spans="1:8" ht="27" customHeight="1">
      <c r="A390" s="185"/>
      <c r="B390" s="86" t="s">
        <v>506</v>
      </c>
      <c r="C390" s="80" t="s">
        <v>142</v>
      </c>
      <c r="D390" s="80" t="s">
        <v>137</v>
      </c>
      <c r="E390" s="92">
        <v>100</v>
      </c>
      <c r="F390" s="80"/>
      <c r="G390" s="89">
        <f t="shared" ref="G390" si="17">E390</f>
        <v>100</v>
      </c>
      <c r="H390" s="112"/>
    </row>
    <row r="391" spans="1:8" ht="29.25" customHeight="1">
      <c r="A391" s="80"/>
      <c r="B391" s="184" t="s">
        <v>264</v>
      </c>
      <c r="C391" s="80"/>
      <c r="D391" s="88"/>
      <c r="E391" s="98"/>
      <c r="F391" s="80"/>
      <c r="G391" s="81"/>
      <c r="H391" s="112"/>
    </row>
    <row r="392" spans="1:8" ht="13.5" customHeight="1">
      <c r="A392" s="80">
        <v>1</v>
      </c>
      <c r="B392" s="184" t="s">
        <v>34</v>
      </c>
      <c r="C392" s="80"/>
      <c r="D392" s="80"/>
      <c r="E392" s="98"/>
      <c r="F392" s="80"/>
      <c r="G392" s="81"/>
      <c r="H392" s="112"/>
    </row>
    <row r="393" spans="1:8" ht="27" customHeight="1">
      <c r="A393" s="80"/>
      <c r="B393" s="86" t="s">
        <v>207</v>
      </c>
      <c r="C393" s="80" t="s">
        <v>125</v>
      </c>
      <c r="D393" s="80" t="s">
        <v>130</v>
      </c>
      <c r="E393" s="84">
        <v>7500000</v>
      </c>
      <c r="F393" s="80"/>
      <c r="G393" s="82">
        <f>E393</f>
        <v>7500000</v>
      </c>
      <c r="H393" s="112"/>
    </row>
    <row r="394" spans="1:8" ht="13.5" customHeight="1">
      <c r="A394" s="80">
        <v>2</v>
      </c>
      <c r="B394" s="184" t="s">
        <v>35</v>
      </c>
      <c r="C394" s="80"/>
      <c r="D394" s="80"/>
      <c r="E394" s="98"/>
      <c r="F394" s="80"/>
      <c r="G394" s="81"/>
      <c r="H394" s="112"/>
    </row>
    <row r="395" spans="1:8" ht="32.25" customHeight="1">
      <c r="A395" s="80"/>
      <c r="B395" s="86" t="s">
        <v>210</v>
      </c>
      <c r="C395" s="80" t="s">
        <v>173</v>
      </c>
      <c r="D395" s="80" t="s">
        <v>139</v>
      </c>
      <c r="E395" s="98">
        <v>12</v>
      </c>
      <c r="F395" s="80"/>
      <c r="G395" s="81">
        <f>E395</f>
        <v>12</v>
      </c>
      <c r="H395" s="112"/>
    </row>
    <row r="396" spans="1:8" ht="13.5" customHeight="1">
      <c r="A396" s="80">
        <v>3</v>
      </c>
      <c r="B396" s="184" t="s">
        <v>36</v>
      </c>
      <c r="C396" s="80"/>
      <c r="D396" s="80"/>
      <c r="E396" s="98"/>
      <c r="F396" s="80"/>
      <c r="G396" s="81"/>
      <c r="H396" s="112"/>
    </row>
    <row r="397" spans="1:8" ht="27.75" customHeight="1">
      <c r="A397" s="80"/>
      <c r="B397" s="86" t="s">
        <v>204</v>
      </c>
      <c r="C397" s="80" t="s">
        <v>125</v>
      </c>
      <c r="D397" s="80" t="s">
        <v>137</v>
      </c>
      <c r="E397" s="84">
        <f>E393/E395</f>
        <v>625000</v>
      </c>
      <c r="F397" s="80"/>
      <c r="G397" s="81">
        <f>E397</f>
        <v>625000</v>
      </c>
      <c r="H397" s="112"/>
    </row>
    <row r="398" spans="1:8" ht="13.5" customHeight="1">
      <c r="A398" s="80">
        <v>4</v>
      </c>
      <c r="B398" s="184" t="s">
        <v>37</v>
      </c>
      <c r="C398" s="80"/>
      <c r="D398" s="80"/>
      <c r="E398" s="98"/>
      <c r="F398" s="80"/>
      <c r="G398" s="81"/>
      <c r="H398" s="112"/>
    </row>
    <row r="399" spans="1:8" ht="32.25" customHeight="1">
      <c r="A399" s="80"/>
      <c r="B399" s="86" t="s">
        <v>212</v>
      </c>
      <c r="C399" s="80" t="s">
        <v>142</v>
      </c>
      <c r="D399" s="80" t="s">
        <v>137</v>
      </c>
      <c r="E399" s="98">
        <v>100</v>
      </c>
      <c r="F399" s="80"/>
      <c r="G399" s="81">
        <f>E399</f>
        <v>100</v>
      </c>
      <c r="H399" s="112"/>
    </row>
    <row r="400" spans="1:8" ht="27.75" customHeight="1">
      <c r="A400" s="80"/>
      <c r="B400" s="229" t="s">
        <v>265</v>
      </c>
      <c r="C400" s="230"/>
      <c r="D400" s="88"/>
      <c r="E400" s="98"/>
      <c r="F400" s="80"/>
      <c r="G400" s="81"/>
      <c r="H400" s="112"/>
    </row>
    <row r="401" spans="1:8" ht="13.5" customHeight="1">
      <c r="A401" s="80">
        <v>1</v>
      </c>
      <c r="B401" s="184" t="s">
        <v>34</v>
      </c>
      <c r="C401" s="80"/>
      <c r="D401" s="80"/>
      <c r="E401" s="98"/>
      <c r="F401" s="80"/>
      <c r="G401" s="81"/>
      <c r="H401" s="112"/>
    </row>
    <row r="402" spans="1:8" ht="33.75" customHeight="1">
      <c r="A402" s="80"/>
      <c r="B402" s="86" t="s">
        <v>208</v>
      </c>
      <c r="C402" s="80" t="s">
        <v>125</v>
      </c>
      <c r="D402" s="80" t="s">
        <v>130</v>
      </c>
      <c r="E402" s="84">
        <v>6500000</v>
      </c>
      <c r="F402" s="83"/>
      <c r="G402" s="84">
        <f>E402</f>
        <v>6500000</v>
      </c>
      <c r="H402" s="112"/>
    </row>
    <row r="403" spans="1:8" ht="13.5" customHeight="1">
      <c r="A403" s="80">
        <v>2</v>
      </c>
      <c r="B403" s="184" t="s">
        <v>35</v>
      </c>
      <c r="C403" s="80"/>
      <c r="D403" s="80"/>
      <c r="E403" s="83"/>
      <c r="F403" s="83"/>
      <c r="G403" s="83"/>
      <c r="H403" s="112"/>
    </row>
    <row r="404" spans="1:8" ht="26.25" customHeight="1">
      <c r="A404" s="80"/>
      <c r="B404" s="86" t="s">
        <v>203</v>
      </c>
      <c r="C404" s="80" t="s">
        <v>173</v>
      </c>
      <c r="D404" s="80" t="s">
        <v>139</v>
      </c>
      <c r="E404" s="83">
        <v>12</v>
      </c>
      <c r="F404" s="83"/>
      <c r="G404" s="83">
        <f>E404</f>
        <v>12</v>
      </c>
      <c r="H404" s="112"/>
    </row>
    <row r="405" spans="1:8" ht="13.5" customHeight="1">
      <c r="A405" s="80">
        <v>3</v>
      </c>
      <c r="B405" s="184" t="s">
        <v>36</v>
      </c>
      <c r="C405" s="80"/>
      <c r="D405" s="80"/>
      <c r="E405" s="83"/>
      <c r="F405" s="83"/>
      <c r="G405" s="83"/>
      <c r="H405" s="112"/>
    </row>
    <row r="406" spans="1:8" ht="26.25" customHeight="1">
      <c r="A406" s="80"/>
      <c r="B406" s="86" t="s">
        <v>209</v>
      </c>
      <c r="C406" s="80" t="s">
        <v>125</v>
      </c>
      <c r="D406" s="80" t="s">
        <v>137</v>
      </c>
      <c r="E406" s="84">
        <f>E402/E404</f>
        <v>541666.66666666663</v>
      </c>
      <c r="F406" s="84"/>
      <c r="G406" s="84">
        <f>E406</f>
        <v>541666.66666666663</v>
      </c>
      <c r="H406" s="112"/>
    </row>
    <row r="407" spans="1:8" ht="13.5" customHeight="1">
      <c r="A407" s="80">
        <v>4</v>
      </c>
      <c r="B407" s="184" t="s">
        <v>37</v>
      </c>
      <c r="C407" s="80"/>
      <c r="D407" s="80"/>
      <c r="E407" s="83"/>
      <c r="F407" s="83"/>
      <c r="G407" s="83"/>
      <c r="H407" s="112"/>
    </row>
    <row r="408" spans="1:8" ht="27.75" customHeight="1">
      <c r="A408" s="80"/>
      <c r="B408" s="86" t="s">
        <v>213</v>
      </c>
      <c r="C408" s="80" t="s">
        <v>142</v>
      </c>
      <c r="D408" s="80" t="s">
        <v>137</v>
      </c>
      <c r="E408" s="83">
        <v>100</v>
      </c>
      <c r="F408" s="83"/>
      <c r="G408" s="83">
        <f>E408</f>
        <v>100</v>
      </c>
      <c r="H408" s="112"/>
    </row>
    <row r="409" spans="1:8" ht="38.25" customHeight="1">
      <c r="A409" s="80"/>
      <c r="B409" s="229" t="s">
        <v>266</v>
      </c>
      <c r="C409" s="230"/>
      <c r="D409" s="88"/>
      <c r="E409" s="83"/>
      <c r="F409" s="83"/>
      <c r="G409" s="83"/>
      <c r="H409" s="112"/>
    </row>
    <row r="410" spans="1:8" ht="13.5" customHeight="1">
      <c r="A410" s="80">
        <v>1</v>
      </c>
      <c r="B410" s="184" t="s">
        <v>34</v>
      </c>
      <c r="C410" s="80"/>
      <c r="D410" s="80"/>
      <c r="E410" s="83"/>
      <c r="F410" s="83"/>
      <c r="G410" s="83"/>
      <c r="H410" s="112"/>
    </row>
    <row r="411" spans="1:8" ht="37.5" customHeight="1">
      <c r="A411" s="80"/>
      <c r="B411" s="113" t="s">
        <v>202</v>
      </c>
      <c r="C411" s="80" t="s">
        <v>129</v>
      </c>
      <c r="D411" s="80" t="s">
        <v>130</v>
      </c>
      <c r="E411" s="84">
        <v>514000</v>
      </c>
      <c r="F411" s="83"/>
      <c r="G411" s="84">
        <f>E411</f>
        <v>514000</v>
      </c>
      <c r="H411" s="112"/>
    </row>
    <row r="412" spans="1:8" ht="13.5" customHeight="1">
      <c r="A412" s="80">
        <v>2</v>
      </c>
      <c r="B412" s="155" t="s">
        <v>35</v>
      </c>
      <c r="C412" s="80"/>
      <c r="D412" s="80"/>
      <c r="E412" s="83"/>
      <c r="F412" s="83"/>
      <c r="G412" s="83"/>
      <c r="H412" s="112"/>
    </row>
    <row r="413" spans="1:8" ht="28.5" customHeight="1">
      <c r="A413" s="80"/>
      <c r="B413" s="86" t="s">
        <v>205</v>
      </c>
      <c r="C413" s="80" t="s">
        <v>173</v>
      </c>
      <c r="D413" s="80" t="s">
        <v>139</v>
      </c>
      <c r="E413" s="83">
        <v>12</v>
      </c>
      <c r="F413" s="83"/>
      <c r="G413" s="83">
        <v>12</v>
      </c>
      <c r="H413" s="112"/>
    </row>
    <row r="414" spans="1:8" ht="13.5" customHeight="1">
      <c r="A414" s="80">
        <v>3</v>
      </c>
      <c r="B414" s="155" t="s">
        <v>36</v>
      </c>
      <c r="C414" s="80"/>
      <c r="D414" s="80"/>
      <c r="E414" s="83"/>
      <c r="F414" s="83"/>
      <c r="G414" s="83"/>
      <c r="H414" s="112"/>
    </row>
    <row r="415" spans="1:8" ht="21.75" customHeight="1">
      <c r="A415" s="80"/>
      <c r="B415" s="86" t="s">
        <v>206</v>
      </c>
      <c r="C415" s="80" t="s">
        <v>125</v>
      </c>
      <c r="D415" s="80" t="s">
        <v>137</v>
      </c>
      <c r="E415" s="84">
        <f>E411/E413</f>
        <v>42833.333333333336</v>
      </c>
      <c r="F415" s="92"/>
      <c r="G415" s="84">
        <f>E415</f>
        <v>42833.333333333336</v>
      </c>
      <c r="H415" s="112"/>
    </row>
    <row r="416" spans="1:8" ht="13.5" customHeight="1">
      <c r="A416" s="80">
        <v>4</v>
      </c>
      <c r="B416" s="155" t="s">
        <v>37</v>
      </c>
      <c r="C416" s="80"/>
      <c r="D416" s="80"/>
      <c r="E416" s="83"/>
      <c r="F416" s="83"/>
      <c r="G416" s="83"/>
      <c r="H416" s="112"/>
    </row>
    <row r="417" spans="1:8" ht="36" customHeight="1">
      <c r="A417" s="80"/>
      <c r="B417" s="86" t="s">
        <v>211</v>
      </c>
      <c r="C417" s="80" t="s">
        <v>142</v>
      </c>
      <c r="D417" s="80" t="s">
        <v>137</v>
      </c>
      <c r="E417" s="83">
        <v>100</v>
      </c>
      <c r="F417" s="83"/>
      <c r="G417" s="83">
        <v>100</v>
      </c>
      <c r="H417" s="112"/>
    </row>
    <row r="418" spans="1:8" ht="38.25" customHeight="1">
      <c r="A418" s="80"/>
      <c r="B418" s="227" t="s">
        <v>350</v>
      </c>
      <c r="C418" s="227"/>
      <c r="D418" s="80"/>
      <c r="E418" s="83"/>
      <c r="F418" s="83"/>
      <c r="G418" s="83"/>
      <c r="H418" s="112"/>
    </row>
    <row r="419" spans="1:8" ht="13.5" customHeight="1">
      <c r="A419" s="80">
        <v>1</v>
      </c>
      <c r="B419" s="184" t="s">
        <v>34</v>
      </c>
      <c r="C419" s="80"/>
      <c r="D419" s="80"/>
      <c r="E419" s="83"/>
      <c r="F419" s="83"/>
      <c r="G419" s="83"/>
      <c r="H419" s="112"/>
    </row>
    <row r="420" spans="1:8" ht="49.5" customHeight="1">
      <c r="A420" s="80"/>
      <c r="B420" s="113" t="s">
        <v>351</v>
      </c>
      <c r="C420" s="80" t="s">
        <v>129</v>
      </c>
      <c r="D420" s="80" t="s">
        <v>130</v>
      </c>
      <c r="E420" s="84">
        <v>1000000</v>
      </c>
      <c r="F420" s="83"/>
      <c r="G420" s="84">
        <f>E420</f>
        <v>1000000</v>
      </c>
      <c r="H420" s="112"/>
    </row>
    <row r="421" spans="1:8" ht="13.5" customHeight="1">
      <c r="A421" s="80">
        <v>2</v>
      </c>
      <c r="B421" s="155" t="s">
        <v>35</v>
      </c>
      <c r="C421" s="80"/>
      <c r="D421" s="80"/>
      <c r="E421" s="83"/>
      <c r="F421" s="83"/>
      <c r="G421" s="83"/>
      <c r="H421" s="112"/>
    </row>
    <row r="422" spans="1:8" ht="37.5" customHeight="1">
      <c r="A422" s="80"/>
      <c r="B422" s="86" t="s">
        <v>352</v>
      </c>
      <c r="C422" s="80" t="s">
        <v>127</v>
      </c>
      <c r="D422" s="80" t="s">
        <v>126</v>
      </c>
      <c r="E422" s="80">
        <v>18</v>
      </c>
      <c r="F422" s="80"/>
      <c r="G422" s="84">
        <f>E422</f>
        <v>18</v>
      </c>
      <c r="H422" s="112"/>
    </row>
    <row r="423" spans="1:8" ht="13.5" customHeight="1">
      <c r="A423" s="80">
        <v>3</v>
      </c>
      <c r="B423" s="184" t="s">
        <v>36</v>
      </c>
      <c r="C423" s="80"/>
      <c r="D423" s="80"/>
      <c r="E423" s="83"/>
      <c r="F423" s="80"/>
      <c r="G423" s="80"/>
      <c r="H423" s="112"/>
    </row>
    <row r="424" spans="1:8" ht="21.75" customHeight="1">
      <c r="A424" s="80"/>
      <c r="B424" s="86" t="s">
        <v>241</v>
      </c>
      <c r="C424" s="80" t="s">
        <v>125</v>
      </c>
      <c r="D424" s="80" t="s">
        <v>137</v>
      </c>
      <c r="E424" s="82">
        <f>E420/E422</f>
        <v>55555.555555555555</v>
      </c>
      <c r="F424" s="80"/>
      <c r="G424" s="84">
        <f>E424</f>
        <v>55555.555555555555</v>
      </c>
      <c r="H424" s="112"/>
    </row>
    <row r="425" spans="1:8" ht="13.5" customHeight="1">
      <c r="A425" s="80">
        <v>4</v>
      </c>
      <c r="B425" s="155" t="s">
        <v>37</v>
      </c>
      <c r="C425" s="80"/>
      <c r="D425" s="80"/>
      <c r="E425" s="83"/>
      <c r="F425" s="83"/>
      <c r="G425" s="83"/>
      <c r="H425" s="112"/>
    </row>
    <row r="426" spans="1:8" ht="45" customHeight="1">
      <c r="A426" s="80"/>
      <c r="B426" s="86" t="s">
        <v>353</v>
      </c>
      <c r="C426" s="80" t="s">
        <v>142</v>
      </c>
      <c r="D426" s="80" t="s">
        <v>137</v>
      </c>
      <c r="E426" s="83">
        <v>100</v>
      </c>
      <c r="F426" s="83"/>
      <c r="G426" s="84">
        <f>E426</f>
        <v>100</v>
      </c>
      <c r="H426" s="112"/>
    </row>
    <row r="427" spans="1:8" ht="25.5" customHeight="1">
      <c r="A427" s="185">
        <v>9</v>
      </c>
      <c r="B427" s="229" t="s">
        <v>254</v>
      </c>
      <c r="C427" s="230"/>
      <c r="D427" s="80"/>
      <c r="E427" s="83"/>
      <c r="F427" s="83"/>
      <c r="G427" s="83"/>
      <c r="H427" s="112"/>
    </row>
    <row r="428" spans="1:8" ht="26.25" customHeight="1">
      <c r="A428" s="80"/>
      <c r="B428" s="229" t="s">
        <v>267</v>
      </c>
      <c r="C428" s="230"/>
      <c r="D428" s="80"/>
      <c r="E428" s="83"/>
      <c r="F428" s="83"/>
      <c r="G428" s="83"/>
      <c r="H428" s="112"/>
    </row>
    <row r="429" spans="1:8" ht="11.25" customHeight="1">
      <c r="A429" s="80">
        <v>1</v>
      </c>
      <c r="B429" s="184" t="s">
        <v>34</v>
      </c>
      <c r="C429" s="80"/>
      <c r="D429" s="80"/>
      <c r="E429" s="83"/>
      <c r="F429" s="83"/>
      <c r="G429" s="83"/>
      <c r="H429" s="112"/>
    </row>
    <row r="430" spans="1:8" ht="42" customHeight="1">
      <c r="A430" s="80"/>
      <c r="B430" s="86" t="s">
        <v>250</v>
      </c>
      <c r="C430" s="80" t="s">
        <v>125</v>
      </c>
      <c r="D430" s="80" t="s">
        <v>130</v>
      </c>
      <c r="E430" s="84">
        <v>6000000</v>
      </c>
      <c r="F430" s="83"/>
      <c r="G430" s="84">
        <f>E430</f>
        <v>6000000</v>
      </c>
      <c r="H430" s="112"/>
    </row>
    <row r="431" spans="1:8" ht="11.25" customHeight="1">
      <c r="A431" s="80">
        <v>2</v>
      </c>
      <c r="B431" s="184" t="s">
        <v>35</v>
      </c>
      <c r="C431" s="80"/>
      <c r="D431" s="80"/>
      <c r="E431" s="98"/>
      <c r="F431" s="80"/>
      <c r="G431" s="81"/>
      <c r="H431" s="112"/>
    </row>
    <row r="432" spans="1:8" ht="49.5" customHeight="1">
      <c r="A432" s="80"/>
      <c r="B432" s="86" t="s">
        <v>251</v>
      </c>
      <c r="C432" s="80" t="s">
        <v>173</v>
      </c>
      <c r="D432" s="80" t="s">
        <v>139</v>
      </c>
      <c r="E432" s="98">
        <v>12</v>
      </c>
      <c r="F432" s="80"/>
      <c r="G432" s="84">
        <f>E432</f>
        <v>12</v>
      </c>
      <c r="H432" s="112"/>
    </row>
    <row r="433" spans="1:8" ht="11.25" customHeight="1">
      <c r="A433" s="80">
        <v>3</v>
      </c>
      <c r="B433" s="184" t="s">
        <v>36</v>
      </c>
      <c r="C433" s="80"/>
      <c r="D433" s="80"/>
      <c r="E433" s="98"/>
      <c r="F433" s="80"/>
      <c r="G433" s="81"/>
      <c r="H433" s="112"/>
    </row>
    <row r="434" spans="1:8" ht="39" customHeight="1">
      <c r="A434" s="80"/>
      <c r="B434" s="86" t="s">
        <v>252</v>
      </c>
      <c r="C434" s="80" t="s">
        <v>125</v>
      </c>
      <c r="D434" s="80" t="s">
        <v>137</v>
      </c>
      <c r="E434" s="84">
        <f>E430/E432</f>
        <v>500000</v>
      </c>
      <c r="F434" s="80"/>
      <c r="G434" s="84">
        <f>E434</f>
        <v>500000</v>
      </c>
      <c r="H434" s="112"/>
    </row>
    <row r="435" spans="1:8" ht="11.25" customHeight="1">
      <c r="A435" s="80">
        <v>4</v>
      </c>
      <c r="B435" s="184" t="s">
        <v>37</v>
      </c>
      <c r="C435" s="80"/>
      <c r="D435" s="80"/>
      <c r="E435" s="98"/>
      <c r="F435" s="80"/>
      <c r="G435" s="81"/>
      <c r="H435" s="112"/>
    </row>
    <row r="436" spans="1:8" ht="44.25" customHeight="1">
      <c r="A436" s="80"/>
      <c r="B436" s="86" t="s">
        <v>253</v>
      </c>
      <c r="C436" s="80" t="s">
        <v>142</v>
      </c>
      <c r="D436" s="80" t="s">
        <v>137</v>
      </c>
      <c r="E436" s="98">
        <v>100</v>
      </c>
      <c r="F436" s="80"/>
      <c r="G436" s="84">
        <f>E436</f>
        <v>100</v>
      </c>
      <c r="H436" s="112"/>
    </row>
    <row r="437" spans="1:8" ht="39" customHeight="1">
      <c r="A437" s="185">
        <v>10</v>
      </c>
      <c r="B437" s="229" t="s">
        <v>279</v>
      </c>
      <c r="C437" s="230"/>
      <c r="D437" s="80"/>
      <c r="E437" s="83"/>
      <c r="F437" s="83"/>
      <c r="G437" s="83"/>
      <c r="H437" s="112"/>
    </row>
    <row r="438" spans="1:8" ht="33" customHeight="1">
      <c r="A438" s="80"/>
      <c r="B438" s="229" t="s">
        <v>280</v>
      </c>
      <c r="C438" s="230"/>
      <c r="D438" s="80"/>
      <c r="E438" s="83"/>
      <c r="F438" s="83"/>
      <c r="G438" s="83"/>
      <c r="H438" s="112"/>
    </row>
    <row r="439" spans="1:8" ht="11.25" customHeight="1">
      <c r="A439" s="80">
        <v>1</v>
      </c>
      <c r="B439" s="184" t="s">
        <v>34</v>
      </c>
      <c r="C439" s="80"/>
      <c r="D439" s="80"/>
      <c r="E439" s="83"/>
      <c r="F439" s="83"/>
      <c r="G439" s="83"/>
      <c r="H439" s="112"/>
    </row>
    <row r="440" spans="1:8" ht="36" customHeight="1">
      <c r="A440" s="80"/>
      <c r="B440" s="86" t="s">
        <v>283</v>
      </c>
      <c r="C440" s="80" t="s">
        <v>125</v>
      </c>
      <c r="D440" s="80" t="s">
        <v>130</v>
      </c>
      <c r="E440" s="93">
        <v>4700000</v>
      </c>
      <c r="F440" s="83"/>
      <c r="G440" s="93">
        <f>E440</f>
        <v>4700000</v>
      </c>
      <c r="H440" s="112"/>
    </row>
    <row r="441" spans="1:8" ht="17.25" customHeight="1">
      <c r="A441" s="80">
        <v>2</v>
      </c>
      <c r="B441" s="184" t="s">
        <v>35</v>
      </c>
      <c r="C441" s="80" t="s">
        <v>125</v>
      </c>
      <c r="D441" s="80" t="s">
        <v>130</v>
      </c>
      <c r="E441" s="98"/>
      <c r="F441" s="80"/>
      <c r="G441" s="81"/>
      <c r="H441" s="112"/>
    </row>
    <row r="442" spans="1:8" ht="48" customHeight="1">
      <c r="A442" s="80"/>
      <c r="B442" s="86" t="s">
        <v>284</v>
      </c>
      <c r="C442" s="80" t="s">
        <v>173</v>
      </c>
      <c r="D442" s="80" t="s">
        <v>139</v>
      </c>
      <c r="E442" s="98">
        <v>12</v>
      </c>
      <c r="F442" s="80"/>
      <c r="G442" s="81">
        <f>E442</f>
        <v>12</v>
      </c>
      <c r="H442" s="112"/>
    </row>
    <row r="443" spans="1:8" ht="11.25" customHeight="1">
      <c r="A443" s="80">
        <v>3</v>
      </c>
      <c r="B443" s="184" t="s">
        <v>36</v>
      </c>
      <c r="C443" s="80"/>
      <c r="D443" s="80"/>
      <c r="E443" s="98"/>
      <c r="F443" s="80"/>
      <c r="G443" s="81"/>
      <c r="H443" s="112"/>
    </row>
    <row r="444" spans="1:8" ht="33.75" customHeight="1">
      <c r="A444" s="80"/>
      <c r="B444" s="86" t="s">
        <v>311</v>
      </c>
      <c r="C444" s="80" t="s">
        <v>125</v>
      </c>
      <c r="D444" s="80" t="s">
        <v>137</v>
      </c>
      <c r="E444" s="92">
        <f>E440/E442</f>
        <v>391666.66666666669</v>
      </c>
      <c r="F444" s="89"/>
      <c r="G444" s="89">
        <f>E444</f>
        <v>391666.66666666669</v>
      </c>
      <c r="H444" s="112"/>
    </row>
    <row r="445" spans="1:8" ht="11.25" customHeight="1">
      <c r="A445" s="80">
        <v>4</v>
      </c>
      <c r="B445" s="184" t="s">
        <v>37</v>
      </c>
      <c r="C445" s="80"/>
      <c r="D445" s="80"/>
      <c r="E445" s="98"/>
      <c r="F445" s="80"/>
      <c r="G445" s="81"/>
      <c r="H445" s="112"/>
    </row>
    <row r="446" spans="1:8" ht="39" customHeight="1">
      <c r="A446" s="80"/>
      <c r="B446" s="86" t="s">
        <v>285</v>
      </c>
      <c r="C446" s="80" t="s">
        <v>142</v>
      </c>
      <c r="D446" s="80" t="s">
        <v>137</v>
      </c>
      <c r="E446" s="98">
        <v>100</v>
      </c>
      <c r="F446" s="80"/>
      <c r="G446" s="81">
        <f>E446</f>
        <v>100</v>
      </c>
      <c r="H446" s="112"/>
    </row>
    <row r="447" spans="1:8" ht="21.75" customHeight="1">
      <c r="A447" s="80"/>
      <c r="B447" s="118" t="s">
        <v>286</v>
      </c>
      <c r="C447" s="80"/>
      <c r="D447" s="80"/>
      <c r="E447" s="80"/>
      <c r="F447" s="85">
        <f>F450+F459+F468+F477+F486+F495+F506+F515+F524+F533</f>
        <v>33584720</v>
      </c>
      <c r="G447" s="85">
        <f>F447</f>
        <v>33584720</v>
      </c>
      <c r="H447" s="112"/>
    </row>
    <row r="448" spans="1:8" ht="30.75" customHeight="1">
      <c r="A448" s="80"/>
      <c r="B448" s="227" t="s">
        <v>359</v>
      </c>
      <c r="C448" s="228"/>
      <c r="D448" s="119"/>
      <c r="E448" s="80"/>
      <c r="F448" s="80"/>
      <c r="G448" s="81"/>
      <c r="H448" s="112"/>
    </row>
    <row r="449" spans="1:8" ht="11.25" customHeight="1">
      <c r="A449" s="80">
        <v>1</v>
      </c>
      <c r="B449" s="155" t="s">
        <v>34</v>
      </c>
      <c r="C449" s="80"/>
      <c r="D449" s="119"/>
      <c r="E449" s="80"/>
      <c r="F449" s="80"/>
      <c r="G449" s="81"/>
      <c r="H449" s="112"/>
    </row>
    <row r="450" spans="1:8" ht="36" customHeight="1">
      <c r="A450" s="80"/>
      <c r="B450" s="86" t="s">
        <v>296</v>
      </c>
      <c r="C450" s="80" t="s">
        <v>129</v>
      </c>
      <c r="D450" s="80" t="s">
        <v>360</v>
      </c>
      <c r="E450" s="80"/>
      <c r="F450" s="82">
        <v>4512391</v>
      </c>
      <c r="G450" s="82">
        <f>E450+F450</f>
        <v>4512391</v>
      </c>
      <c r="H450" s="112"/>
    </row>
    <row r="451" spans="1:8" ht="11.25" customHeight="1">
      <c r="A451" s="80">
        <v>2</v>
      </c>
      <c r="B451" s="155" t="s">
        <v>35</v>
      </c>
      <c r="C451" s="80"/>
      <c r="D451" s="119"/>
      <c r="E451" s="80"/>
      <c r="F451" s="80"/>
      <c r="G451" s="81"/>
      <c r="H451" s="112"/>
    </row>
    <row r="452" spans="1:8" ht="48.75" customHeight="1">
      <c r="A452" s="80"/>
      <c r="B452" s="96" t="s">
        <v>357</v>
      </c>
      <c r="C452" s="80" t="s">
        <v>336</v>
      </c>
      <c r="D452" s="80" t="s">
        <v>139</v>
      </c>
      <c r="E452" s="80"/>
      <c r="F452" s="89">
        <f>4571.4-857-1000</f>
        <v>2714.3999999999996</v>
      </c>
      <c r="G452" s="89">
        <f>F452</f>
        <v>2714.3999999999996</v>
      </c>
      <c r="H452" s="112"/>
    </row>
    <row r="453" spans="1:8" ht="11.25" customHeight="1">
      <c r="A453" s="80">
        <v>3</v>
      </c>
      <c r="B453" s="155" t="s">
        <v>36</v>
      </c>
      <c r="C453" s="80"/>
      <c r="D453" s="119"/>
      <c r="E453" s="80"/>
      <c r="F453" s="80"/>
      <c r="G453" s="95"/>
      <c r="H453" s="112"/>
    </row>
    <row r="454" spans="1:8" ht="46.5" customHeight="1">
      <c r="A454" s="80"/>
      <c r="B454" s="96" t="s">
        <v>358</v>
      </c>
      <c r="C454" s="80" t="s">
        <v>129</v>
      </c>
      <c r="D454" s="80" t="s">
        <v>137</v>
      </c>
      <c r="E454" s="80"/>
      <c r="F454" s="82">
        <f>F450/F452</f>
        <v>1662.3898467432953</v>
      </c>
      <c r="G454" s="82">
        <f>E454+F454</f>
        <v>1662.3898467432953</v>
      </c>
      <c r="H454" s="112"/>
    </row>
    <row r="455" spans="1:8" ht="11.25" customHeight="1">
      <c r="A455" s="80">
        <v>4</v>
      </c>
      <c r="B455" s="155" t="s">
        <v>37</v>
      </c>
      <c r="C455" s="80"/>
      <c r="D455" s="119"/>
      <c r="E455" s="80"/>
      <c r="F455" s="80"/>
      <c r="G455" s="81"/>
      <c r="H455" s="112"/>
    </row>
    <row r="456" spans="1:8" ht="35.25" customHeight="1">
      <c r="A456" s="80"/>
      <c r="B456" s="96" t="s">
        <v>297</v>
      </c>
      <c r="C456" s="119" t="s">
        <v>142</v>
      </c>
      <c r="D456" s="119" t="s">
        <v>141</v>
      </c>
      <c r="E456" s="80"/>
      <c r="F456" s="80">
        <v>100</v>
      </c>
      <c r="G456" s="81">
        <v>100</v>
      </c>
      <c r="H456" s="112"/>
    </row>
    <row r="457" spans="1:8" ht="30.75" customHeight="1">
      <c r="A457" s="80"/>
      <c r="B457" s="227" t="s">
        <v>361</v>
      </c>
      <c r="C457" s="228"/>
      <c r="D457" s="119"/>
      <c r="E457" s="80"/>
      <c r="F457" s="80"/>
      <c r="G457" s="81"/>
      <c r="H457" s="112"/>
    </row>
    <row r="458" spans="1:8" ht="11.25" customHeight="1">
      <c r="A458" s="80">
        <v>1</v>
      </c>
      <c r="B458" s="155" t="s">
        <v>34</v>
      </c>
      <c r="C458" s="80"/>
      <c r="D458" s="119"/>
      <c r="E458" s="80"/>
      <c r="F458" s="80"/>
      <c r="G458" s="81"/>
      <c r="H458" s="112"/>
    </row>
    <row r="459" spans="1:8" ht="33.75" customHeight="1">
      <c r="A459" s="80"/>
      <c r="B459" s="86" t="s">
        <v>364</v>
      </c>
      <c r="C459" s="80" t="s">
        <v>129</v>
      </c>
      <c r="D459" s="80" t="s">
        <v>510</v>
      </c>
      <c r="E459" s="80"/>
      <c r="F459" s="82">
        <f>16644236-700000</f>
        <v>15944236</v>
      </c>
      <c r="G459" s="82">
        <f>E459+F459</f>
        <v>15944236</v>
      </c>
      <c r="H459" s="112"/>
    </row>
    <row r="460" spans="1:8" ht="11.25" customHeight="1">
      <c r="A460" s="80">
        <v>2</v>
      </c>
      <c r="B460" s="155" t="s">
        <v>35</v>
      </c>
      <c r="C460" s="80"/>
      <c r="D460" s="119"/>
      <c r="E460" s="80"/>
      <c r="F460" s="80"/>
      <c r="G460" s="81"/>
      <c r="H460" s="112"/>
    </row>
    <row r="461" spans="1:8" ht="48.75" customHeight="1">
      <c r="A461" s="80"/>
      <c r="B461" s="96" t="s">
        <v>454</v>
      </c>
      <c r="C461" s="80" t="s">
        <v>336</v>
      </c>
      <c r="D461" s="80" t="s">
        <v>139</v>
      </c>
      <c r="E461" s="80"/>
      <c r="F461" s="89">
        <v>9884</v>
      </c>
      <c r="G461" s="82">
        <f>E461+F461</f>
        <v>9884</v>
      </c>
      <c r="H461" s="112"/>
    </row>
    <row r="462" spans="1:8" ht="11.25" customHeight="1">
      <c r="A462" s="80">
        <v>3</v>
      </c>
      <c r="B462" s="155" t="s">
        <v>36</v>
      </c>
      <c r="C462" s="80"/>
      <c r="D462" s="119"/>
      <c r="E462" s="80"/>
      <c r="F462" s="80"/>
      <c r="G462" s="95"/>
      <c r="H462" s="112"/>
    </row>
    <row r="463" spans="1:8" ht="36.75" customHeight="1">
      <c r="A463" s="80"/>
      <c r="B463" s="96" t="s">
        <v>365</v>
      </c>
      <c r="C463" s="80" t="s">
        <v>129</v>
      </c>
      <c r="D463" s="80" t="s">
        <v>137</v>
      </c>
      <c r="E463" s="80"/>
      <c r="F463" s="82">
        <f>F459/F461+0.01</f>
        <v>1613.1459773371105</v>
      </c>
      <c r="G463" s="82">
        <f>E463+F463</f>
        <v>1613.1459773371105</v>
      </c>
      <c r="H463" s="112"/>
    </row>
    <row r="464" spans="1:8" ht="11.25" customHeight="1">
      <c r="A464" s="80">
        <v>4</v>
      </c>
      <c r="B464" s="155" t="s">
        <v>37</v>
      </c>
      <c r="C464" s="80"/>
      <c r="D464" s="119"/>
      <c r="E464" s="80"/>
      <c r="F464" s="80"/>
      <c r="G464" s="81"/>
      <c r="H464" s="112"/>
    </row>
    <row r="465" spans="1:9" ht="33.75" customHeight="1">
      <c r="A465" s="80"/>
      <c r="B465" s="96" t="s">
        <v>366</v>
      </c>
      <c r="C465" s="119" t="s">
        <v>142</v>
      </c>
      <c r="D465" s="119" t="s">
        <v>141</v>
      </c>
      <c r="E465" s="80"/>
      <c r="F465" s="80">
        <v>100</v>
      </c>
      <c r="G465" s="81">
        <v>100</v>
      </c>
      <c r="H465" s="112"/>
    </row>
    <row r="466" spans="1:9" ht="51.75" customHeight="1">
      <c r="A466" s="80"/>
      <c r="B466" s="227" t="s">
        <v>362</v>
      </c>
      <c r="C466" s="228"/>
      <c r="D466" s="119"/>
      <c r="E466" s="80"/>
      <c r="F466" s="80"/>
      <c r="G466" s="81"/>
      <c r="H466" s="112"/>
    </row>
    <row r="467" spans="1:9" ht="11.25" customHeight="1">
      <c r="A467" s="80">
        <v>1</v>
      </c>
      <c r="B467" s="155" t="s">
        <v>34</v>
      </c>
      <c r="C467" s="80"/>
      <c r="D467" s="119"/>
      <c r="E467" s="80"/>
      <c r="F467" s="80"/>
      <c r="G467" s="81"/>
      <c r="H467" s="112"/>
    </row>
    <row r="468" spans="1:9" ht="70.5" customHeight="1">
      <c r="A468" s="80"/>
      <c r="B468" s="86" t="s">
        <v>367</v>
      </c>
      <c r="C468" s="80" t="s">
        <v>129</v>
      </c>
      <c r="D468" s="80" t="s">
        <v>560</v>
      </c>
      <c r="E468" s="80"/>
      <c r="F468" s="82">
        <f>13355764-2000000</f>
        <v>11355764</v>
      </c>
      <c r="G468" s="82">
        <f>E468+F468</f>
        <v>11355764</v>
      </c>
      <c r="H468" s="112"/>
    </row>
    <row r="469" spans="1:9" ht="11.25" customHeight="1">
      <c r="A469" s="80">
        <v>2</v>
      </c>
      <c r="B469" s="155" t="s">
        <v>35</v>
      </c>
      <c r="C469" s="80"/>
      <c r="D469" s="119"/>
      <c r="E469" s="80"/>
      <c r="F469" s="80"/>
      <c r="G469" s="81"/>
      <c r="H469" s="112"/>
    </row>
    <row r="470" spans="1:9" ht="76.5" customHeight="1">
      <c r="A470" s="80"/>
      <c r="B470" s="96" t="s">
        <v>373</v>
      </c>
      <c r="C470" s="80" t="s">
        <v>336</v>
      </c>
      <c r="D470" s="80" t="s">
        <v>139</v>
      </c>
      <c r="E470" s="80"/>
      <c r="F470" s="89">
        <f>6902.5+722.8</f>
        <v>7625.3</v>
      </c>
      <c r="G470" s="89">
        <f>F470</f>
        <v>7625.3</v>
      </c>
      <c r="H470" s="112"/>
    </row>
    <row r="471" spans="1:9" ht="11.25" customHeight="1">
      <c r="A471" s="80">
        <v>3</v>
      </c>
      <c r="B471" s="155" t="s">
        <v>36</v>
      </c>
      <c r="C471" s="80"/>
      <c r="D471" s="119"/>
      <c r="E471" s="80"/>
      <c r="F471" s="80"/>
      <c r="G471" s="95"/>
      <c r="H471" s="112"/>
    </row>
    <row r="472" spans="1:9" ht="60.75" customHeight="1">
      <c r="A472" s="80"/>
      <c r="B472" s="96" t="s">
        <v>368</v>
      </c>
      <c r="C472" s="80" t="s">
        <v>129</v>
      </c>
      <c r="D472" s="80" t="s">
        <v>137</v>
      </c>
      <c r="E472" s="80"/>
      <c r="F472" s="82">
        <f>F468/F470+0.01</f>
        <v>1489.2319322518458</v>
      </c>
      <c r="G472" s="82">
        <f>E472+F472</f>
        <v>1489.2319322518458</v>
      </c>
      <c r="H472" s="112"/>
    </row>
    <row r="473" spans="1:9" ht="11.25" customHeight="1">
      <c r="A473" s="80">
        <v>4</v>
      </c>
      <c r="B473" s="155" t="s">
        <v>37</v>
      </c>
      <c r="C473" s="80"/>
      <c r="D473" s="119"/>
      <c r="E473" s="80"/>
      <c r="F473" s="80"/>
      <c r="G473" s="81"/>
      <c r="H473" s="112"/>
      <c r="I473" s="67"/>
    </row>
    <row r="474" spans="1:9" ht="71.25" customHeight="1">
      <c r="A474" s="80"/>
      <c r="B474" s="96" t="s">
        <v>369</v>
      </c>
      <c r="C474" s="119" t="s">
        <v>142</v>
      </c>
      <c r="D474" s="119" t="s">
        <v>141</v>
      </c>
      <c r="E474" s="80"/>
      <c r="F474" s="80">
        <v>100</v>
      </c>
      <c r="G474" s="81">
        <v>100</v>
      </c>
      <c r="H474" s="112"/>
    </row>
    <row r="475" spans="1:9" ht="30.75" hidden="1" customHeight="1">
      <c r="A475" s="80"/>
      <c r="B475" s="227"/>
      <c r="C475" s="228"/>
      <c r="D475" s="119"/>
      <c r="E475" s="80"/>
      <c r="F475" s="80"/>
      <c r="G475" s="81"/>
      <c r="H475" s="112"/>
    </row>
    <row r="476" spans="1:9" ht="11.25" hidden="1" customHeight="1">
      <c r="A476" s="80"/>
      <c r="B476" s="155"/>
      <c r="C476" s="80"/>
      <c r="D476" s="119"/>
      <c r="E476" s="80"/>
      <c r="F476" s="80"/>
      <c r="G476" s="81"/>
      <c r="H476" s="112"/>
    </row>
    <row r="477" spans="1:9" ht="33.75" hidden="1" customHeight="1">
      <c r="A477" s="80"/>
      <c r="B477" s="86"/>
      <c r="C477" s="80"/>
      <c r="D477" s="80"/>
      <c r="E477" s="80"/>
      <c r="F477" s="82"/>
      <c r="G477" s="82"/>
      <c r="H477" s="112"/>
    </row>
    <row r="478" spans="1:9" ht="11.25" hidden="1" customHeight="1">
      <c r="A478" s="80"/>
      <c r="B478" s="155"/>
      <c r="C478" s="80"/>
      <c r="D478" s="119"/>
      <c r="E478" s="80"/>
      <c r="F478" s="80"/>
      <c r="G478" s="81"/>
      <c r="H478" s="112"/>
    </row>
    <row r="479" spans="1:9" ht="48.75" hidden="1" customHeight="1">
      <c r="A479" s="80"/>
      <c r="B479" s="96"/>
      <c r="C479" s="80"/>
      <c r="D479" s="80"/>
      <c r="E479" s="80"/>
      <c r="F479" s="89"/>
      <c r="G479" s="89"/>
      <c r="H479" s="112"/>
    </row>
    <row r="480" spans="1:9" ht="11.25" hidden="1" customHeight="1">
      <c r="A480" s="80"/>
      <c r="B480" s="155"/>
      <c r="C480" s="80"/>
      <c r="D480" s="119"/>
      <c r="E480" s="80"/>
      <c r="F480" s="80"/>
      <c r="G480" s="95"/>
      <c r="H480" s="112"/>
    </row>
    <row r="481" spans="1:10" ht="36.75" hidden="1" customHeight="1">
      <c r="A481" s="80"/>
      <c r="B481" s="96"/>
      <c r="C481" s="80"/>
      <c r="D481" s="80"/>
      <c r="E481" s="80"/>
      <c r="F481" s="82"/>
      <c r="G481" s="82"/>
      <c r="H481" s="112"/>
    </row>
    <row r="482" spans="1:10" ht="11.25" hidden="1" customHeight="1">
      <c r="A482" s="80"/>
      <c r="B482" s="155"/>
      <c r="C482" s="80"/>
      <c r="D482" s="119"/>
      <c r="E482" s="80"/>
      <c r="F482" s="80"/>
      <c r="G482" s="81"/>
      <c r="H482" s="112"/>
    </row>
    <row r="483" spans="1:10" ht="26.25" hidden="1" customHeight="1">
      <c r="A483" s="80"/>
      <c r="B483" s="96"/>
      <c r="C483" s="119"/>
      <c r="D483" s="119"/>
      <c r="E483" s="80"/>
      <c r="F483" s="80"/>
      <c r="G483" s="81"/>
      <c r="H483" s="112"/>
    </row>
    <row r="484" spans="1:10" ht="30.75" customHeight="1">
      <c r="A484" s="80"/>
      <c r="B484" s="227" t="s">
        <v>559</v>
      </c>
      <c r="C484" s="228"/>
      <c r="D484" s="119"/>
      <c r="E484" s="80"/>
      <c r="F484" s="80"/>
      <c r="G484" s="81"/>
      <c r="H484" s="112"/>
    </row>
    <row r="485" spans="1:10" ht="18.75" customHeight="1">
      <c r="A485" s="80">
        <v>1</v>
      </c>
      <c r="B485" s="155" t="s">
        <v>34</v>
      </c>
      <c r="C485" s="80"/>
      <c r="D485" s="119"/>
      <c r="E485" s="80"/>
      <c r="F485" s="80"/>
      <c r="G485" s="81"/>
      <c r="H485" s="112"/>
    </row>
    <row r="486" spans="1:10" ht="33.75" customHeight="1">
      <c r="A486" s="80"/>
      <c r="B486" s="86" t="s">
        <v>375</v>
      </c>
      <c r="C486" s="80" t="s">
        <v>129</v>
      </c>
      <c r="D486" s="80" t="s">
        <v>560</v>
      </c>
      <c r="E486" s="80"/>
      <c r="F486" s="82">
        <f>14882867-4930000-9327538-500000</f>
        <v>125329</v>
      </c>
      <c r="G486" s="82">
        <f>E486+F486</f>
        <v>125329</v>
      </c>
      <c r="H486" s="112"/>
    </row>
    <row r="487" spans="1:10" ht="15" customHeight="1">
      <c r="A487" s="80">
        <v>2</v>
      </c>
      <c r="B487" s="155" t="s">
        <v>35</v>
      </c>
      <c r="C487" s="80"/>
      <c r="D487" s="119"/>
      <c r="E487" s="80"/>
      <c r="F487" s="80"/>
      <c r="G487" s="81"/>
      <c r="H487" s="112"/>
    </row>
    <row r="488" spans="1:10" ht="48.75" customHeight="1">
      <c r="A488" s="80"/>
      <c r="B488" s="96" t="s">
        <v>376</v>
      </c>
      <c r="C488" s="80" t="s">
        <v>336</v>
      </c>
      <c r="D488" s="80" t="s">
        <v>139</v>
      </c>
      <c r="E488" s="80"/>
      <c r="F488" s="89">
        <v>88.55</v>
      </c>
      <c r="G488" s="82">
        <f>E488+F488</f>
        <v>88.55</v>
      </c>
      <c r="H488" s="112"/>
      <c r="J488" s="157"/>
    </row>
    <row r="489" spans="1:10" ht="11.25" customHeight="1">
      <c r="A489" s="80">
        <v>3</v>
      </c>
      <c r="B489" s="155" t="s">
        <v>36</v>
      </c>
      <c r="C489" s="80"/>
      <c r="D489" s="119"/>
      <c r="E489" s="80"/>
      <c r="F489" s="80"/>
      <c r="G489" s="95"/>
      <c r="H489" s="112"/>
      <c r="J489" s="157"/>
    </row>
    <row r="490" spans="1:10" ht="36.75" customHeight="1">
      <c r="A490" s="80"/>
      <c r="B490" s="96" t="s">
        <v>377</v>
      </c>
      <c r="C490" s="80" t="s">
        <v>129</v>
      </c>
      <c r="D490" s="80" t="s">
        <v>137</v>
      </c>
      <c r="E490" s="80"/>
      <c r="F490" s="82">
        <f>F486/F488</f>
        <v>1415.3472614342179</v>
      </c>
      <c r="G490" s="82">
        <f>E490+F490</f>
        <v>1415.3472614342179</v>
      </c>
      <c r="H490" s="112"/>
    </row>
    <row r="491" spans="1:10" ht="11.25" customHeight="1">
      <c r="A491" s="80">
        <v>4</v>
      </c>
      <c r="B491" s="155" t="s">
        <v>37</v>
      </c>
      <c r="C491" s="80"/>
      <c r="D491" s="119"/>
      <c r="E491" s="80"/>
      <c r="F491" s="80"/>
      <c r="G491" s="81"/>
      <c r="H491" s="112"/>
    </row>
    <row r="492" spans="1:10" ht="36" customHeight="1">
      <c r="A492" s="80"/>
      <c r="B492" s="96" t="s">
        <v>378</v>
      </c>
      <c r="C492" s="119" t="s">
        <v>142</v>
      </c>
      <c r="D492" s="119" t="s">
        <v>141</v>
      </c>
      <c r="E492" s="80"/>
      <c r="F492" s="80">
        <v>100</v>
      </c>
      <c r="G492" s="81">
        <v>100</v>
      </c>
      <c r="H492" s="112"/>
    </row>
    <row r="493" spans="1:10" ht="44.25" customHeight="1">
      <c r="A493" s="80"/>
      <c r="B493" s="227" t="s">
        <v>380</v>
      </c>
      <c r="C493" s="228"/>
      <c r="D493" s="119"/>
      <c r="E493" s="80"/>
      <c r="F493" s="80"/>
      <c r="G493" s="81"/>
      <c r="H493" s="112"/>
    </row>
    <row r="494" spans="1:10" ht="11.25" customHeight="1">
      <c r="A494" s="80">
        <v>1</v>
      </c>
      <c r="B494" s="155" t="s">
        <v>34</v>
      </c>
      <c r="C494" s="80"/>
      <c r="D494" s="119"/>
      <c r="E494" s="80"/>
      <c r="F494" s="80"/>
      <c r="G494" s="81"/>
      <c r="H494" s="112"/>
    </row>
    <row r="495" spans="1:10" ht="61.5" customHeight="1">
      <c r="A495" s="80"/>
      <c r="B495" s="86" t="s">
        <v>381</v>
      </c>
      <c r="C495" s="80" t="s">
        <v>129</v>
      </c>
      <c r="D495" s="80" t="s">
        <v>560</v>
      </c>
      <c r="E495" s="80"/>
      <c r="F495" s="82">
        <f>2000000-1500000</f>
        <v>500000</v>
      </c>
      <c r="G495" s="82">
        <f>E495+F495</f>
        <v>500000</v>
      </c>
      <c r="H495" s="112"/>
    </row>
    <row r="496" spans="1:10" ht="11.25" customHeight="1">
      <c r="A496" s="80">
        <v>2</v>
      </c>
      <c r="B496" s="155" t="s">
        <v>35</v>
      </c>
      <c r="C496" s="80"/>
      <c r="D496" s="119"/>
      <c r="E496" s="80"/>
      <c r="F496" s="80"/>
      <c r="G496" s="81"/>
      <c r="H496" s="112"/>
    </row>
    <row r="497" spans="1:8" ht="60.75" customHeight="1">
      <c r="A497" s="80"/>
      <c r="B497" s="96" t="s">
        <v>382</v>
      </c>
      <c r="C497" s="80" t="s">
        <v>134</v>
      </c>
      <c r="D497" s="80" t="s">
        <v>139</v>
      </c>
      <c r="E497" s="80"/>
      <c r="F497" s="81">
        <v>1</v>
      </c>
      <c r="G497" s="81">
        <v>1</v>
      </c>
      <c r="H497" s="112"/>
    </row>
    <row r="498" spans="1:8" ht="53.25" customHeight="1">
      <c r="A498" s="80"/>
      <c r="B498" s="96" t="s">
        <v>383</v>
      </c>
      <c r="C498" s="80" t="s">
        <v>336</v>
      </c>
      <c r="D498" s="80" t="s">
        <v>139</v>
      </c>
      <c r="E498" s="80"/>
      <c r="F498" s="89">
        <v>263.14999999999998</v>
      </c>
      <c r="G498" s="89">
        <f>F498</f>
        <v>263.14999999999998</v>
      </c>
      <c r="H498" s="112"/>
    </row>
    <row r="499" spans="1:8" ht="11.25" customHeight="1">
      <c r="A499" s="80">
        <v>3</v>
      </c>
      <c r="B499" s="155" t="s">
        <v>36</v>
      </c>
      <c r="C499" s="80"/>
      <c r="D499" s="119"/>
      <c r="E499" s="80"/>
      <c r="F499" s="80"/>
      <c r="G499" s="95"/>
      <c r="H499" s="112"/>
    </row>
    <row r="500" spans="1:8" ht="61.5" customHeight="1">
      <c r="A500" s="80"/>
      <c r="B500" s="96" t="s">
        <v>384</v>
      </c>
      <c r="C500" s="80" t="s">
        <v>129</v>
      </c>
      <c r="D500" s="80" t="s">
        <v>137</v>
      </c>
      <c r="E500" s="80"/>
      <c r="F500" s="82">
        <v>100000</v>
      </c>
      <c r="G500" s="82">
        <v>100000</v>
      </c>
      <c r="H500" s="112"/>
    </row>
    <row r="501" spans="1:8" ht="60" customHeight="1">
      <c r="A501" s="80"/>
      <c r="B501" s="96" t="s">
        <v>385</v>
      </c>
      <c r="C501" s="80" t="s">
        <v>129</v>
      </c>
      <c r="D501" s="80" t="s">
        <v>137</v>
      </c>
      <c r="E501" s="80"/>
      <c r="F501" s="82">
        <f>(F495-F500)/F498</f>
        <v>1520.0456013680412</v>
      </c>
      <c r="G501" s="82">
        <f>E501+F501</f>
        <v>1520.0456013680412</v>
      </c>
      <c r="H501" s="112"/>
    </row>
    <row r="502" spans="1:8" ht="11.25" customHeight="1">
      <c r="A502" s="80">
        <v>4</v>
      </c>
      <c r="B502" s="155" t="s">
        <v>37</v>
      </c>
      <c r="C502" s="80"/>
      <c r="D502" s="119"/>
      <c r="E502" s="80"/>
      <c r="F502" s="80"/>
      <c r="G502" s="81"/>
      <c r="H502" s="112"/>
    </row>
    <row r="503" spans="1:8" ht="58.5" customHeight="1">
      <c r="A503" s="80"/>
      <c r="B503" s="96" t="s">
        <v>386</v>
      </c>
      <c r="C503" s="119" t="s">
        <v>142</v>
      </c>
      <c r="D503" s="119" t="s">
        <v>141</v>
      </c>
      <c r="E503" s="80"/>
      <c r="F503" s="80">
        <v>100</v>
      </c>
      <c r="G503" s="81">
        <v>100</v>
      </c>
      <c r="H503" s="112"/>
    </row>
    <row r="504" spans="1:8" ht="72.75" customHeight="1">
      <c r="A504" s="80"/>
      <c r="B504" s="227" t="s">
        <v>511</v>
      </c>
      <c r="C504" s="228"/>
      <c r="D504" s="119"/>
      <c r="E504" s="80"/>
      <c r="F504" s="80"/>
      <c r="G504" s="81"/>
      <c r="H504" s="112"/>
    </row>
    <row r="505" spans="1:8" ht="11.25" customHeight="1">
      <c r="A505" s="80">
        <v>1</v>
      </c>
      <c r="B505" s="155" t="s">
        <v>34</v>
      </c>
      <c r="C505" s="80"/>
      <c r="D505" s="119"/>
      <c r="E505" s="80"/>
      <c r="F505" s="80"/>
      <c r="G505" s="81"/>
      <c r="H505" s="112"/>
    </row>
    <row r="506" spans="1:8" ht="79.5" customHeight="1">
      <c r="A506" s="80"/>
      <c r="B506" s="86" t="s">
        <v>512</v>
      </c>
      <c r="C506" s="80" t="s">
        <v>129</v>
      </c>
      <c r="D506" s="80" t="s">
        <v>510</v>
      </c>
      <c r="E506" s="80"/>
      <c r="F506" s="82">
        <v>49000</v>
      </c>
      <c r="G506" s="82">
        <f>E506+F506</f>
        <v>49000</v>
      </c>
      <c r="H506" s="112"/>
    </row>
    <row r="507" spans="1:8" ht="11.25" customHeight="1">
      <c r="A507" s="80">
        <v>2</v>
      </c>
      <c r="B507" s="155" t="s">
        <v>35</v>
      </c>
      <c r="C507" s="80"/>
      <c r="D507" s="119"/>
      <c r="E507" s="80"/>
      <c r="F507" s="80"/>
      <c r="G507" s="81"/>
      <c r="H507" s="112"/>
    </row>
    <row r="508" spans="1:8" ht="83.25" customHeight="1">
      <c r="A508" s="80"/>
      <c r="B508" s="96" t="s">
        <v>513</v>
      </c>
      <c r="C508" s="80" t="s">
        <v>134</v>
      </c>
      <c r="D508" s="80" t="s">
        <v>139</v>
      </c>
      <c r="E508" s="80"/>
      <c r="F508" s="81">
        <v>1</v>
      </c>
      <c r="G508" s="81">
        <v>1</v>
      </c>
      <c r="H508" s="112"/>
    </row>
    <row r="509" spans="1:8" ht="11.25" customHeight="1">
      <c r="A509" s="80">
        <v>3</v>
      </c>
      <c r="B509" s="155" t="s">
        <v>36</v>
      </c>
      <c r="C509" s="80"/>
      <c r="D509" s="119"/>
      <c r="E509" s="80"/>
      <c r="F509" s="80"/>
      <c r="G509" s="95"/>
      <c r="H509" s="112"/>
    </row>
    <row r="510" spans="1:8" ht="96.75" customHeight="1">
      <c r="A510" s="80"/>
      <c r="B510" s="96" t="s">
        <v>520</v>
      </c>
      <c r="C510" s="80" t="s">
        <v>129</v>
      </c>
      <c r="D510" s="80" t="s">
        <v>137</v>
      </c>
      <c r="E510" s="80"/>
      <c r="F510" s="82">
        <f>F506/F508</f>
        <v>49000</v>
      </c>
      <c r="G510" s="82">
        <f>E510+F510</f>
        <v>49000</v>
      </c>
      <c r="H510" s="112"/>
    </row>
    <row r="511" spans="1:8" ht="11.25" customHeight="1">
      <c r="A511" s="80">
        <v>4</v>
      </c>
      <c r="B511" s="155" t="s">
        <v>37</v>
      </c>
      <c r="C511" s="80"/>
      <c r="D511" s="119"/>
      <c r="E511" s="80"/>
      <c r="F511" s="80"/>
      <c r="G511" s="81"/>
      <c r="H511" s="112"/>
    </row>
    <row r="512" spans="1:8" ht="81.75" customHeight="1">
      <c r="A512" s="80"/>
      <c r="B512" s="96" t="s">
        <v>514</v>
      </c>
      <c r="C512" s="119" t="s">
        <v>142</v>
      </c>
      <c r="D512" s="119" t="s">
        <v>141</v>
      </c>
      <c r="E512" s="80"/>
      <c r="F512" s="80">
        <v>100</v>
      </c>
      <c r="G512" s="81">
        <v>100</v>
      </c>
      <c r="H512" s="112"/>
    </row>
    <row r="513" spans="1:8" ht="48" customHeight="1">
      <c r="A513" s="80"/>
      <c r="B513" s="227" t="s">
        <v>515</v>
      </c>
      <c r="C513" s="228"/>
      <c r="D513" s="119"/>
      <c r="E513" s="80"/>
      <c r="F513" s="80"/>
      <c r="G513" s="81"/>
      <c r="H513" s="112"/>
    </row>
    <row r="514" spans="1:8" ht="11.25" customHeight="1">
      <c r="A514" s="80">
        <v>1</v>
      </c>
      <c r="B514" s="155" t="s">
        <v>34</v>
      </c>
      <c r="C514" s="80"/>
      <c r="D514" s="119"/>
      <c r="E514" s="80"/>
      <c r="F514" s="80"/>
      <c r="G514" s="81"/>
      <c r="H514" s="112"/>
    </row>
    <row r="515" spans="1:8" ht="69" customHeight="1">
      <c r="A515" s="80"/>
      <c r="B515" s="86" t="s">
        <v>516</v>
      </c>
      <c r="C515" s="80" t="s">
        <v>129</v>
      </c>
      <c r="D515" s="80" t="s">
        <v>510</v>
      </c>
      <c r="E515" s="80"/>
      <c r="F515" s="82">
        <v>49000</v>
      </c>
      <c r="G515" s="82">
        <f>E515+F515</f>
        <v>49000</v>
      </c>
      <c r="H515" s="112"/>
    </row>
    <row r="516" spans="1:8" ht="11.25" customHeight="1">
      <c r="A516" s="80">
        <v>2</v>
      </c>
      <c r="B516" s="155" t="s">
        <v>35</v>
      </c>
      <c r="C516" s="80"/>
      <c r="D516" s="119"/>
      <c r="E516" s="80"/>
      <c r="F516" s="80"/>
      <c r="G516" s="81"/>
      <c r="H516" s="112"/>
    </row>
    <row r="517" spans="1:8" ht="60.75" customHeight="1">
      <c r="A517" s="80"/>
      <c r="B517" s="96" t="s">
        <v>517</v>
      </c>
      <c r="C517" s="80" t="s">
        <v>134</v>
      </c>
      <c r="D517" s="80" t="s">
        <v>139</v>
      </c>
      <c r="E517" s="80"/>
      <c r="F517" s="81">
        <v>1</v>
      </c>
      <c r="G517" s="81">
        <v>1</v>
      </c>
      <c r="H517" s="112"/>
    </row>
    <row r="518" spans="1:8" ht="11.25" customHeight="1">
      <c r="A518" s="80">
        <v>3</v>
      </c>
      <c r="B518" s="155" t="s">
        <v>36</v>
      </c>
      <c r="C518" s="80"/>
      <c r="D518" s="119"/>
      <c r="E518" s="80"/>
      <c r="F518" s="80"/>
      <c r="G518" s="95"/>
      <c r="H518" s="112"/>
    </row>
    <row r="519" spans="1:8" ht="62.25" customHeight="1">
      <c r="A519" s="80"/>
      <c r="B519" s="96" t="s">
        <v>519</v>
      </c>
      <c r="C519" s="80" t="s">
        <v>129</v>
      </c>
      <c r="D519" s="80" t="s">
        <v>137</v>
      </c>
      <c r="E519" s="80"/>
      <c r="F519" s="82">
        <f>F515/F517</f>
        <v>49000</v>
      </c>
      <c r="G519" s="82">
        <f>E519+F519</f>
        <v>49000</v>
      </c>
      <c r="H519" s="112"/>
    </row>
    <row r="520" spans="1:8" ht="11.25" customHeight="1">
      <c r="A520" s="80">
        <v>4</v>
      </c>
      <c r="B520" s="155" t="s">
        <v>37</v>
      </c>
      <c r="C520" s="80"/>
      <c r="D520" s="119"/>
      <c r="E520" s="80"/>
      <c r="F520" s="80"/>
      <c r="G520" s="81"/>
      <c r="H520" s="112"/>
    </row>
    <row r="521" spans="1:8" ht="54" customHeight="1">
      <c r="A521" s="80"/>
      <c r="B521" s="96" t="s">
        <v>518</v>
      </c>
      <c r="C521" s="119" t="s">
        <v>142</v>
      </c>
      <c r="D521" s="119" t="s">
        <v>141</v>
      </c>
      <c r="E521" s="80"/>
      <c r="F521" s="80">
        <v>100</v>
      </c>
      <c r="G521" s="81">
        <v>100</v>
      </c>
      <c r="H521" s="112"/>
    </row>
    <row r="522" spans="1:8" ht="42" customHeight="1">
      <c r="A522" s="80"/>
      <c r="B522" s="227" t="s">
        <v>521</v>
      </c>
      <c r="C522" s="228"/>
      <c r="D522" s="119"/>
      <c r="E522" s="80"/>
      <c r="F522" s="80"/>
      <c r="G522" s="81"/>
      <c r="H522" s="112"/>
    </row>
    <row r="523" spans="1:8" ht="11.25" customHeight="1">
      <c r="A523" s="80">
        <v>1</v>
      </c>
      <c r="B523" s="155" t="s">
        <v>34</v>
      </c>
      <c r="C523" s="80"/>
      <c r="D523" s="119"/>
      <c r="E523" s="80"/>
      <c r="F523" s="80"/>
      <c r="G523" s="81"/>
      <c r="H523" s="112"/>
    </row>
    <row r="524" spans="1:8" ht="52.5" customHeight="1">
      <c r="A524" s="80"/>
      <c r="B524" s="86" t="s">
        <v>516</v>
      </c>
      <c r="C524" s="80" t="s">
        <v>129</v>
      </c>
      <c r="D524" s="80" t="s">
        <v>510</v>
      </c>
      <c r="E524" s="80"/>
      <c r="F524" s="82">
        <v>49000</v>
      </c>
      <c r="G524" s="82">
        <f>E524+F524</f>
        <v>49000</v>
      </c>
      <c r="H524" s="112"/>
    </row>
    <row r="525" spans="1:8" ht="11.25" customHeight="1">
      <c r="A525" s="80">
        <v>2</v>
      </c>
      <c r="B525" s="155" t="s">
        <v>35</v>
      </c>
      <c r="C525" s="80"/>
      <c r="D525" s="119"/>
      <c r="E525" s="80"/>
      <c r="F525" s="80"/>
      <c r="G525" s="81"/>
      <c r="H525" s="112"/>
    </row>
    <row r="526" spans="1:8" ht="60.75" customHeight="1">
      <c r="A526" s="80"/>
      <c r="B526" s="96" t="s">
        <v>522</v>
      </c>
      <c r="C526" s="80" t="s">
        <v>134</v>
      </c>
      <c r="D526" s="80" t="s">
        <v>139</v>
      </c>
      <c r="E526" s="80"/>
      <c r="F526" s="81">
        <v>1</v>
      </c>
      <c r="G526" s="81">
        <v>1</v>
      </c>
      <c r="H526" s="112"/>
    </row>
    <row r="527" spans="1:8" ht="11.25" customHeight="1">
      <c r="A527" s="80">
        <v>3</v>
      </c>
      <c r="B527" s="155" t="s">
        <v>36</v>
      </c>
      <c r="C527" s="80"/>
      <c r="D527" s="119"/>
      <c r="E527" s="80"/>
      <c r="F527" s="80"/>
      <c r="G527" s="95"/>
      <c r="H527" s="112"/>
    </row>
    <row r="528" spans="1:8" ht="70.5" customHeight="1">
      <c r="A528" s="80"/>
      <c r="B528" s="96" t="s">
        <v>523</v>
      </c>
      <c r="C528" s="80" t="s">
        <v>129</v>
      </c>
      <c r="D528" s="80" t="s">
        <v>137</v>
      </c>
      <c r="E528" s="80"/>
      <c r="F528" s="82">
        <f>F524/F526</f>
        <v>49000</v>
      </c>
      <c r="G528" s="82">
        <f>E528+F528</f>
        <v>49000</v>
      </c>
      <c r="H528" s="112"/>
    </row>
    <row r="529" spans="1:8" ht="11.25" customHeight="1">
      <c r="A529" s="80">
        <v>4</v>
      </c>
      <c r="B529" s="155" t="s">
        <v>37</v>
      </c>
      <c r="C529" s="80"/>
      <c r="D529" s="119"/>
      <c r="E529" s="80"/>
      <c r="F529" s="80"/>
      <c r="G529" s="81"/>
      <c r="H529" s="112"/>
    </row>
    <row r="530" spans="1:8" ht="57" customHeight="1">
      <c r="A530" s="80"/>
      <c r="B530" s="96" t="s">
        <v>524</v>
      </c>
      <c r="C530" s="119" t="s">
        <v>142</v>
      </c>
      <c r="D530" s="119" t="s">
        <v>141</v>
      </c>
      <c r="E530" s="80"/>
      <c r="F530" s="80">
        <v>100</v>
      </c>
      <c r="G530" s="81">
        <v>100</v>
      </c>
      <c r="H530" s="112"/>
    </row>
    <row r="531" spans="1:8" ht="44.25" customHeight="1">
      <c r="A531" s="80"/>
      <c r="B531" s="227" t="s">
        <v>525</v>
      </c>
      <c r="C531" s="228"/>
      <c r="D531" s="119"/>
      <c r="E531" s="80"/>
      <c r="F531" s="80"/>
      <c r="G531" s="81"/>
      <c r="H531" s="112"/>
    </row>
    <row r="532" spans="1:8" ht="11.25" customHeight="1">
      <c r="A532" s="80">
        <v>1</v>
      </c>
      <c r="B532" s="155" t="s">
        <v>34</v>
      </c>
      <c r="C532" s="80"/>
      <c r="D532" s="119"/>
      <c r="E532" s="80"/>
      <c r="F532" s="80"/>
      <c r="G532" s="81"/>
      <c r="H532" s="112"/>
    </row>
    <row r="533" spans="1:8" ht="51" customHeight="1">
      <c r="A533" s="80"/>
      <c r="B533" s="86" t="s">
        <v>526</v>
      </c>
      <c r="C533" s="80" t="s">
        <v>129</v>
      </c>
      <c r="D533" s="80" t="s">
        <v>360</v>
      </c>
      <c r="E533" s="80"/>
      <c r="F533" s="82">
        <v>1000000</v>
      </c>
      <c r="G533" s="82">
        <f>E533+F533</f>
        <v>1000000</v>
      </c>
      <c r="H533" s="112"/>
    </row>
    <row r="534" spans="1:8" ht="11.25" customHeight="1">
      <c r="A534" s="80">
        <v>2</v>
      </c>
      <c r="B534" s="155" t="s">
        <v>35</v>
      </c>
      <c r="C534" s="80"/>
      <c r="D534" s="119"/>
      <c r="E534" s="80"/>
      <c r="F534" s="80"/>
      <c r="G534" s="81"/>
      <c r="H534" s="112"/>
    </row>
    <row r="535" spans="1:8" ht="55.5" customHeight="1">
      <c r="A535" s="80"/>
      <c r="B535" s="96" t="s">
        <v>527</v>
      </c>
      <c r="C535" s="80" t="s">
        <v>134</v>
      </c>
      <c r="D535" s="80" t="s">
        <v>139</v>
      </c>
      <c r="E535" s="80"/>
      <c r="F535" s="81">
        <v>1</v>
      </c>
      <c r="G535" s="81">
        <v>1</v>
      </c>
      <c r="H535" s="112"/>
    </row>
    <row r="536" spans="1:8" ht="48" customHeight="1">
      <c r="A536" s="80"/>
      <c r="B536" s="96" t="s">
        <v>528</v>
      </c>
      <c r="C536" s="80" t="s">
        <v>336</v>
      </c>
      <c r="D536" s="80" t="s">
        <v>139</v>
      </c>
      <c r="E536" s="80"/>
      <c r="F536" s="89">
        <v>1250</v>
      </c>
      <c r="G536" s="89">
        <f>F536</f>
        <v>1250</v>
      </c>
      <c r="H536" s="112"/>
    </row>
    <row r="537" spans="1:8" ht="11.25" customHeight="1">
      <c r="A537" s="80">
        <v>3</v>
      </c>
      <c r="B537" s="155" t="s">
        <v>36</v>
      </c>
      <c r="C537" s="80"/>
      <c r="D537" s="119"/>
      <c r="E537" s="80"/>
      <c r="F537" s="80"/>
      <c r="G537" s="95"/>
      <c r="H537" s="112"/>
    </row>
    <row r="538" spans="1:8" ht="55.5" customHeight="1">
      <c r="A538" s="80"/>
      <c r="B538" s="96" t="s">
        <v>529</v>
      </c>
      <c r="C538" s="80" t="s">
        <v>129</v>
      </c>
      <c r="D538" s="80" t="s">
        <v>137</v>
      </c>
      <c r="E538" s="80"/>
      <c r="F538" s="82">
        <v>49000</v>
      </c>
      <c r="G538" s="82">
        <f>F538</f>
        <v>49000</v>
      </c>
      <c r="H538" s="112"/>
    </row>
    <row r="539" spans="1:8" ht="54" customHeight="1">
      <c r="A539" s="80"/>
      <c r="B539" s="96" t="s">
        <v>530</v>
      </c>
      <c r="C539" s="80" t="s">
        <v>129</v>
      </c>
      <c r="D539" s="80" t="s">
        <v>137</v>
      </c>
      <c r="E539" s="80"/>
      <c r="F539" s="82">
        <f>(F533-F538)/F536</f>
        <v>760.8</v>
      </c>
      <c r="G539" s="82">
        <f>E539+F539</f>
        <v>760.8</v>
      </c>
      <c r="H539" s="112"/>
    </row>
    <row r="540" spans="1:8" ht="11.25" customHeight="1">
      <c r="A540" s="80">
        <v>4</v>
      </c>
      <c r="B540" s="155" t="s">
        <v>37</v>
      </c>
      <c r="C540" s="80"/>
      <c r="D540" s="119"/>
      <c r="E540" s="80"/>
      <c r="F540" s="80"/>
      <c r="G540" s="81"/>
      <c r="H540" s="112"/>
    </row>
    <row r="541" spans="1:8" ht="51" customHeight="1">
      <c r="A541" s="80"/>
      <c r="B541" s="96" t="s">
        <v>531</v>
      </c>
      <c r="C541" s="119" t="s">
        <v>142</v>
      </c>
      <c r="D541" s="119" t="s">
        <v>141</v>
      </c>
      <c r="E541" s="80"/>
      <c r="F541" s="80">
        <v>100</v>
      </c>
      <c r="G541" s="81">
        <v>100</v>
      </c>
      <c r="H541" s="112"/>
    </row>
    <row r="542" spans="1:8" ht="28.5" customHeight="1">
      <c r="A542" s="80"/>
      <c r="B542" s="118" t="s">
        <v>477</v>
      </c>
      <c r="C542" s="151"/>
      <c r="D542" s="151"/>
      <c r="E542" s="151"/>
      <c r="F542" s="152">
        <f>F545+F554+F563+F572</f>
        <v>1000000</v>
      </c>
      <c r="G542" s="152">
        <f>F542</f>
        <v>1000000</v>
      </c>
      <c r="H542" s="112"/>
    </row>
    <row r="543" spans="1:8" ht="27" customHeight="1">
      <c r="A543" s="80"/>
      <c r="B543" s="227" t="s">
        <v>476</v>
      </c>
      <c r="C543" s="227"/>
      <c r="D543" s="80"/>
      <c r="E543" s="80"/>
      <c r="F543" s="80"/>
      <c r="G543" s="81"/>
      <c r="H543" s="112"/>
    </row>
    <row r="544" spans="1:8" ht="22.5" customHeight="1">
      <c r="A544" s="80">
        <v>1</v>
      </c>
      <c r="B544" s="155" t="s">
        <v>34</v>
      </c>
      <c r="C544" s="80"/>
      <c r="D544" s="80"/>
      <c r="E544" s="80"/>
      <c r="F544" s="80"/>
      <c r="G544" s="81"/>
      <c r="H544" s="112"/>
    </row>
    <row r="545" spans="1:8" ht="39.75" customHeight="1">
      <c r="A545" s="80"/>
      <c r="B545" s="86" t="s">
        <v>435</v>
      </c>
      <c r="C545" s="80" t="s">
        <v>125</v>
      </c>
      <c r="D545" s="80" t="s">
        <v>360</v>
      </c>
      <c r="E545" s="80"/>
      <c r="F545" s="82">
        <v>250000</v>
      </c>
      <c r="G545" s="82">
        <f>F545</f>
        <v>250000</v>
      </c>
      <c r="H545" s="112"/>
    </row>
    <row r="546" spans="1:8" ht="25.5" customHeight="1">
      <c r="A546" s="80">
        <v>2</v>
      </c>
      <c r="B546" s="155" t="s">
        <v>35</v>
      </c>
      <c r="C546" s="80"/>
      <c r="D546" s="80"/>
      <c r="E546" s="80"/>
      <c r="F546" s="82"/>
      <c r="G546" s="81"/>
      <c r="H546" s="112"/>
    </row>
    <row r="547" spans="1:8" ht="58.5" customHeight="1">
      <c r="A547" s="80"/>
      <c r="B547" s="96" t="s">
        <v>436</v>
      </c>
      <c r="C547" s="80" t="s">
        <v>134</v>
      </c>
      <c r="D547" s="80" t="s">
        <v>139</v>
      </c>
      <c r="E547" s="80"/>
      <c r="F547" s="81">
        <v>1</v>
      </c>
      <c r="G547" s="81">
        <v>1</v>
      </c>
      <c r="H547" s="112"/>
    </row>
    <row r="548" spans="1:8" ht="18.75" customHeight="1">
      <c r="A548" s="80">
        <v>3</v>
      </c>
      <c r="B548" s="155" t="s">
        <v>36</v>
      </c>
      <c r="C548" s="80"/>
      <c r="D548" s="80"/>
      <c r="E548" s="80"/>
      <c r="F548" s="80"/>
      <c r="G548" s="81"/>
      <c r="H548" s="112"/>
    </row>
    <row r="549" spans="1:8" ht="43.5" customHeight="1">
      <c r="A549" s="80"/>
      <c r="B549" s="96" t="s">
        <v>437</v>
      </c>
      <c r="C549" s="80" t="s">
        <v>129</v>
      </c>
      <c r="D549" s="80" t="s">
        <v>137</v>
      </c>
      <c r="E549" s="80"/>
      <c r="F549" s="82">
        <f>F545</f>
        <v>250000</v>
      </c>
      <c r="G549" s="82">
        <f>F549</f>
        <v>250000</v>
      </c>
      <c r="H549" s="112"/>
    </row>
    <row r="550" spans="1:8" ht="18" customHeight="1">
      <c r="A550" s="80">
        <v>4</v>
      </c>
      <c r="B550" s="155" t="s">
        <v>37</v>
      </c>
      <c r="C550" s="80"/>
      <c r="D550" s="80"/>
      <c r="E550" s="80"/>
      <c r="F550" s="80"/>
      <c r="G550" s="81"/>
      <c r="H550" s="112"/>
    </row>
    <row r="551" spans="1:8" ht="36.75" customHeight="1">
      <c r="A551" s="80"/>
      <c r="B551" s="86" t="s">
        <v>438</v>
      </c>
      <c r="C551" s="80" t="s">
        <v>142</v>
      </c>
      <c r="D551" s="80" t="s">
        <v>141</v>
      </c>
      <c r="E551" s="80"/>
      <c r="F551" s="80">
        <v>100</v>
      </c>
      <c r="G551" s="81">
        <v>100</v>
      </c>
      <c r="H551" s="112"/>
    </row>
    <row r="552" spans="1:8" ht="27" customHeight="1">
      <c r="A552" s="80"/>
      <c r="B552" s="227" t="s">
        <v>475</v>
      </c>
      <c r="C552" s="227"/>
      <c r="D552" s="80"/>
      <c r="E552" s="80"/>
      <c r="F552" s="80"/>
      <c r="G552" s="81"/>
      <c r="H552" s="112"/>
    </row>
    <row r="553" spans="1:8" ht="22.5" customHeight="1">
      <c r="A553" s="80">
        <v>1</v>
      </c>
      <c r="B553" s="155" t="s">
        <v>34</v>
      </c>
      <c r="C553" s="80"/>
      <c r="D553" s="80"/>
      <c r="E553" s="80"/>
      <c r="F553" s="80"/>
      <c r="G553" s="81"/>
      <c r="H553" s="112"/>
    </row>
    <row r="554" spans="1:8" ht="39.75" customHeight="1">
      <c r="A554" s="80"/>
      <c r="B554" s="86" t="s">
        <v>439</v>
      </c>
      <c r="C554" s="80" t="s">
        <v>125</v>
      </c>
      <c r="D554" s="80" t="s">
        <v>360</v>
      </c>
      <c r="E554" s="80"/>
      <c r="F554" s="82">
        <v>250000</v>
      </c>
      <c r="G554" s="82">
        <f>F554</f>
        <v>250000</v>
      </c>
      <c r="H554" s="112"/>
    </row>
    <row r="555" spans="1:8" ht="25.5" customHeight="1">
      <c r="A555" s="80">
        <v>2</v>
      </c>
      <c r="B555" s="155" t="s">
        <v>35</v>
      </c>
      <c r="C555" s="80"/>
      <c r="D555" s="80"/>
      <c r="E555" s="80"/>
      <c r="F555" s="82"/>
      <c r="G555" s="81"/>
      <c r="H555" s="112"/>
    </row>
    <row r="556" spans="1:8" ht="58.5" customHeight="1">
      <c r="A556" s="80"/>
      <c r="B556" s="96" t="s">
        <v>440</v>
      </c>
      <c r="C556" s="80" t="s">
        <v>134</v>
      </c>
      <c r="D556" s="80" t="s">
        <v>139</v>
      </c>
      <c r="E556" s="80"/>
      <c r="F556" s="81">
        <v>1</v>
      </c>
      <c r="G556" s="81">
        <v>1</v>
      </c>
      <c r="H556" s="112"/>
    </row>
    <row r="557" spans="1:8" ht="18.75" customHeight="1">
      <c r="A557" s="80">
        <v>3</v>
      </c>
      <c r="B557" s="155" t="s">
        <v>36</v>
      </c>
      <c r="C557" s="80"/>
      <c r="D557" s="80"/>
      <c r="E557" s="80"/>
      <c r="F557" s="80"/>
      <c r="G557" s="81"/>
      <c r="H557" s="112"/>
    </row>
    <row r="558" spans="1:8" ht="43.5" customHeight="1">
      <c r="A558" s="80"/>
      <c r="B558" s="96" t="s">
        <v>441</v>
      </c>
      <c r="C558" s="80" t="s">
        <v>129</v>
      </c>
      <c r="D558" s="80" t="s">
        <v>137</v>
      </c>
      <c r="E558" s="80"/>
      <c r="F558" s="82">
        <f>F554</f>
        <v>250000</v>
      </c>
      <c r="G558" s="82">
        <f>F558</f>
        <v>250000</v>
      </c>
      <c r="H558" s="112"/>
    </row>
    <row r="559" spans="1:8" ht="18" customHeight="1">
      <c r="A559" s="80">
        <v>4</v>
      </c>
      <c r="B559" s="155" t="s">
        <v>37</v>
      </c>
      <c r="C559" s="80"/>
      <c r="D559" s="80"/>
      <c r="E559" s="80"/>
      <c r="F559" s="80"/>
      <c r="G559" s="81"/>
      <c r="H559" s="112"/>
    </row>
    <row r="560" spans="1:8" ht="36.75" customHeight="1">
      <c r="A560" s="80"/>
      <c r="B560" s="86" t="s">
        <v>442</v>
      </c>
      <c r="C560" s="80" t="s">
        <v>142</v>
      </c>
      <c r="D560" s="80" t="s">
        <v>141</v>
      </c>
      <c r="E560" s="80"/>
      <c r="F560" s="80">
        <v>100</v>
      </c>
      <c r="G560" s="81">
        <v>100</v>
      </c>
      <c r="H560" s="112"/>
    </row>
    <row r="561" spans="1:8" ht="27" customHeight="1">
      <c r="A561" s="80"/>
      <c r="B561" s="227" t="s">
        <v>474</v>
      </c>
      <c r="C561" s="227"/>
      <c r="D561" s="80"/>
      <c r="E561" s="80"/>
      <c r="F561" s="80"/>
      <c r="G561" s="81"/>
      <c r="H561" s="112"/>
    </row>
    <row r="562" spans="1:8" ht="22.5" customHeight="1">
      <c r="A562" s="80">
        <v>1</v>
      </c>
      <c r="B562" s="155" t="s">
        <v>34</v>
      </c>
      <c r="C562" s="80"/>
      <c r="D562" s="80"/>
      <c r="E562" s="80"/>
      <c r="F562" s="80"/>
      <c r="G562" s="81"/>
      <c r="H562" s="112"/>
    </row>
    <row r="563" spans="1:8" ht="39.75" customHeight="1">
      <c r="A563" s="80"/>
      <c r="B563" s="86" t="s">
        <v>447</v>
      </c>
      <c r="C563" s="80" t="s">
        <v>125</v>
      </c>
      <c r="D563" s="80" t="s">
        <v>360</v>
      </c>
      <c r="E563" s="80"/>
      <c r="F563" s="82">
        <v>250000</v>
      </c>
      <c r="G563" s="82">
        <f>F563</f>
        <v>250000</v>
      </c>
      <c r="H563" s="112"/>
    </row>
    <row r="564" spans="1:8" ht="25.5" customHeight="1">
      <c r="A564" s="80">
        <v>2</v>
      </c>
      <c r="B564" s="155" t="s">
        <v>35</v>
      </c>
      <c r="C564" s="80"/>
      <c r="D564" s="80"/>
      <c r="E564" s="80"/>
      <c r="F564" s="82"/>
      <c r="G564" s="81"/>
      <c r="H564" s="112"/>
    </row>
    <row r="565" spans="1:8" ht="38.25" customHeight="1">
      <c r="A565" s="80"/>
      <c r="B565" s="96" t="s">
        <v>448</v>
      </c>
      <c r="C565" s="80" t="s">
        <v>134</v>
      </c>
      <c r="D565" s="80" t="s">
        <v>139</v>
      </c>
      <c r="E565" s="80"/>
      <c r="F565" s="81">
        <v>1</v>
      </c>
      <c r="G565" s="81">
        <v>1</v>
      </c>
      <c r="H565" s="112"/>
    </row>
    <row r="566" spans="1:8" ht="18.75" customHeight="1">
      <c r="A566" s="80">
        <v>3</v>
      </c>
      <c r="B566" s="155" t="s">
        <v>36</v>
      </c>
      <c r="C566" s="80"/>
      <c r="D566" s="80"/>
      <c r="E566" s="80"/>
      <c r="F566" s="80"/>
      <c r="G566" s="81"/>
      <c r="H566" s="112"/>
    </row>
    <row r="567" spans="1:8" ht="43.5" customHeight="1">
      <c r="A567" s="80"/>
      <c r="B567" s="96" t="s">
        <v>449</v>
      </c>
      <c r="C567" s="80" t="s">
        <v>129</v>
      </c>
      <c r="D567" s="80" t="s">
        <v>137</v>
      </c>
      <c r="E567" s="80"/>
      <c r="F567" s="82">
        <f>F563</f>
        <v>250000</v>
      </c>
      <c r="G567" s="82">
        <f>F567</f>
        <v>250000</v>
      </c>
      <c r="H567" s="112"/>
    </row>
    <row r="568" spans="1:8" ht="18" customHeight="1">
      <c r="A568" s="80">
        <v>4</v>
      </c>
      <c r="B568" s="155" t="s">
        <v>37</v>
      </c>
      <c r="C568" s="80"/>
      <c r="D568" s="80"/>
      <c r="E568" s="80"/>
      <c r="F568" s="80"/>
      <c r="G568" s="81"/>
      <c r="H568" s="112"/>
    </row>
    <row r="569" spans="1:8" ht="36.75" customHeight="1">
      <c r="A569" s="80"/>
      <c r="B569" s="86" t="s">
        <v>450</v>
      </c>
      <c r="C569" s="80" t="s">
        <v>142</v>
      </c>
      <c r="D569" s="80" t="s">
        <v>141</v>
      </c>
      <c r="E569" s="80"/>
      <c r="F569" s="80">
        <v>100</v>
      </c>
      <c r="G569" s="81">
        <v>100</v>
      </c>
      <c r="H569" s="112"/>
    </row>
    <row r="570" spans="1:8" ht="27" customHeight="1">
      <c r="A570" s="80"/>
      <c r="B570" s="227" t="s">
        <v>473</v>
      </c>
      <c r="C570" s="227"/>
      <c r="D570" s="80"/>
      <c r="E570" s="80"/>
      <c r="F570" s="80"/>
      <c r="G570" s="81"/>
      <c r="H570" s="112"/>
    </row>
    <row r="571" spans="1:8" ht="22.5" customHeight="1">
      <c r="A571" s="80">
        <v>1</v>
      </c>
      <c r="B571" s="155" t="s">
        <v>34</v>
      </c>
      <c r="C571" s="80"/>
      <c r="D571" s="80"/>
      <c r="E571" s="80"/>
      <c r="F571" s="80"/>
      <c r="G571" s="81"/>
      <c r="H571" s="112"/>
    </row>
    <row r="572" spans="1:8" ht="39.75" customHeight="1">
      <c r="A572" s="80"/>
      <c r="B572" s="86" t="s">
        <v>444</v>
      </c>
      <c r="C572" s="80" t="s">
        <v>125</v>
      </c>
      <c r="D572" s="80" t="s">
        <v>360</v>
      </c>
      <c r="E572" s="80"/>
      <c r="F572" s="82">
        <v>250000</v>
      </c>
      <c r="G572" s="82">
        <f>F572</f>
        <v>250000</v>
      </c>
      <c r="H572" s="112"/>
    </row>
    <row r="573" spans="1:8" ht="25.5" customHeight="1">
      <c r="A573" s="80">
        <v>2</v>
      </c>
      <c r="B573" s="155" t="s">
        <v>35</v>
      </c>
      <c r="C573" s="80"/>
      <c r="D573" s="80"/>
      <c r="E573" s="80"/>
      <c r="F573" s="82"/>
      <c r="G573" s="81"/>
      <c r="H573" s="112"/>
    </row>
    <row r="574" spans="1:8" ht="42.75" customHeight="1">
      <c r="A574" s="80"/>
      <c r="B574" s="96" t="s">
        <v>443</v>
      </c>
      <c r="C574" s="80" t="s">
        <v>134</v>
      </c>
      <c r="D574" s="80" t="s">
        <v>139</v>
      </c>
      <c r="E574" s="80"/>
      <c r="F574" s="81">
        <v>1</v>
      </c>
      <c r="G574" s="81">
        <v>1</v>
      </c>
      <c r="H574" s="112"/>
    </row>
    <row r="575" spans="1:8" ht="18.75" customHeight="1">
      <c r="A575" s="80">
        <v>3</v>
      </c>
      <c r="B575" s="155" t="s">
        <v>36</v>
      </c>
      <c r="C575" s="80"/>
      <c r="D575" s="80"/>
      <c r="E575" s="80"/>
      <c r="F575" s="80"/>
      <c r="G575" s="81"/>
      <c r="H575" s="112"/>
    </row>
    <row r="576" spans="1:8" ht="43.5" customHeight="1">
      <c r="A576" s="80"/>
      <c r="B576" s="96" t="s">
        <v>445</v>
      </c>
      <c r="C576" s="80" t="s">
        <v>129</v>
      </c>
      <c r="D576" s="80" t="s">
        <v>137</v>
      </c>
      <c r="E576" s="80"/>
      <c r="F576" s="82">
        <f>F572</f>
        <v>250000</v>
      </c>
      <c r="G576" s="82">
        <f>F576</f>
        <v>250000</v>
      </c>
      <c r="H576" s="112"/>
    </row>
    <row r="577" spans="1:8" ht="18" customHeight="1">
      <c r="A577" s="80">
        <v>4</v>
      </c>
      <c r="B577" s="155" t="s">
        <v>37</v>
      </c>
      <c r="C577" s="80"/>
      <c r="D577" s="80"/>
      <c r="E577" s="80"/>
      <c r="F577" s="80"/>
      <c r="G577" s="81"/>
      <c r="H577" s="112"/>
    </row>
    <row r="578" spans="1:8" ht="36.75" customHeight="1">
      <c r="A578" s="80"/>
      <c r="B578" s="86" t="s">
        <v>446</v>
      </c>
      <c r="C578" s="80" t="s">
        <v>142</v>
      </c>
      <c r="D578" s="80" t="s">
        <v>141</v>
      </c>
      <c r="E578" s="80"/>
      <c r="F578" s="80">
        <v>100</v>
      </c>
      <c r="G578" s="81">
        <v>100</v>
      </c>
      <c r="H578" s="112"/>
    </row>
    <row r="579" spans="1:8" ht="42" customHeight="1">
      <c r="A579" s="80"/>
      <c r="B579" s="118" t="s">
        <v>472</v>
      </c>
      <c r="C579" s="151"/>
      <c r="D579" s="151"/>
      <c r="E579" s="151"/>
      <c r="F579" s="152">
        <v>8425000</v>
      </c>
      <c r="G579" s="152">
        <f>F579</f>
        <v>8425000</v>
      </c>
      <c r="H579" s="112"/>
    </row>
    <row r="580" spans="1:8" ht="27" customHeight="1">
      <c r="A580" s="80"/>
      <c r="B580" s="227" t="s">
        <v>471</v>
      </c>
      <c r="C580" s="227"/>
      <c r="D580" s="80"/>
      <c r="E580" s="80"/>
      <c r="F580" s="80"/>
      <c r="G580" s="81"/>
      <c r="H580" s="112"/>
    </row>
    <row r="581" spans="1:8" ht="22.5" customHeight="1">
      <c r="A581" s="80">
        <v>1</v>
      </c>
      <c r="B581" s="155" t="s">
        <v>34</v>
      </c>
      <c r="C581" s="80"/>
      <c r="D581" s="80"/>
      <c r="E581" s="80"/>
      <c r="F581" s="80"/>
      <c r="G581" s="81"/>
      <c r="H581" s="112"/>
    </row>
    <row r="582" spans="1:8" ht="39.75" customHeight="1">
      <c r="A582" s="80"/>
      <c r="B582" s="86" t="s">
        <v>430</v>
      </c>
      <c r="C582" s="80" t="s">
        <v>125</v>
      </c>
      <c r="D582" s="80" t="s">
        <v>360</v>
      </c>
      <c r="E582" s="80"/>
      <c r="F582" s="82">
        <v>1245800</v>
      </c>
      <c r="G582" s="82">
        <f>F582</f>
        <v>1245800</v>
      </c>
      <c r="H582" s="112"/>
    </row>
    <row r="583" spans="1:8" ht="25.5" customHeight="1">
      <c r="A583" s="80">
        <v>2</v>
      </c>
      <c r="B583" s="155" t="s">
        <v>35</v>
      </c>
      <c r="C583" s="80"/>
      <c r="D583" s="80"/>
      <c r="E583" s="80"/>
      <c r="F583" s="82"/>
      <c r="G583" s="81"/>
      <c r="H583" s="112"/>
    </row>
    <row r="584" spans="1:8" ht="58.5" customHeight="1">
      <c r="A584" s="80"/>
      <c r="B584" s="96" t="s">
        <v>431</v>
      </c>
      <c r="C584" s="80" t="s">
        <v>134</v>
      </c>
      <c r="D584" s="80" t="s">
        <v>139</v>
      </c>
      <c r="E584" s="80"/>
      <c r="F584" s="81">
        <v>1</v>
      </c>
      <c r="G584" s="81">
        <v>1</v>
      </c>
      <c r="H584" s="112"/>
    </row>
    <row r="585" spans="1:8" ht="18.75" customHeight="1">
      <c r="A585" s="80">
        <v>3</v>
      </c>
      <c r="B585" s="155" t="s">
        <v>36</v>
      </c>
      <c r="C585" s="80"/>
      <c r="D585" s="80"/>
      <c r="E585" s="80"/>
      <c r="F585" s="80"/>
      <c r="G585" s="81"/>
      <c r="H585" s="112"/>
    </row>
    <row r="586" spans="1:8" ht="43.5" customHeight="1">
      <c r="A586" s="80"/>
      <c r="B586" s="96" t="s">
        <v>432</v>
      </c>
      <c r="C586" s="80" t="s">
        <v>129</v>
      </c>
      <c r="D586" s="80" t="s">
        <v>137</v>
      </c>
      <c r="E586" s="80"/>
      <c r="F586" s="82">
        <f>F582</f>
        <v>1245800</v>
      </c>
      <c r="G586" s="82">
        <f>F586</f>
        <v>1245800</v>
      </c>
      <c r="H586" s="112"/>
    </row>
    <row r="587" spans="1:8" ht="18" customHeight="1">
      <c r="A587" s="80">
        <v>4</v>
      </c>
      <c r="B587" s="155" t="s">
        <v>37</v>
      </c>
      <c r="C587" s="80"/>
      <c r="D587" s="80"/>
      <c r="E587" s="80"/>
      <c r="F587" s="80"/>
      <c r="G587" s="81"/>
      <c r="H587" s="112"/>
    </row>
    <row r="588" spans="1:8" ht="36.75" customHeight="1">
      <c r="A588" s="80"/>
      <c r="B588" s="86" t="s">
        <v>433</v>
      </c>
      <c r="C588" s="80" t="s">
        <v>142</v>
      </c>
      <c r="D588" s="80" t="s">
        <v>141</v>
      </c>
      <c r="E588" s="80"/>
      <c r="F588" s="80">
        <v>100</v>
      </c>
      <c r="G588" s="81">
        <v>100</v>
      </c>
      <c r="H588" s="112"/>
    </row>
    <row r="589" spans="1:8" ht="27" customHeight="1">
      <c r="A589" s="80"/>
      <c r="B589" s="227" t="s">
        <v>470</v>
      </c>
      <c r="C589" s="227"/>
      <c r="D589" s="80"/>
      <c r="E589" s="80"/>
      <c r="F589" s="80"/>
      <c r="G589" s="81"/>
      <c r="H589" s="112"/>
    </row>
    <row r="590" spans="1:8" ht="22.5" customHeight="1">
      <c r="A590" s="80">
        <v>1</v>
      </c>
      <c r="B590" s="155" t="s">
        <v>34</v>
      </c>
      <c r="C590" s="80"/>
      <c r="D590" s="80"/>
      <c r="E590" s="80"/>
      <c r="F590" s="80"/>
      <c r="G590" s="81"/>
      <c r="H590" s="112"/>
    </row>
    <row r="591" spans="1:8" ht="39.75" customHeight="1">
      <c r="A591" s="80"/>
      <c r="B591" s="86" t="s">
        <v>426</v>
      </c>
      <c r="C591" s="80" t="s">
        <v>125</v>
      </c>
      <c r="D591" s="80" t="s">
        <v>360</v>
      </c>
      <c r="E591" s="80"/>
      <c r="F591" s="82">
        <v>1245800</v>
      </c>
      <c r="G591" s="82">
        <f>F591</f>
        <v>1245800</v>
      </c>
      <c r="H591" s="112"/>
    </row>
    <row r="592" spans="1:8" ht="25.5" customHeight="1">
      <c r="A592" s="80">
        <v>2</v>
      </c>
      <c r="B592" s="155" t="s">
        <v>35</v>
      </c>
      <c r="C592" s="80"/>
      <c r="D592" s="80"/>
      <c r="E592" s="80"/>
      <c r="F592" s="82"/>
      <c r="G592" s="81"/>
      <c r="H592" s="112"/>
    </row>
    <row r="593" spans="1:8" ht="58.5" customHeight="1">
      <c r="A593" s="80"/>
      <c r="B593" s="96" t="s">
        <v>427</v>
      </c>
      <c r="C593" s="80" t="s">
        <v>134</v>
      </c>
      <c r="D593" s="80" t="s">
        <v>139</v>
      </c>
      <c r="E593" s="80"/>
      <c r="F593" s="81">
        <v>1</v>
      </c>
      <c r="G593" s="81">
        <v>1</v>
      </c>
      <c r="H593" s="112"/>
    </row>
    <row r="594" spans="1:8" ht="18.75" customHeight="1">
      <c r="A594" s="80">
        <v>3</v>
      </c>
      <c r="B594" s="155" t="s">
        <v>36</v>
      </c>
      <c r="C594" s="80"/>
      <c r="D594" s="80"/>
      <c r="E594" s="80"/>
      <c r="F594" s="80"/>
      <c r="G594" s="81"/>
      <c r="H594" s="112"/>
    </row>
    <row r="595" spans="1:8" ht="43.5" customHeight="1">
      <c r="A595" s="80"/>
      <c r="B595" s="96" t="s">
        <v>428</v>
      </c>
      <c r="C595" s="80" t="s">
        <v>129</v>
      </c>
      <c r="D595" s="80" t="s">
        <v>137</v>
      </c>
      <c r="E595" s="80"/>
      <c r="F595" s="82">
        <f>F591</f>
        <v>1245800</v>
      </c>
      <c r="G595" s="82">
        <f>F595</f>
        <v>1245800</v>
      </c>
      <c r="H595" s="112"/>
    </row>
    <row r="596" spans="1:8" ht="18" customHeight="1">
      <c r="A596" s="80">
        <v>4</v>
      </c>
      <c r="B596" s="155" t="s">
        <v>37</v>
      </c>
      <c r="C596" s="80"/>
      <c r="D596" s="80"/>
      <c r="E596" s="80"/>
      <c r="F596" s="80"/>
      <c r="G596" s="81"/>
      <c r="H596" s="112"/>
    </row>
    <row r="597" spans="1:8" ht="36.75" customHeight="1">
      <c r="A597" s="80"/>
      <c r="B597" s="86" t="s">
        <v>429</v>
      </c>
      <c r="C597" s="80" t="s">
        <v>142</v>
      </c>
      <c r="D597" s="80" t="s">
        <v>141</v>
      </c>
      <c r="E597" s="80"/>
      <c r="F597" s="80">
        <v>100</v>
      </c>
      <c r="G597" s="81">
        <v>100</v>
      </c>
      <c r="H597" s="112"/>
    </row>
    <row r="598" spans="1:8" ht="27" customHeight="1">
      <c r="A598" s="80"/>
      <c r="B598" s="227" t="s">
        <v>469</v>
      </c>
      <c r="C598" s="227"/>
      <c r="D598" s="80"/>
      <c r="E598" s="80"/>
      <c r="F598" s="80"/>
      <c r="G598" s="81"/>
      <c r="H598" s="112"/>
    </row>
    <row r="599" spans="1:8" ht="22.5" customHeight="1">
      <c r="A599" s="80">
        <v>1</v>
      </c>
      <c r="B599" s="155" t="s">
        <v>34</v>
      </c>
      <c r="C599" s="80"/>
      <c r="D599" s="80"/>
      <c r="E599" s="80"/>
      <c r="F599" s="80"/>
      <c r="G599" s="81"/>
      <c r="H599" s="112"/>
    </row>
    <row r="600" spans="1:8" ht="39.75" customHeight="1">
      <c r="A600" s="80"/>
      <c r="B600" s="86" t="s">
        <v>421</v>
      </c>
      <c r="C600" s="80" t="s">
        <v>125</v>
      </c>
      <c r="D600" s="80" t="s">
        <v>360</v>
      </c>
      <c r="E600" s="80"/>
      <c r="F600" s="82">
        <v>1245800</v>
      </c>
      <c r="G600" s="82">
        <f>F600</f>
        <v>1245800</v>
      </c>
      <c r="H600" s="112"/>
    </row>
    <row r="601" spans="1:8" ht="25.5" customHeight="1">
      <c r="A601" s="80">
        <v>2</v>
      </c>
      <c r="B601" s="155" t="s">
        <v>35</v>
      </c>
      <c r="C601" s="80"/>
      <c r="D601" s="80"/>
      <c r="E601" s="80"/>
      <c r="F601" s="82"/>
      <c r="G601" s="81"/>
      <c r="H601" s="112"/>
    </row>
    <row r="602" spans="1:8" ht="58.5" customHeight="1">
      <c r="A602" s="80"/>
      <c r="B602" s="96" t="s">
        <v>422</v>
      </c>
      <c r="C602" s="80" t="s">
        <v>134</v>
      </c>
      <c r="D602" s="80" t="s">
        <v>139</v>
      </c>
      <c r="E602" s="80"/>
      <c r="F602" s="81">
        <v>1</v>
      </c>
      <c r="G602" s="81">
        <v>1</v>
      </c>
      <c r="H602" s="112"/>
    </row>
    <row r="603" spans="1:8" ht="18.75" customHeight="1">
      <c r="A603" s="80">
        <v>3</v>
      </c>
      <c r="B603" s="155" t="s">
        <v>36</v>
      </c>
      <c r="C603" s="80"/>
      <c r="D603" s="80"/>
      <c r="E603" s="80"/>
      <c r="F603" s="80"/>
      <c r="G603" s="81"/>
      <c r="H603" s="112"/>
    </row>
    <row r="604" spans="1:8" ht="43.5" customHeight="1">
      <c r="A604" s="80"/>
      <c r="B604" s="96" t="s">
        <v>423</v>
      </c>
      <c r="C604" s="80" t="s">
        <v>129</v>
      </c>
      <c r="D604" s="80" t="s">
        <v>137</v>
      </c>
      <c r="E604" s="80"/>
      <c r="F604" s="82">
        <f>F600</f>
        <v>1245800</v>
      </c>
      <c r="G604" s="82">
        <f>F604</f>
        <v>1245800</v>
      </c>
      <c r="H604" s="112"/>
    </row>
    <row r="605" spans="1:8" ht="18" customHeight="1">
      <c r="A605" s="80">
        <v>4</v>
      </c>
      <c r="B605" s="155" t="s">
        <v>37</v>
      </c>
      <c r="C605" s="80"/>
      <c r="D605" s="80"/>
      <c r="E605" s="80"/>
      <c r="F605" s="80"/>
      <c r="G605" s="81"/>
      <c r="H605" s="112"/>
    </row>
    <row r="606" spans="1:8" ht="36.75" customHeight="1">
      <c r="A606" s="80"/>
      <c r="B606" s="86" t="s">
        <v>424</v>
      </c>
      <c r="C606" s="80" t="s">
        <v>142</v>
      </c>
      <c r="D606" s="80" t="s">
        <v>141</v>
      </c>
      <c r="E606" s="80"/>
      <c r="F606" s="80">
        <v>100</v>
      </c>
      <c r="G606" s="81">
        <v>100</v>
      </c>
      <c r="H606" s="112"/>
    </row>
    <row r="607" spans="1:8" ht="27" customHeight="1">
      <c r="A607" s="80"/>
      <c r="B607" s="227" t="s">
        <v>468</v>
      </c>
      <c r="C607" s="227"/>
      <c r="D607" s="80"/>
      <c r="E607" s="80"/>
      <c r="F607" s="80"/>
      <c r="G607" s="81"/>
      <c r="H607" s="112"/>
    </row>
    <row r="608" spans="1:8" ht="22.5" customHeight="1">
      <c r="A608" s="80">
        <v>1</v>
      </c>
      <c r="B608" s="155" t="s">
        <v>34</v>
      </c>
      <c r="C608" s="80"/>
      <c r="D608" s="80"/>
      <c r="E608" s="80"/>
      <c r="F608" s="80"/>
      <c r="G608" s="81"/>
      <c r="H608" s="112"/>
    </row>
    <row r="609" spans="1:8" ht="39.75" customHeight="1">
      <c r="A609" s="80"/>
      <c r="B609" s="86" t="s">
        <v>418</v>
      </c>
      <c r="C609" s="80" t="s">
        <v>125</v>
      </c>
      <c r="D609" s="80" t="s">
        <v>360</v>
      </c>
      <c r="E609" s="80"/>
      <c r="F609" s="82">
        <v>1245800</v>
      </c>
      <c r="G609" s="82">
        <f>F609</f>
        <v>1245800</v>
      </c>
      <c r="H609" s="112"/>
    </row>
    <row r="610" spans="1:8" ht="25.5" customHeight="1">
      <c r="A610" s="80">
        <v>2</v>
      </c>
      <c r="B610" s="155" t="s">
        <v>35</v>
      </c>
      <c r="C610" s="80"/>
      <c r="D610" s="80"/>
      <c r="E610" s="80"/>
      <c r="F610" s="82"/>
      <c r="G610" s="81"/>
      <c r="H610" s="112"/>
    </row>
    <row r="611" spans="1:8" ht="58.5" customHeight="1">
      <c r="A611" s="80"/>
      <c r="B611" s="96" t="s">
        <v>425</v>
      </c>
      <c r="C611" s="80" t="s">
        <v>134</v>
      </c>
      <c r="D611" s="80" t="s">
        <v>139</v>
      </c>
      <c r="E611" s="80"/>
      <c r="F611" s="81">
        <v>1</v>
      </c>
      <c r="G611" s="81">
        <v>1</v>
      </c>
      <c r="H611" s="112"/>
    </row>
    <row r="612" spans="1:8" ht="18.75" customHeight="1">
      <c r="A612" s="80">
        <v>3</v>
      </c>
      <c r="B612" s="155" t="s">
        <v>36</v>
      </c>
      <c r="C612" s="80"/>
      <c r="D612" s="80"/>
      <c r="E612" s="80"/>
      <c r="F612" s="80"/>
      <c r="G612" s="81"/>
      <c r="H612" s="112"/>
    </row>
    <row r="613" spans="1:8" ht="43.5" customHeight="1">
      <c r="A613" s="80"/>
      <c r="B613" s="96" t="s">
        <v>419</v>
      </c>
      <c r="C613" s="80" t="s">
        <v>129</v>
      </c>
      <c r="D613" s="80" t="s">
        <v>137</v>
      </c>
      <c r="E613" s="80"/>
      <c r="F613" s="82">
        <f>F609</f>
        <v>1245800</v>
      </c>
      <c r="G613" s="82">
        <f>F613</f>
        <v>1245800</v>
      </c>
      <c r="H613" s="112"/>
    </row>
    <row r="614" spans="1:8" ht="18" customHeight="1">
      <c r="A614" s="80">
        <v>4</v>
      </c>
      <c r="B614" s="155" t="s">
        <v>37</v>
      </c>
      <c r="C614" s="80"/>
      <c r="D614" s="80"/>
      <c r="E614" s="80"/>
      <c r="F614" s="80"/>
      <c r="G614" s="81"/>
      <c r="H614" s="112"/>
    </row>
    <row r="615" spans="1:8" ht="36.75" customHeight="1">
      <c r="A615" s="80"/>
      <c r="B615" s="86" t="s">
        <v>420</v>
      </c>
      <c r="C615" s="80" t="s">
        <v>142</v>
      </c>
      <c r="D615" s="80" t="s">
        <v>141</v>
      </c>
      <c r="E615" s="80"/>
      <c r="F615" s="80">
        <v>100</v>
      </c>
      <c r="G615" s="81">
        <v>100</v>
      </c>
      <c r="H615" s="112"/>
    </row>
    <row r="616" spans="1:8" ht="27" customHeight="1">
      <c r="A616" s="80"/>
      <c r="B616" s="227" t="s">
        <v>467</v>
      </c>
      <c r="C616" s="227"/>
      <c r="D616" s="80"/>
      <c r="E616" s="80"/>
      <c r="F616" s="80"/>
      <c r="G616" s="81"/>
      <c r="H616" s="112"/>
    </row>
    <row r="617" spans="1:8" ht="22.5" customHeight="1">
      <c r="A617" s="80">
        <v>1</v>
      </c>
      <c r="B617" s="155" t="s">
        <v>34</v>
      </c>
      <c r="C617" s="80"/>
      <c r="D617" s="80"/>
      <c r="E617" s="80"/>
      <c r="F617" s="80"/>
      <c r="G617" s="81"/>
      <c r="H617" s="112"/>
    </row>
    <row r="618" spans="1:8" ht="39.75" customHeight="1">
      <c r="A618" s="80"/>
      <c r="B618" s="86" t="s">
        <v>387</v>
      </c>
      <c r="C618" s="80" t="s">
        <v>125</v>
      </c>
      <c r="D618" s="80" t="s">
        <v>360</v>
      </c>
      <c r="E618" s="80"/>
      <c r="F618" s="82">
        <v>1245800</v>
      </c>
      <c r="G618" s="82">
        <f>F618</f>
        <v>1245800</v>
      </c>
      <c r="H618" s="112"/>
    </row>
    <row r="619" spans="1:8" ht="25.5" customHeight="1">
      <c r="A619" s="80">
        <v>2</v>
      </c>
      <c r="B619" s="155" t="s">
        <v>35</v>
      </c>
      <c r="C619" s="80"/>
      <c r="D619" s="80"/>
      <c r="E619" s="80"/>
      <c r="F619" s="82"/>
      <c r="G619" s="81"/>
      <c r="H619" s="112"/>
    </row>
    <row r="620" spans="1:8" ht="58.5" customHeight="1">
      <c r="A620" s="80"/>
      <c r="B620" s="96" t="s">
        <v>388</v>
      </c>
      <c r="C620" s="80" t="s">
        <v>134</v>
      </c>
      <c r="D620" s="80" t="s">
        <v>139</v>
      </c>
      <c r="E620" s="80"/>
      <c r="F620" s="81">
        <v>1</v>
      </c>
      <c r="G620" s="81">
        <v>1</v>
      </c>
      <c r="H620" s="112"/>
    </row>
    <row r="621" spans="1:8" ht="18.75" customHeight="1">
      <c r="A621" s="80">
        <v>3</v>
      </c>
      <c r="B621" s="155" t="s">
        <v>36</v>
      </c>
      <c r="C621" s="80"/>
      <c r="D621" s="80"/>
      <c r="E621" s="80"/>
      <c r="F621" s="80"/>
      <c r="G621" s="81"/>
      <c r="H621" s="112"/>
    </row>
    <row r="622" spans="1:8" ht="43.5" customHeight="1">
      <c r="A622" s="80"/>
      <c r="B622" s="96" t="s">
        <v>389</v>
      </c>
      <c r="C622" s="80" t="s">
        <v>129</v>
      </c>
      <c r="D622" s="80" t="s">
        <v>137</v>
      </c>
      <c r="E622" s="80"/>
      <c r="F622" s="82">
        <f>F618</f>
        <v>1245800</v>
      </c>
      <c r="G622" s="82">
        <f>F622</f>
        <v>1245800</v>
      </c>
      <c r="H622" s="112"/>
    </row>
    <row r="623" spans="1:8" ht="18" customHeight="1">
      <c r="A623" s="80">
        <v>4</v>
      </c>
      <c r="B623" s="155" t="s">
        <v>37</v>
      </c>
      <c r="C623" s="80"/>
      <c r="D623" s="80"/>
      <c r="E623" s="80"/>
      <c r="F623" s="80"/>
      <c r="G623" s="81"/>
      <c r="H623" s="112"/>
    </row>
    <row r="624" spans="1:8" ht="36.75" customHeight="1">
      <c r="A624" s="80"/>
      <c r="B624" s="86" t="s">
        <v>390</v>
      </c>
      <c r="C624" s="80" t="s">
        <v>142</v>
      </c>
      <c r="D624" s="80" t="s">
        <v>141</v>
      </c>
      <c r="E624" s="80"/>
      <c r="F624" s="80">
        <v>100</v>
      </c>
      <c r="G624" s="81">
        <v>100</v>
      </c>
      <c r="H624" s="112"/>
    </row>
    <row r="625" spans="1:8" ht="27" customHeight="1">
      <c r="A625" s="80"/>
      <c r="B625" s="227" t="s">
        <v>466</v>
      </c>
      <c r="C625" s="227"/>
      <c r="D625" s="80"/>
      <c r="E625" s="80"/>
      <c r="F625" s="80"/>
      <c r="G625" s="81"/>
      <c r="H625" s="112"/>
    </row>
    <row r="626" spans="1:8" ht="22.5" customHeight="1">
      <c r="A626" s="80">
        <v>1</v>
      </c>
      <c r="B626" s="155" t="s">
        <v>34</v>
      </c>
      <c r="C626" s="80"/>
      <c r="D626" s="80"/>
      <c r="E626" s="80"/>
      <c r="F626" s="80"/>
      <c r="G626" s="81"/>
      <c r="H626" s="112"/>
    </row>
    <row r="627" spans="1:8" ht="49.5" customHeight="1">
      <c r="A627" s="80"/>
      <c r="B627" s="86" t="s">
        <v>414</v>
      </c>
      <c r="C627" s="80" t="s">
        <v>125</v>
      </c>
      <c r="D627" s="80" t="s">
        <v>360</v>
      </c>
      <c r="E627" s="80"/>
      <c r="F627" s="82">
        <v>1246000</v>
      </c>
      <c r="G627" s="82">
        <f>F627</f>
        <v>1246000</v>
      </c>
      <c r="H627" s="112"/>
    </row>
    <row r="628" spans="1:8" ht="25.5" customHeight="1">
      <c r="A628" s="80">
        <v>2</v>
      </c>
      <c r="B628" s="155" t="s">
        <v>35</v>
      </c>
      <c r="C628" s="80"/>
      <c r="D628" s="80"/>
      <c r="E628" s="80"/>
      <c r="F628" s="82"/>
      <c r="G628" s="81"/>
      <c r="H628" s="112"/>
    </row>
    <row r="629" spans="1:8" ht="34.5" customHeight="1">
      <c r="A629" s="80"/>
      <c r="B629" s="96" t="s">
        <v>415</v>
      </c>
      <c r="C629" s="80" t="s">
        <v>134</v>
      </c>
      <c r="D629" s="80" t="s">
        <v>139</v>
      </c>
      <c r="E629" s="80"/>
      <c r="F629" s="81">
        <v>1</v>
      </c>
      <c r="G629" s="81">
        <v>1</v>
      </c>
      <c r="H629" s="112"/>
    </row>
    <row r="630" spans="1:8" ht="18.75" customHeight="1">
      <c r="A630" s="80">
        <v>3</v>
      </c>
      <c r="B630" s="155" t="s">
        <v>36</v>
      </c>
      <c r="C630" s="80"/>
      <c r="D630" s="80"/>
      <c r="E630" s="80"/>
      <c r="F630" s="80"/>
      <c r="G630" s="81"/>
      <c r="H630" s="112"/>
    </row>
    <row r="631" spans="1:8" ht="58.5" customHeight="1">
      <c r="A631" s="80"/>
      <c r="B631" s="96" t="s">
        <v>416</v>
      </c>
      <c r="C631" s="80" t="s">
        <v>129</v>
      </c>
      <c r="D631" s="80" t="s">
        <v>137</v>
      </c>
      <c r="E631" s="80"/>
      <c r="F631" s="82">
        <f>F627</f>
        <v>1246000</v>
      </c>
      <c r="G631" s="82">
        <f>F631</f>
        <v>1246000</v>
      </c>
      <c r="H631" s="112"/>
    </row>
    <row r="632" spans="1:8" ht="18" customHeight="1">
      <c r="A632" s="80">
        <v>4</v>
      </c>
      <c r="B632" s="155" t="s">
        <v>37</v>
      </c>
      <c r="C632" s="80"/>
      <c r="D632" s="80"/>
      <c r="E632" s="80"/>
      <c r="F632" s="80"/>
      <c r="G632" s="81"/>
      <c r="H632" s="112"/>
    </row>
    <row r="633" spans="1:8" ht="36.75" customHeight="1">
      <c r="A633" s="80"/>
      <c r="B633" s="86" t="s">
        <v>417</v>
      </c>
      <c r="C633" s="80" t="s">
        <v>142</v>
      </c>
      <c r="D633" s="80" t="s">
        <v>141</v>
      </c>
      <c r="E633" s="80"/>
      <c r="F633" s="80">
        <v>100</v>
      </c>
      <c r="G633" s="81">
        <v>100</v>
      </c>
      <c r="H633" s="112"/>
    </row>
    <row r="634" spans="1:8" ht="45.75" customHeight="1">
      <c r="A634" s="80"/>
      <c r="B634" s="227" t="s">
        <v>465</v>
      </c>
      <c r="C634" s="227"/>
      <c r="D634" s="80"/>
      <c r="E634" s="80"/>
      <c r="F634" s="80"/>
      <c r="G634" s="81"/>
      <c r="H634" s="112"/>
    </row>
    <row r="635" spans="1:8" ht="23.25" customHeight="1">
      <c r="A635" s="80">
        <v>1</v>
      </c>
      <c r="B635" s="155" t="s">
        <v>34</v>
      </c>
      <c r="C635" s="80"/>
      <c r="D635" s="80"/>
      <c r="E635" s="80"/>
      <c r="F635" s="80"/>
      <c r="G635" s="81"/>
      <c r="H635" s="112"/>
    </row>
    <row r="636" spans="1:8" ht="36.75" customHeight="1">
      <c r="A636" s="80"/>
      <c r="B636" s="86" t="s">
        <v>412</v>
      </c>
      <c r="C636" s="80" t="s">
        <v>125</v>
      </c>
      <c r="D636" s="80" t="s">
        <v>360</v>
      </c>
      <c r="E636" s="80"/>
      <c r="F636" s="82">
        <v>950000</v>
      </c>
      <c r="G636" s="82">
        <f>E636+F636</f>
        <v>950000</v>
      </c>
      <c r="H636" s="112"/>
    </row>
    <row r="637" spans="1:8" ht="19.5" customHeight="1">
      <c r="A637" s="80">
        <v>2</v>
      </c>
      <c r="B637" s="155" t="s">
        <v>35</v>
      </c>
      <c r="C637" s="80"/>
      <c r="D637" s="80"/>
      <c r="E637" s="80"/>
      <c r="F637" s="82"/>
      <c r="G637" s="81"/>
      <c r="H637" s="112"/>
    </row>
    <row r="638" spans="1:8" ht="42" customHeight="1">
      <c r="A638" s="80"/>
      <c r="B638" s="96" t="s">
        <v>413</v>
      </c>
      <c r="C638" s="80" t="s">
        <v>134</v>
      </c>
      <c r="D638" s="80" t="s">
        <v>139</v>
      </c>
      <c r="E638" s="80"/>
      <c r="F638" s="81">
        <v>1</v>
      </c>
      <c r="G638" s="81">
        <v>1</v>
      </c>
      <c r="H638" s="112"/>
    </row>
    <row r="639" spans="1:8" ht="24.75" customHeight="1">
      <c r="A639" s="80">
        <v>3</v>
      </c>
      <c r="B639" s="155" t="s">
        <v>36</v>
      </c>
      <c r="C639" s="80"/>
      <c r="D639" s="80"/>
      <c r="E639" s="80"/>
      <c r="F639" s="80"/>
      <c r="G639" s="81"/>
      <c r="H639" s="112"/>
    </row>
    <row r="640" spans="1:8" ht="39" customHeight="1">
      <c r="A640" s="80"/>
      <c r="B640" s="96" t="s">
        <v>391</v>
      </c>
      <c r="C640" s="80" t="s">
        <v>129</v>
      </c>
      <c r="D640" s="80" t="s">
        <v>137</v>
      </c>
      <c r="E640" s="80"/>
      <c r="F640" s="82">
        <f>F636/F638</f>
        <v>950000</v>
      </c>
      <c r="G640" s="82">
        <f>E640+F640</f>
        <v>950000</v>
      </c>
      <c r="H640" s="112"/>
    </row>
    <row r="641" spans="1:8" ht="18.75" customHeight="1">
      <c r="A641" s="80">
        <v>4</v>
      </c>
      <c r="B641" s="155" t="s">
        <v>37</v>
      </c>
      <c r="C641" s="80"/>
      <c r="D641" s="80"/>
      <c r="E641" s="80"/>
      <c r="F641" s="80"/>
      <c r="G641" s="81"/>
      <c r="H641" s="112"/>
    </row>
    <row r="642" spans="1:8" ht="37.5" customHeight="1">
      <c r="A642" s="80"/>
      <c r="B642" s="86" t="s">
        <v>392</v>
      </c>
      <c r="C642" s="80" t="s">
        <v>142</v>
      </c>
      <c r="D642" s="80" t="s">
        <v>141</v>
      </c>
      <c r="E642" s="80"/>
      <c r="F642" s="80">
        <v>100</v>
      </c>
      <c r="G642" s="81">
        <v>100</v>
      </c>
      <c r="H642" s="112"/>
    </row>
    <row r="643" spans="1:8" ht="23.25" customHeight="1">
      <c r="A643" s="80"/>
      <c r="B643" s="118" t="s">
        <v>464</v>
      </c>
      <c r="C643" s="151"/>
      <c r="D643" s="151"/>
      <c r="E643" s="151"/>
      <c r="F643" s="152">
        <f>F646</f>
        <v>333000</v>
      </c>
      <c r="G643" s="152">
        <f>G646</f>
        <v>333000</v>
      </c>
      <c r="H643" s="112"/>
    </row>
    <row r="644" spans="1:8" ht="42" customHeight="1">
      <c r="A644" s="80"/>
      <c r="B644" s="227" t="s">
        <v>463</v>
      </c>
      <c r="C644" s="227"/>
      <c r="D644" s="80"/>
      <c r="E644" s="80"/>
      <c r="F644" s="80"/>
      <c r="G644" s="81"/>
      <c r="H644" s="112"/>
    </row>
    <row r="645" spans="1:8" ht="24" customHeight="1">
      <c r="A645" s="80">
        <v>1</v>
      </c>
      <c r="B645" s="155" t="s">
        <v>34</v>
      </c>
      <c r="C645" s="80"/>
      <c r="D645" s="80"/>
      <c r="E645" s="80"/>
      <c r="F645" s="80"/>
      <c r="G645" s="81"/>
      <c r="H645" s="112"/>
    </row>
    <row r="646" spans="1:8" ht="58.5" customHeight="1">
      <c r="A646" s="80"/>
      <c r="B646" s="86" t="s">
        <v>393</v>
      </c>
      <c r="C646" s="80" t="s">
        <v>125</v>
      </c>
      <c r="D646" s="80" t="s">
        <v>360</v>
      </c>
      <c r="E646" s="80"/>
      <c r="F646" s="82">
        <v>333000</v>
      </c>
      <c r="G646" s="82">
        <v>333000</v>
      </c>
      <c r="H646" s="112"/>
    </row>
    <row r="647" spans="1:8" ht="22.5" customHeight="1">
      <c r="A647" s="80">
        <v>2</v>
      </c>
      <c r="B647" s="155" t="s">
        <v>35</v>
      </c>
      <c r="C647" s="80"/>
      <c r="D647" s="80"/>
      <c r="E647" s="80"/>
      <c r="F647" s="82"/>
      <c r="G647" s="81"/>
      <c r="H647" s="112"/>
    </row>
    <row r="648" spans="1:8" ht="40.5" customHeight="1">
      <c r="A648" s="80"/>
      <c r="B648" s="96" t="s">
        <v>394</v>
      </c>
      <c r="C648" s="80" t="s">
        <v>134</v>
      </c>
      <c r="D648" s="80" t="s">
        <v>139</v>
      </c>
      <c r="E648" s="80"/>
      <c r="F648" s="81">
        <v>1</v>
      </c>
      <c r="G648" s="81">
        <v>1</v>
      </c>
      <c r="H648" s="112"/>
    </row>
    <row r="649" spans="1:8" ht="17.25" customHeight="1">
      <c r="A649" s="80">
        <v>3</v>
      </c>
      <c r="B649" s="155" t="s">
        <v>36</v>
      </c>
      <c r="C649" s="80"/>
      <c r="D649" s="80"/>
      <c r="E649" s="80"/>
      <c r="F649" s="80"/>
      <c r="G649" s="81"/>
      <c r="H649" s="112"/>
    </row>
    <row r="650" spans="1:8" ht="58.5" customHeight="1">
      <c r="A650" s="80"/>
      <c r="B650" s="96" t="s">
        <v>395</v>
      </c>
      <c r="C650" s="80" t="s">
        <v>129</v>
      </c>
      <c r="D650" s="80" t="s">
        <v>137</v>
      </c>
      <c r="E650" s="80"/>
      <c r="F650" s="82">
        <f>F646</f>
        <v>333000</v>
      </c>
      <c r="G650" s="82">
        <f>G646</f>
        <v>333000</v>
      </c>
      <c r="H650" s="112"/>
    </row>
    <row r="651" spans="1:8" ht="18.75" customHeight="1">
      <c r="A651" s="80">
        <v>4</v>
      </c>
      <c r="B651" s="155" t="s">
        <v>37</v>
      </c>
      <c r="C651" s="80"/>
      <c r="D651" s="80"/>
      <c r="E651" s="80"/>
      <c r="F651" s="80"/>
      <c r="G651" s="81"/>
      <c r="H651" s="112"/>
    </row>
    <row r="652" spans="1:8" ht="39" customHeight="1">
      <c r="A652" s="80"/>
      <c r="B652" s="86" t="s">
        <v>396</v>
      </c>
      <c r="C652" s="80" t="s">
        <v>142</v>
      </c>
      <c r="D652" s="80" t="s">
        <v>141</v>
      </c>
      <c r="E652" s="80"/>
      <c r="F652" s="80">
        <v>100</v>
      </c>
      <c r="G652" s="81">
        <v>100</v>
      </c>
      <c r="H652" s="112"/>
    </row>
    <row r="653" spans="1:8" ht="26.25" hidden="1" customHeight="1">
      <c r="A653" s="80"/>
      <c r="B653" s="118" t="s">
        <v>480</v>
      </c>
      <c r="C653" s="151"/>
      <c r="D653" s="151"/>
      <c r="E653" s="151"/>
      <c r="F653" s="152">
        <f>F656</f>
        <v>0</v>
      </c>
      <c r="G653" s="85">
        <f>E653+F653</f>
        <v>0</v>
      </c>
      <c r="H653" s="112"/>
    </row>
    <row r="654" spans="1:8" ht="27" hidden="1" customHeight="1">
      <c r="A654" s="80"/>
      <c r="B654" s="227"/>
      <c r="C654" s="227"/>
      <c r="D654" s="80"/>
      <c r="E654" s="80"/>
      <c r="F654" s="80"/>
      <c r="G654" s="81"/>
      <c r="H654" s="112"/>
    </row>
    <row r="655" spans="1:8" ht="20.25" hidden="1" customHeight="1">
      <c r="A655" s="80">
        <v>1</v>
      </c>
      <c r="B655" s="155"/>
      <c r="C655" s="80"/>
      <c r="D655" s="80"/>
      <c r="E655" s="80"/>
      <c r="F655" s="80"/>
      <c r="G655" s="81"/>
      <c r="H655" s="112"/>
    </row>
    <row r="656" spans="1:8" ht="35.25" hidden="1" customHeight="1">
      <c r="A656" s="80"/>
      <c r="B656" s="86"/>
      <c r="C656" s="80"/>
      <c r="D656" s="80"/>
      <c r="E656" s="80"/>
      <c r="F656" s="82"/>
      <c r="G656" s="82"/>
      <c r="H656" s="112"/>
    </row>
    <row r="657" spans="1:8" ht="27.75" hidden="1" customHeight="1">
      <c r="A657" s="80">
        <v>2</v>
      </c>
      <c r="B657" s="155"/>
      <c r="C657" s="80"/>
      <c r="D657" s="80"/>
      <c r="E657" s="80"/>
      <c r="F657" s="82"/>
      <c r="G657" s="81"/>
      <c r="H657" s="112"/>
    </row>
    <row r="658" spans="1:8" ht="60.75" hidden="1" customHeight="1">
      <c r="A658" s="80"/>
      <c r="B658" s="96"/>
      <c r="C658" s="80"/>
      <c r="D658" s="80"/>
      <c r="E658" s="80"/>
      <c r="F658" s="81"/>
      <c r="G658" s="81"/>
      <c r="H658" s="112"/>
    </row>
    <row r="659" spans="1:8" ht="44.25" hidden="1" customHeight="1">
      <c r="A659" s="80"/>
      <c r="B659" s="96"/>
      <c r="C659" s="80"/>
      <c r="D659" s="80"/>
      <c r="E659" s="80"/>
      <c r="F659" s="81"/>
      <c r="G659" s="81"/>
      <c r="H659" s="112"/>
    </row>
    <row r="660" spans="1:8" ht="21.75" hidden="1" customHeight="1">
      <c r="A660" s="80">
        <v>3</v>
      </c>
      <c r="B660" s="155"/>
      <c r="C660" s="80"/>
      <c r="D660" s="80"/>
      <c r="E660" s="80"/>
      <c r="F660" s="80"/>
      <c r="G660" s="81"/>
      <c r="H660" s="112"/>
    </row>
    <row r="661" spans="1:8" ht="50.25" hidden="1" customHeight="1">
      <c r="A661" s="80"/>
      <c r="B661" s="96"/>
      <c r="C661" s="80"/>
      <c r="D661" s="80"/>
      <c r="E661" s="80"/>
      <c r="F661" s="82"/>
      <c r="G661" s="82"/>
      <c r="H661" s="112"/>
    </row>
    <row r="662" spans="1:8" ht="44.25" hidden="1" customHeight="1">
      <c r="A662" s="80"/>
      <c r="B662" s="96"/>
      <c r="C662" s="80"/>
      <c r="D662" s="80"/>
      <c r="E662" s="80"/>
      <c r="F662" s="82"/>
      <c r="G662" s="82"/>
      <c r="H662" s="112"/>
    </row>
    <row r="663" spans="1:8" ht="21.75" hidden="1" customHeight="1">
      <c r="A663" s="80">
        <v>4</v>
      </c>
      <c r="B663" s="155"/>
      <c r="C663" s="80"/>
      <c r="D663" s="80"/>
      <c r="E663" s="80"/>
      <c r="F663" s="80"/>
      <c r="G663" s="81"/>
      <c r="H663" s="112"/>
    </row>
    <row r="664" spans="1:8" ht="41.25" hidden="1" customHeight="1">
      <c r="A664" s="80"/>
      <c r="B664" s="86"/>
      <c r="C664" s="80"/>
      <c r="D664" s="80"/>
      <c r="E664" s="80"/>
      <c r="F664" s="80"/>
      <c r="G664" s="81"/>
      <c r="H664" s="112"/>
    </row>
    <row r="665" spans="1:8" ht="24.75" customHeight="1">
      <c r="A665" s="80"/>
      <c r="B665" s="118" t="s">
        <v>462</v>
      </c>
      <c r="C665" s="151"/>
      <c r="D665" s="151"/>
      <c r="E665" s="151"/>
      <c r="F665" s="152">
        <f>F668+F677+F686+F695+F704</f>
        <v>5080238</v>
      </c>
      <c r="G665" s="85">
        <f>E665+F665</f>
        <v>5080238</v>
      </c>
      <c r="H665" s="112"/>
    </row>
    <row r="666" spans="1:8" ht="27" customHeight="1">
      <c r="A666" s="80"/>
      <c r="B666" s="227" t="s">
        <v>461</v>
      </c>
      <c r="C666" s="227"/>
      <c r="D666" s="80"/>
      <c r="E666" s="80"/>
      <c r="F666" s="80"/>
      <c r="G666" s="81"/>
      <c r="H666" s="112"/>
    </row>
    <row r="667" spans="1:8" ht="20.25" customHeight="1">
      <c r="A667" s="80">
        <v>1</v>
      </c>
      <c r="B667" s="155" t="s">
        <v>34</v>
      </c>
      <c r="C667" s="80"/>
      <c r="D667" s="80"/>
      <c r="E667" s="80"/>
      <c r="F667" s="80"/>
      <c r="G667" s="81"/>
      <c r="H667" s="112"/>
    </row>
    <row r="668" spans="1:8" ht="35.25" customHeight="1">
      <c r="A668" s="80"/>
      <c r="B668" s="86" t="s">
        <v>397</v>
      </c>
      <c r="C668" s="80" t="s">
        <v>125</v>
      </c>
      <c r="D668" s="80" t="s">
        <v>360</v>
      </c>
      <c r="E668" s="80"/>
      <c r="F668" s="82">
        <v>1696066</v>
      </c>
      <c r="G668" s="82">
        <v>1696066</v>
      </c>
      <c r="H668" s="112"/>
    </row>
    <row r="669" spans="1:8" ht="27.75" customHeight="1">
      <c r="A669" s="80">
        <v>2</v>
      </c>
      <c r="B669" s="155" t="s">
        <v>35</v>
      </c>
      <c r="C669" s="80"/>
      <c r="D669" s="80"/>
      <c r="E669" s="80"/>
      <c r="F669" s="82"/>
      <c r="G669" s="81"/>
      <c r="H669" s="112"/>
    </row>
    <row r="670" spans="1:8" ht="32.25" customHeight="1">
      <c r="A670" s="80"/>
      <c r="B670" s="96" t="s">
        <v>398</v>
      </c>
      <c r="C670" s="80" t="s">
        <v>399</v>
      </c>
      <c r="D670" s="80" t="s">
        <v>400</v>
      </c>
      <c r="E670" s="80"/>
      <c r="F670" s="81">
        <v>1230</v>
      </c>
      <c r="G670" s="81">
        <v>1230</v>
      </c>
      <c r="H670" s="112"/>
    </row>
    <row r="671" spans="1:8" ht="21.75" customHeight="1">
      <c r="A671" s="80">
        <v>3</v>
      </c>
      <c r="B671" s="155" t="s">
        <v>36</v>
      </c>
      <c r="C671" s="80"/>
      <c r="D671" s="80"/>
      <c r="E671" s="80"/>
      <c r="F671" s="80"/>
      <c r="G671" s="81"/>
      <c r="H671" s="112"/>
    </row>
    <row r="672" spans="1:8" ht="33" customHeight="1">
      <c r="A672" s="80"/>
      <c r="B672" s="96" t="s">
        <v>401</v>
      </c>
      <c r="C672" s="80" t="s">
        <v>129</v>
      </c>
      <c r="D672" s="80" t="s">
        <v>137</v>
      </c>
      <c r="E672" s="80"/>
      <c r="F672" s="82">
        <f>F668/F670</f>
        <v>1378.9154471544716</v>
      </c>
      <c r="G672" s="82">
        <f>G668/G670</f>
        <v>1378.9154471544716</v>
      </c>
      <c r="H672" s="112"/>
    </row>
    <row r="673" spans="1:8" ht="17.25" customHeight="1">
      <c r="A673" s="80">
        <v>4</v>
      </c>
      <c r="B673" s="155" t="s">
        <v>37</v>
      </c>
      <c r="C673" s="80"/>
      <c r="D673" s="80"/>
      <c r="E673" s="80"/>
      <c r="F673" s="80"/>
      <c r="G673" s="81"/>
      <c r="H673" s="112"/>
    </row>
    <row r="674" spans="1:8" ht="41.25" customHeight="1">
      <c r="A674" s="80"/>
      <c r="B674" s="86" t="s">
        <v>402</v>
      </c>
      <c r="C674" s="80" t="s">
        <v>142</v>
      </c>
      <c r="D674" s="80" t="s">
        <v>141</v>
      </c>
      <c r="E674" s="80"/>
      <c r="F674" s="80">
        <v>100</v>
      </c>
      <c r="G674" s="81">
        <v>100</v>
      </c>
      <c r="H674" s="112"/>
    </row>
    <row r="675" spans="1:8" ht="28.5" customHeight="1">
      <c r="A675" s="80"/>
      <c r="B675" s="227" t="s">
        <v>460</v>
      </c>
      <c r="C675" s="227"/>
      <c r="D675" s="80"/>
      <c r="E675" s="80"/>
      <c r="F675" s="80"/>
      <c r="G675" s="81"/>
      <c r="H675" s="112"/>
    </row>
    <row r="676" spans="1:8" ht="21.75" customHeight="1">
      <c r="A676" s="80">
        <v>1</v>
      </c>
      <c r="B676" s="155" t="s">
        <v>34</v>
      </c>
      <c r="C676" s="80"/>
      <c r="D676" s="80"/>
      <c r="E676" s="80"/>
      <c r="F676" s="80"/>
      <c r="G676" s="81"/>
      <c r="H676" s="112"/>
    </row>
    <row r="677" spans="1:8" ht="45.75" customHeight="1">
      <c r="A677" s="80"/>
      <c r="B677" s="86" t="s">
        <v>403</v>
      </c>
      <c r="C677" s="80" t="s">
        <v>125</v>
      </c>
      <c r="D677" s="80" t="s">
        <v>360</v>
      </c>
      <c r="E677" s="80"/>
      <c r="F677" s="82">
        <v>384172</v>
      </c>
      <c r="G677" s="82">
        <f>E677+F677</f>
        <v>384172</v>
      </c>
      <c r="H677" s="112"/>
    </row>
    <row r="678" spans="1:8" ht="21.75" customHeight="1">
      <c r="A678" s="80">
        <v>2</v>
      </c>
      <c r="B678" s="155" t="s">
        <v>35</v>
      </c>
      <c r="C678" s="80"/>
      <c r="D678" s="80"/>
      <c r="E678" s="80"/>
      <c r="F678" s="82"/>
      <c r="G678" s="81"/>
      <c r="H678" s="112"/>
    </row>
    <row r="679" spans="1:8" ht="36.75" customHeight="1">
      <c r="A679" s="80"/>
      <c r="B679" s="96" t="s">
        <v>404</v>
      </c>
      <c r="C679" s="80" t="s">
        <v>336</v>
      </c>
      <c r="D679" s="80" t="s">
        <v>139</v>
      </c>
      <c r="E679" s="80"/>
      <c r="F679" s="81">
        <f>3850-3574</f>
        <v>276</v>
      </c>
      <c r="G679" s="81">
        <f>3850-3574</f>
        <v>276</v>
      </c>
      <c r="H679" s="112"/>
    </row>
    <row r="680" spans="1:8" ht="17.25" customHeight="1">
      <c r="A680" s="80">
        <v>3</v>
      </c>
      <c r="B680" s="155" t="s">
        <v>36</v>
      </c>
      <c r="C680" s="80"/>
      <c r="D680" s="80"/>
      <c r="E680" s="80"/>
      <c r="F680" s="80"/>
      <c r="G680" s="81"/>
      <c r="H680" s="112"/>
    </row>
    <row r="681" spans="1:8" ht="33.75" customHeight="1">
      <c r="A681" s="80"/>
      <c r="B681" s="96" t="s">
        <v>405</v>
      </c>
      <c r="C681" s="80" t="s">
        <v>129</v>
      </c>
      <c r="D681" s="80" t="s">
        <v>137</v>
      </c>
      <c r="E681" s="80"/>
      <c r="F681" s="82">
        <f>F677/F679</f>
        <v>1391.927536231884</v>
      </c>
      <c r="G681" s="82">
        <f>G677/G679</f>
        <v>1391.927536231884</v>
      </c>
      <c r="H681" s="112"/>
    </row>
    <row r="682" spans="1:8" ht="18.75" customHeight="1">
      <c r="A682" s="80">
        <v>4</v>
      </c>
      <c r="B682" s="155" t="s">
        <v>37</v>
      </c>
      <c r="C682" s="80"/>
      <c r="D682" s="80"/>
      <c r="E682" s="80"/>
      <c r="F682" s="80"/>
      <c r="G682" s="81"/>
      <c r="H682" s="112"/>
    </row>
    <row r="683" spans="1:8" ht="38.25" customHeight="1">
      <c r="A683" s="80"/>
      <c r="B683" s="86" t="s">
        <v>406</v>
      </c>
      <c r="C683" s="80" t="s">
        <v>142</v>
      </c>
      <c r="D683" s="80" t="s">
        <v>141</v>
      </c>
      <c r="E683" s="80"/>
      <c r="F683" s="80">
        <v>100</v>
      </c>
      <c r="G683" s="81">
        <v>100</v>
      </c>
      <c r="H683" s="112"/>
    </row>
    <row r="684" spans="1:8" ht="33" customHeight="1">
      <c r="A684" s="80"/>
      <c r="B684" s="227" t="s">
        <v>536</v>
      </c>
      <c r="C684" s="227"/>
      <c r="D684" s="80"/>
      <c r="E684" s="80"/>
      <c r="F684" s="80"/>
      <c r="G684" s="81"/>
      <c r="H684" s="112"/>
    </row>
    <row r="685" spans="1:8" ht="15.75" customHeight="1">
      <c r="A685" s="80">
        <v>1</v>
      </c>
      <c r="B685" s="155" t="s">
        <v>34</v>
      </c>
      <c r="C685" s="80"/>
      <c r="D685" s="80"/>
      <c r="E685" s="80"/>
      <c r="F685" s="80"/>
      <c r="G685" s="81"/>
      <c r="H685" s="112"/>
    </row>
    <row r="686" spans="1:8" ht="45.75" customHeight="1">
      <c r="A686" s="80"/>
      <c r="B686" s="86" t="s">
        <v>532</v>
      </c>
      <c r="C686" s="80" t="s">
        <v>125</v>
      </c>
      <c r="D686" s="80" t="s">
        <v>510</v>
      </c>
      <c r="E686" s="80"/>
      <c r="F686" s="82">
        <v>1500000</v>
      </c>
      <c r="G686" s="82">
        <f>E686+F686</f>
        <v>1500000</v>
      </c>
      <c r="H686" s="112"/>
    </row>
    <row r="687" spans="1:8" ht="19.5" customHeight="1">
      <c r="A687" s="80">
        <v>2</v>
      </c>
      <c r="B687" s="155" t="s">
        <v>35</v>
      </c>
      <c r="C687" s="80"/>
      <c r="D687" s="80"/>
      <c r="E687" s="80"/>
      <c r="F687" s="82"/>
      <c r="G687" s="81"/>
      <c r="H687" s="112"/>
    </row>
    <row r="688" spans="1:8" ht="34.5" customHeight="1">
      <c r="A688" s="80"/>
      <c r="B688" s="96" t="s">
        <v>533</v>
      </c>
      <c r="C688" s="80" t="s">
        <v>336</v>
      </c>
      <c r="D688" s="80" t="s">
        <v>139</v>
      </c>
      <c r="E688" s="80"/>
      <c r="F688" s="81">
        <v>998</v>
      </c>
      <c r="G688" s="81">
        <f>F688</f>
        <v>998</v>
      </c>
      <c r="H688" s="112"/>
    </row>
    <row r="689" spans="1:8" ht="15" customHeight="1">
      <c r="A689" s="80">
        <v>3</v>
      </c>
      <c r="B689" s="155" t="s">
        <v>36</v>
      </c>
      <c r="C689" s="80"/>
      <c r="D689" s="80"/>
      <c r="E689" s="80"/>
      <c r="F689" s="80"/>
      <c r="G689" s="81"/>
      <c r="H689" s="112"/>
    </row>
    <row r="690" spans="1:8" ht="36" customHeight="1">
      <c r="A690" s="80"/>
      <c r="B690" s="96" t="s">
        <v>534</v>
      </c>
      <c r="C690" s="80" t="s">
        <v>129</v>
      </c>
      <c r="D690" s="80" t="s">
        <v>137</v>
      </c>
      <c r="E690" s="80"/>
      <c r="F690" s="82">
        <f>F686/F688</f>
        <v>1503.006012024048</v>
      </c>
      <c r="G690" s="82">
        <f>G686/G688</f>
        <v>1503.006012024048</v>
      </c>
      <c r="H690" s="112"/>
    </row>
    <row r="691" spans="1:8" ht="19.5" customHeight="1">
      <c r="A691" s="80">
        <v>4</v>
      </c>
      <c r="B691" s="155" t="s">
        <v>37</v>
      </c>
      <c r="C691" s="80"/>
      <c r="D691" s="80"/>
      <c r="E691" s="80"/>
      <c r="F691" s="80"/>
      <c r="G691" s="81"/>
      <c r="H691" s="112"/>
    </row>
    <row r="692" spans="1:8" ht="38.25" customHeight="1">
      <c r="A692" s="80"/>
      <c r="B692" s="86" t="s">
        <v>535</v>
      </c>
      <c r="C692" s="80" t="s">
        <v>142</v>
      </c>
      <c r="D692" s="80" t="s">
        <v>141</v>
      </c>
      <c r="E692" s="80"/>
      <c r="F692" s="80">
        <v>100</v>
      </c>
      <c r="G692" s="81">
        <v>100</v>
      </c>
      <c r="H692" s="112"/>
    </row>
    <row r="693" spans="1:8" ht="27" customHeight="1">
      <c r="A693" s="80"/>
      <c r="B693" s="227" t="s">
        <v>541</v>
      </c>
      <c r="C693" s="227"/>
      <c r="D693" s="80"/>
      <c r="E693" s="80"/>
      <c r="F693" s="80"/>
      <c r="G693" s="81"/>
      <c r="H693" s="112"/>
    </row>
    <row r="694" spans="1:8" ht="18" customHeight="1">
      <c r="A694" s="80">
        <v>1</v>
      </c>
      <c r="B694" s="155" t="s">
        <v>34</v>
      </c>
      <c r="C694" s="80"/>
      <c r="D694" s="80"/>
      <c r="E694" s="80"/>
      <c r="F694" s="80"/>
      <c r="G694" s="81"/>
      <c r="H694" s="112"/>
    </row>
    <row r="695" spans="1:8" ht="39.75" customHeight="1">
      <c r="A695" s="80"/>
      <c r="B695" s="86" t="s">
        <v>537</v>
      </c>
      <c r="C695" s="80" t="s">
        <v>125</v>
      </c>
      <c r="D695" s="80" t="s">
        <v>510</v>
      </c>
      <c r="E695" s="80"/>
      <c r="F695" s="82">
        <v>500000</v>
      </c>
      <c r="G695" s="82">
        <f>E695+F695</f>
        <v>500000</v>
      </c>
      <c r="H695" s="112"/>
    </row>
    <row r="696" spans="1:8" ht="15.75" customHeight="1">
      <c r="A696" s="80">
        <v>2</v>
      </c>
      <c r="B696" s="155" t="s">
        <v>35</v>
      </c>
      <c r="C696" s="80"/>
      <c r="D696" s="80"/>
      <c r="E696" s="80"/>
      <c r="F696" s="82"/>
      <c r="G696" s="81"/>
      <c r="H696" s="112"/>
    </row>
    <row r="697" spans="1:8" ht="36.75" customHeight="1">
      <c r="A697" s="80"/>
      <c r="B697" s="96" t="s">
        <v>538</v>
      </c>
      <c r="C697" s="80" t="s">
        <v>336</v>
      </c>
      <c r="D697" s="80" t="s">
        <v>139</v>
      </c>
      <c r="E697" s="80"/>
      <c r="F697" s="81">
        <v>450</v>
      </c>
      <c r="G697" s="81">
        <f>F697</f>
        <v>450</v>
      </c>
      <c r="H697" s="112"/>
    </row>
    <row r="698" spans="1:8" ht="17.25" customHeight="1">
      <c r="A698" s="80">
        <v>3</v>
      </c>
      <c r="B698" s="155" t="s">
        <v>36</v>
      </c>
      <c r="C698" s="80"/>
      <c r="D698" s="80"/>
      <c r="E698" s="80"/>
      <c r="F698" s="80"/>
      <c r="G698" s="81"/>
      <c r="H698" s="112"/>
    </row>
    <row r="699" spans="1:8" ht="35.25" customHeight="1">
      <c r="A699" s="80"/>
      <c r="B699" s="96" t="s">
        <v>539</v>
      </c>
      <c r="C699" s="80" t="s">
        <v>129</v>
      </c>
      <c r="D699" s="80" t="s">
        <v>137</v>
      </c>
      <c r="E699" s="80"/>
      <c r="F699" s="82">
        <f>F695/F697</f>
        <v>1111.1111111111111</v>
      </c>
      <c r="G699" s="82">
        <f>G695/G697</f>
        <v>1111.1111111111111</v>
      </c>
      <c r="H699" s="112"/>
    </row>
    <row r="700" spans="1:8" ht="18" customHeight="1">
      <c r="A700" s="80">
        <v>4</v>
      </c>
      <c r="B700" s="155" t="s">
        <v>37</v>
      </c>
      <c r="C700" s="80"/>
      <c r="D700" s="80"/>
      <c r="E700" s="80"/>
      <c r="F700" s="80"/>
      <c r="G700" s="81"/>
      <c r="H700" s="112"/>
    </row>
    <row r="701" spans="1:8" ht="36.75" customHeight="1">
      <c r="A701" s="80"/>
      <c r="B701" s="86" t="s">
        <v>540</v>
      </c>
      <c r="C701" s="80" t="s">
        <v>142</v>
      </c>
      <c r="D701" s="80" t="s">
        <v>141</v>
      </c>
      <c r="E701" s="80"/>
      <c r="F701" s="80">
        <v>100</v>
      </c>
      <c r="G701" s="81">
        <v>100</v>
      </c>
      <c r="H701" s="112"/>
    </row>
    <row r="702" spans="1:8" ht="26.25" customHeight="1">
      <c r="A702" s="80"/>
      <c r="B702" s="227" t="s">
        <v>546</v>
      </c>
      <c r="C702" s="227"/>
      <c r="D702" s="80"/>
      <c r="E702" s="80"/>
      <c r="F702" s="80"/>
      <c r="G702" s="81"/>
      <c r="H702" s="112"/>
    </row>
    <row r="703" spans="1:8" ht="13.5" customHeight="1">
      <c r="A703" s="80">
        <v>1</v>
      </c>
      <c r="B703" s="155" t="s">
        <v>34</v>
      </c>
      <c r="C703" s="80"/>
      <c r="D703" s="80"/>
      <c r="E703" s="80"/>
      <c r="F703" s="80"/>
      <c r="G703" s="81"/>
      <c r="H703" s="112"/>
    </row>
    <row r="704" spans="1:8" ht="27" customHeight="1">
      <c r="A704" s="80"/>
      <c r="B704" s="86" t="s">
        <v>542</v>
      </c>
      <c r="C704" s="80" t="s">
        <v>125</v>
      </c>
      <c r="D704" s="80" t="s">
        <v>510</v>
      </c>
      <c r="E704" s="80"/>
      <c r="F704" s="82">
        <v>1000000</v>
      </c>
      <c r="G704" s="82">
        <f>E704+F704</f>
        <v>1000000</v>
      </c>
      <c r="H704" s="112"/>
    </row>
    <row r="705" spans="1:8" ht="12.75" customHeight="1">
      <c r="A705" s="80">
        <v>2</v>
      </c>
      <c r="B705" s="155" t="s">
        <v>35</v>
      </c>
      <c r="C705" s="80"/>
      <c r="D705" s="80"/>
      <c r="E705" s="80"/>
      <c r="F705" s="82"/>
      <c r="G705" s="81"/>
      <c r="H705" s="112"/>
    </row>
    <row r="706" spans="1:8" ht="25.5" customHeight="1">
      <c r="A706" s="80"/>
      <c r="B706" s="96" t="s">
        <v>543</v>
      </c>
      <c r="C706" s="80" t="s">
        <v>336</v>
      </c>
      <c r="D706" s="80" t="s">
        <v>139</v>
      </c>
      <c r="E706" s="80"/>
      <c r="F706" s="81">
        <v>890</v>
      </c>
      <c r="G706" s="81">
        <f>F706</f>
        <v>890</v>
      </c>
      <c r="H706" s="112"/>
    </row>
    <row r="707" spans="1:8" ht="14.25" customHeight="1">
      <c r="A707" s="80">
        <v>3</v>
      </c>
      <c r="B707" s="155" t="s">
        <v>36</v>
      </c>
      <c r="C707" s="80"/>
      <c r="D707" s="80"/>
      <c r="E707" s="80"/>
      <c r="F707" s="80"/>
      <c r="G707" s="81"/>
      <c r="H707" s="112"/>
    </row>
    <row r="708" spans="1:8" ht="22.5" customHeight="1">
      <c r="A708" s="80"/>
      <c r="B708" s="96" t="s">
        <v>544</v>
      </c>
      <c r="C708" s="80" t="s">
        <v>129</v>
      </c>
      <c r="D708" s="80" t="s">
        <v>137</v>
      </c>
      <c r="E708" s="80"/>
      <c r="F708" s="82">
        <f>F704/F706</f>
        <v>1123.5955056179776</v>
      </c>
      <c r="G708" s="82">
        <f>G704/G706</f>
        <v>1123.5955056179776</v>
      </c>
      <c r="H708" s="112"/>
    </row>
    <row r="709" spans="1:8" ht="11.25" customHeight="1">
      <c r="A709" s="80">
        <v>4</v>
      </c>
      <c r="B709" s="155" t="s">
        <v>37</v>
      </c>
      <c r="C709" s="80"/>
      <c r="D709" s="80"/>
      <c r="E709" s="80"/>
      <c r="F709" s="80"/>
      <c r="G709" s="81"/>
      <c r="H709" s="112"/>
    </row>
    <row r="710" spans="1:8" ht="30" customHeight="1">
      <c r="A710" s="80"/>
      <c r="B710" s="86" t="s">
        <v>545</v>
      </c>
      <c r="C710" s="80" t="s">
        <v>142</v>
      </c>
      <c r="D710" s="80" t="s">
        <v>141</v>
      </c>
      <c r="E710" s="80"/>
      <c r="F710" s="80">
        <v>100</v>
      </c>
      <c r="G710" s="81">
        <v>100</v>
      </c>
      <c r="H710" s="112"/>
    </row>
    <row r="711" spans="1:8" ht="27" customHeight="1">
      <c r="A711" s="80"/>
      <c r="B711" s="227" t="s">
        <v>411</v>
      </c>
      <c r="C711" s="227"/>
      <c r="D711" s="80"/>
      <c r="E711" s="80"/>
      <c r="F711" s="80"/>
      <c r="G711" s="81"/>
      <c r="H711" s="112"/>
    </row>
    <row r="712" spans="1:8" ht="11.25" customHeight="1">
      <c r="A712" s="80">
        <v>1</v>
      </c>
      <c r="B712" s="155" t="s">
        <v>34</v>
      </c>
      <c r="C712" s="80"/>
      <c r="D712" s="80"/>
      <c r="E712" s="80"/>
      <c r="F712" s="80"/>
      <c r="G712" s="81"/>
      <c r="H712" s="112"/>
    </row>
    <row r="713" spans="1:8" ht="32.25" customHeight="1">
      <c r="A713" s="80"/>
      <c r="B713" s="86" t="s">
        <v>407</v>
      </c>
      <c r="C713" s="80" t="s">
        <v>125</v>
      </c>
      <c r="D713" s="80" t="s">
        <v>360</v>
      </c>
      <c r="E713" s="80"/>
      <c r="F713" s="82">
        <v>1500000</v>
      </c>
      <c r="G713" s="82">
        <v>1500000</v>
      </c>
      <c r="H713" s="112"/>
    </row>
    <row r="714" spans="1:8" ht="13.5" customHeight="1">
      <c r="A714" s="80">
        <v>2</v>
      </c>
      <c r="B714" s="155" t="s">
        <v>35</v>
      </c>
      <c r="C714" s="80"/>
      <c r="D714" s="80"/>
      <c r="E714" s="80"/>
      <c r="F714" s="82"/>
      <c r="G714" s="81"/>
      <c r="H714" s="112"/>
    </row>
    <row r="715" spans="1:8" ht="27" customHeight="1">
      <c r="A715" s="80"/>
      <c r="B715" s="96" t="s">
        <v>408</v>
      </c>
      <c r="C715" s="80" t="s">
        <v>134</v>
      </c>
      <c r="D715" s="80" t="s">
        <v>139</v>
      </c>
      <c r="E715" s="80"/>
      <c r="F715" s="81">
        <v>500</v>
      </c>
      <c r="G715" s="82">
        <f>F715</f>
        <v>500</v>
      </c>
      <c r="H715" s="112"/>
    </row>
    <row r="716" spans="1:8" ht="15" customHeight="1">
      <c r="A716" s="80">
        <v>3</v>
      </c>
      <c r="B716" s="155" t="s">
        <v>36</v>
      </c>
      <c r="C716" s="80"/>
      <c r="D716" s="80"/>
      <c r="E716" s="80"/>
      <c r="F716" s="80"/>
      <c r="G716" s="81"/>
      <c r="H716" s="112"/>
    </row>
    <row r="717" spans="1:8" ht="27" customHeight="1">
      <c r="A717" s="80"/>
      <c r="B717" s="96" t="s">
        <v>409</v>
      </c>
      <c r="C717" s="80" t="s">
        <v>129</v>
      </c>
      <c r="D717" s="80" t="s">
        <v>137</v>
      </c>
      <c r="E717" s="80"/>
      <c r="F717" s="82">
        <f>F713/F715</f>
        <v>3000</v>
      </c>
      <c r="G717" s="82">
        <f>F717</f>
        <v>3000</v>
      </c>
      <c r="H717" s="112"/>
    </row>
    <row r="718" spans="1:8" ht="15" customHeight="1">
      <c r="A718" s="80">
        <v>4</v>
      </c>
      <c r="B718" s="155" t="s">
        <v>37</v>
      </c>
      <c r="C718" s="80"/>
      <c r="D718" s="80"/>
      <c r="E718" s="80"/>
      <c r="F718" s="80"/>
      <c r="G718" s="81"/>
      <c r="H718" s="112"/>
    </row>
    <row r="719" spans="1:8" ht="27" customHeight="1">
      <c r="A719" s="80"/>
      <c r="B719" s="86" t="s">
        <v>410</v>
      </c>
      <c r="C719" s="80" t="s">
        <v>142</v>
      </c>
      <c r="D719" s="80" t="s">
        <v>141</v>
      </c>
      <c r="E719" s="80"/>
      <c r="F719" s="80">
        <v>100</v>
      </c>
      <c r="G719" s="81">
        <v>100</v>
      </c>
      <c r="H719" s="112"/>
    </row>
    <row r="720" spans="1:8" ht="8.25" customHeight="1">
      <c r="A720" s="121"/>
      <c r="B720" s="122"/>
      <c r="C720" s="61"/>
      <c r="D720" s="61"/>
      <c r="E720" s="121"/>
      <c r="F720" s="121"/>
      <c r="G720" s="149"/>
    </row>
    <row r="721" spans="1:8" ht="27" hidden="1" customHeight="1">
      <c r="A721" s="121"/>
      <c r="B721" s="122"/>
      <c r="C721" s="61"/>
      <c r="D721" s="61"/>
      <c r="E721" s="121"/>
      <c r="F721" s="121"/>
      <c r="G721" s="149"/>
    </row>
    <row r="722" spans="1:8" ht="6.75" hidden="1" customHeight="1">
      <c r="A722" s="121"/>
      <c r="B722" s="122"/>
      <c r="C722" s="121"/>
      <c r="D722" s="121"/>
      <c r="E722" s="121"/>
      <c r="F722" s="123"/>
      <c r="G722" s="123"/>
    </row>
    <row r="723" spans="1:8" ht="27" hidden="1" customHeight="1">
      <c r="A723" s="124"/>
      <c r="B723" s="125"/>
      <c r="C723" s="126"/>
      <c r="D723" s="127"/>
      <c r="E723" s="124"/>
      <c r="F723" s="128"/>
      <c r="G723" s="129"/>
    </row>
    <row r="724" spans="1:8" ht="29.25" hidden="1" customHeight="1">
      <c r="A724" s="124"/>
      <c r="B724" s="130"/>
      <c r="C724" s="131"/>
      <c r="D724" s="131"/>
      <c r="E724" s="124"/>
      <c r="F724" s="132"/>
      <c r="G724" s="71"/>
    </row>
    <row r="725" spans="1:8" ht="15" hidden="1" customHeight="1">
      <c r="A725" s="124"/>
      <c r="B725" s="130"/>
      <c r="C725" s="131"/>
      <c r="D725" s="131"/>
      <c r="E725" s="124"/>
      <c r="F725" s="132"/>
      <c r="G725" s="71"/>
    </row>
    <row r="726" spans="1:8" ht="24" customHeight="1">
      <c r="A726" s="220" t="s">
        <v>222</v>
      </c>
      <c r="B726" s="220"/>
      <c r="C726" s="220"/>
      <c r="D726" s="133"/>
      <c r="E726" s="134"/>
      <c r="F726" s="221" t="s">
        <v>221</v>
      </c>
      <c r="G726" s="221"/>
    </row>
    <row r="727" spans="1:8" ht="11.25" customHeight="1">
      <c r="A727" s="135"/>
      <c r="B727" s="72"/>
      <c r="D727" s="182" t="s">
        <v>38</v>
      </c>
      <c r="F727" s="219" t="s">
        <v>185</v>
      </c>
      <c r="G727" s="219"/>
    </row>
    <row r="728" spans="1:8" ht="19.5" customHeight="1">
      <c r="A728" s="222" t="s">
        <v>40</v>
      </c>
      <c r="B728" s="222"/>
      <c r="C728" s="72"/>
      <c r="D728" s="72"/>
    </row>
    <row r="729" spans="1:8" ht="38.25" customHeight="1">
      <c r="A729" s="223" t="s">
        <v>295</v>
      </c>
      <c r="B729" s="223"/>
      <c r="C729" s="223"/>
      <c r="D729" s="72"/>
    </row>
    <row r="730" spans="1:8" ht="39.75" customHeight="1">
      <c r="A730" s="224" t="s">
        <v>287</v>
      </c>
      <c r="B730" s="225"/>
      <c r="C730" s="225"/>
      <c r="D730" s="133"/>
      <c r="E730" s="134"/>
      <c r="F730" s="226" t="s">
        <v>288</v>
      </c>
      <c r="G730" s="226"/>
    </row>
    <row r="731" spans="1:8" ht="9.75" customHeight="1">
      <c r="B731" s="72"/>
      <c r="C731" s="72"/>
      <c r="D731" s="182" t="s">
        <v>38</v>
      </c>
      <c r="F731" s="219" t="s">
        <v>78</v>
      </c>
      <c r="G731" s="219"/>
    </row>
    <row r="732" spans="1:8" ht="14.25" customHeight="1">
      <c r="A732" s="62" t="s">
        <v>76</v>
      </c>
      <c r="B732" s="62"/>
      <c r="C732" s="62"/>
      <c r="D732" s="62"/>
      <c r="E732" s="62"/>
      <c r="F732" s="62"/>
      <c r="G732" s="62"/>
      <c r="H732" s="62"/>
    </row>
    <row r="733" spans="1:8" ht="3.75" hidden="1" customHeight="1">
      <c r="A733" s="136"/>
      <c r="B733" s="63" t="s">
        <v>132</v>
      </c>
    </row>
    <row r="734" spans="1:8" ht="11.25" customHeight="1">
      <c r="A734" s="139" t="s">
        <v>194</v>
      </c>
      <c r="B734" s="62"/>
      <c r="C734" s="62"/>
      <c r="D734" s="62"/>
      <c r="E734" s="62"/>
      <c r="F734" s="62"/>
      <c r="G734" s="62"/>
      <c r="H734" s="62"/>
    </row>
    <row r="735" spans="1:8" ht="7.5" hidden="1" customHeight="1">
      <c r="A735" s="137"/>
    </row>
  </sheetData>
  <mergeCells count="155"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B24:G24"/>
    <mergeCell ref="B25:G25"/>
    <mergeCell ref="B26:G26"/>
    <mergeCell ref="B27:G27"/>
    <mergeCell ref="B29:G29"/>
    <mergeCell ref="B30:G30"/>
    <mergeCell ref="D19:F19"/>
    <mergeCell ref="A20:C20"/>
    <mergeCell ref="D20:E20"/>
    <mergeCell ref="E21:F21"/>
    <mergeCell ref="E22:F22"/>
    <mergeCell ref="B23:G23"/>
    <mergeCell ref="B40:G40"/>
    <mergeCell ref="B41:G41"/>
    <mergeCell ref="B42:G42"/>
    <mergeCell ref="B43:G43"/>
    <mergeCell ref="B44:G44"/>
    <mergeCell ref="B48:C48"/>
    <mergeCell ref="B33:G33"/>
    <mergeCell ref="B35:G35"/>
    <mergeCell ref="B36:G36"/>
    <mergeCell ref="B37:G37"/>
    <mergeCell ref="B38:G38"/>
    <mergeCell ref="B39:G39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1:C71"/>
    <mergeCell ref="B72:C72"/>
    <mergeCell ref="B73:C73"/>
    <mergeCell ref="B61:C61"/>
    <mergeCell ref="B62:C62"/>
    <mergeCell ref="B63:C63"/>
    <mergeCell ref="B64:C64"/>
    <mergeCell ref="B65:C65"/>
    <mergeCell ref="B66:C66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A97:C97"/>
    <mergeCell ref="B86:C86"/>
    <mergeCell ref="B87:C87"/>
    <mergeCell ref="B88:C88"/>
    <mergeCell ref="B89:C89"/>
    <mergeCell ref="B90:C90"/>
    <mergeCell ref="B91:C91"/>
    <mergeCell ref="B183:C183"/>
    <mergeCell ref="B184:C184"/>
    <mergeCell ref="B197:C197"/>
    <mergeCell ref="B210:C210"/>
    <mergeCell ref="B223:D223"/>
    <mergeCell ref="B232:C232"/>
    <mergeCell ref="B99:G99"/>
    <mergeCell ref="A104:B104"/>
    <mergeCell ref="B106:G106"/>
    <mergeCell ref="B110:C110"/>
    <mergeCell ref="B119:C119"/>
    <mergeCell ref="B120:C120"/>
    <mergeCell ref="B331:C331"/>
    <mergeCell ref="B340:C340"/>
    <mergeCell ref="B351:C351"/>
    <mergeCell ref="B360:C360"/>
    <mergeCell ref="B369:C369"/>
    <mergeCell ref="B378:C378"/>
    <mergeCell ref="B251:C251"/>
    <mergeCell ref="B262:C262"/>
    <mergeCell ref="B272:C272"/>
    <mergeCell ref="B281:C281"/>
    <mergeCell ref="B308:C308"/>
    <mergeCell ref="B309:C309"/>
    <mergeCell ref="B299:C299"/>
    <mergeCell ref="B438:C438"/>
    <mergeCell ref="B448:C448"/>
    <mergeCell ref="B457:C457"/>
    <mergeCell ref="B466:C466"/>
    <mergeCell ref="B475:C475"/>
    <mergeCell ref="B484:C484"/>
    <mergeCell ref="B400:C400"/>
    <mergeCell ref="B409:C409"/>
    <mergeCell ref="B418:C418"/>
    <mergeCell ref="B427:C427"/>
    <mergeCell ref="B428:C428"/>
    <mergeCell ref="B437:C437"/>
    <mergeCell ref="B570:C570"/>
    <mergeCell ref="B580:C580"/>
    <mergeCell ref="B589:C589"/>
    <mergeCell ref="B598:C598"/>
    <mergeCell ref="B493:C493"/>
    <mergeCell ref="B504:C504"/>
    <mergeCell ref="B513:C513"/>
    <mergeCell ref="B522:C522"/>
    <mergeCell ref="B531:C531"/>
    <mergeCell ref="B543:C543"/>
    <mergeCell ref="F731:G731"/>
    <mergeCell ref="B70:C70"/>
    <mergeCell ref="B290:C290"/>
    <mergeCell ref="A726:C726"/>
    <mergeCell ref="F726:G726"/>
    <mergeCell ref="F727:G727"/>
    <mergeCell ref="A728:B728"/>
    <mergeCell ref="A729:C729"/>
    <mergeCell ref="A730:C730"/>
    <mergeCell ref="F730:G730"/>
    <mergeCell ref="B666:C666"/>
    <mergeCell ref="B675:C675"/>
    <mergeCell ref="B684:C684"/>
    <mergeCell ref="B693:C693"/>
    <mergeCell ref="B702:C702"/>
    <mergeCell ref="B711:C711"/>
    <mergeCell ref="B607:C607"/>
    <mergeCell ref="B616:C616"/>
    <mergeCell ref="B625:C625"/>
    <mergeCell ref="B634:C634"/>
    <mergeCell ref="B644:C644"/>
    <mergeCell ref="B654:C654"/>
    <mergeCell ref="B552:C552"/>
    <mergeCell ref="B561:C561"/>
  </mergeCells>
  <pageMargins left="0.39370078740157483" right="0.15748031496062992" top="0.62992125984251968" bottom="0.27559055118110237" header="0.62992125984251968" footer="0.23622047244094491"/>
  <pageSetup paperSize="9" scale="99" fitToHeight="4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O352"/>
  <sheetViews>
    <sheetView topLeftCell="A123" workbookViewId="0">
      <selection activeCell="F126" sqref="F126"/>
    </sheetView>
  </sheetViews>
  <sheetFormatPr defaultColWidth="9" defaultRowHeight="15"/>
  <cols>
    <col min="1" max="1" width="24" style="158" customWidth="1"/>
    <col min="2" max="2" width="4.5" style="158" customWidth="1"/>
    <col min="3" max="3" width="11.25" style="158" hidden="1" customWidth="1"/>
    <col min="4" max="4" width="13.875" style="158" hidden="1" customWidth="1"/>
    <col min="5" max="5" width="0" style="158" hidden="1" customWidth="1"/>
    <col min="6" max="6" width="13.75" style="158" customWidth="1"/>
    <col min="7" max="7" width="28.625" style="158" customWidth="1"/>
    <col min="8" max="8" width="3.875" style="158" customWidth="1"/>
    <col min="9" max="11" width="0" style="158" hidden="1" customWidth="1"/>
    <col min="12" max="12" width="10.75" style="158" customWidth="1"/>
    <col min="13" max="16384" width="9" style="158"/>
  </cols>
  <sheetData>
    <row r="1" spans="1:12" ht="15" customHeight="1">
      <c r="A1" s="231" t="s">
        <v>177</v>
      </c>
      <c r="B1" s="231"/>
      <c r="C1" s="80"/>
      <c r="D1" s="80"/>
      <c r="E1" s="80"/>
      <c r="F1" s="81"/>
      <c r="G1" s="231" t="s">
        <v>177</v>
      </c>
      <c r="H1" s="231"/>
      <c r="I1" s="80"/>
      <c r="J1" s="80"/>
      <c r="K1" s="80"/>
      <c r="L1" s="81"/>
    </row>
    <row r="2" spans="1:12">
      <c r="A2" s="229" t="s">
        <v>231</v>
      </c>
      <c r="B2" s="239"/>
      <c r="C2" s="80"/>
      <c r="D2" s="80"/>
      <c r="E2" s="80"/>
      <c r="F2" s="80"/>
      <c r="G2" s="229" t="s">
        <v>231</v>
      </c>
      <c r="H2" s="239"/>
      <c r="I2" s="80"/>
      <c r="J2" s="80"/>
      <c r="K2" s="80"/>
      <c r="L2" s="80"/>
    </row>
    <row r="3" spans="1:12">
      <c r="A3" s="176" t="s">
        <v>34</v>
      </c>
      <c r="B3" s="80"/>
      <c r="C3" s="80"/>
      <c r="D3" s="80"/>
      <c r="E3" s="80"/>
      <c r="F3" s="80"/>
      <c r="G3" s="176" t="s">
        <v>34</v>
      </c>
      <c r="H3" s="80"/>
      <c r="I3" s="80"/>
      <c r="J3" s="80"/>
      <c r="K3" s="80"/>
      <c r="L3" s="80"/>
    </row>
    <row r="4" spans="1:12" ht="33.75">
      <c r="A4" s="86" t="s">
        <v>149</v>
      </c>
      <c r="B4" s="80" t="s">
        <v>134</v>
      </c>
      <c r="C4" s="80" t="s">
        <v>145</v>
      </c>
      <c r="D4" s="98">
        <v>14</v>
      </c>
      <c r="E4" s="80"/>
      <c r="F4" s="81">
        <f t="shared" ref="F4:F26" si="0">D4+E4</f>
        <v>14</v>
      </c>
      <c r="G4" s="86" t="s">
        <v>149</v>
      </c>
      <c r="H4" s="80" t="s">
        <v>134</v>
      </c>
      <c r="I4" s="80" t="s">
        <v>145</v>
      </c>
      <c r="J4" s="98">
        <v>14</v>
      </c>
      <c r="K4" s="80"/>
      <c r="L4" s="81">
        <f t="shared" ref="L4:L26" si="1">J4+K4</f>
        <v>14</v>
      </c>
    </row>
    <row r="5" spans="1:12" ht="33.75">
      <c r="A5" s="86" t="s">
        <v>150</v>
      </c>
      <c r="B5" s="80" t="s">
        <v>129</v>
      </c>
      <c r="C5" s="80" t="s">
        <v>130</v>
      </c>
      <c r="D5" s="84">
        <f>SUM(D6:D10)</f>
        <v>4557990</v>
      </c>
      <c r="E5" s="82"/>
      <c r="F5" s="82">
        <f t="shared" si="0"/>
        <v>4557990</v>
      </c>
      <c r="G5" s="86" t="s">
        <v>150</v>
      </c>
      <c r="H5" s="80" t="s">
        <v>129</v>
      </c>
      <c r="I5" s="80" t="s">
        <v>130</v>
      </c>
      <c r="J5" s="84">
        <f>SUM(J6:J10)</f>
        <v>4597990</v>
      </c>
      <c r="K5" s="82"/>
      <c r="L5" s="82">
        <f t="shared" si="1"/>
        <v>4597990</v>
      </c>
    </row>
    <row r="6" spans="1:12">
      <c r="A6" s="86" t="s">
        <v>151</v>
      </c>
      <c r="B6" s="80" t="s">
        <v>129</v>
      </c>
      <c r="C6" s="80" t="s">
        <v>130</v>
      </c>
      <c r="D6" s="84">
        <v>1499750</v>
      </c>
      <c r="E6" s="80"/>
      <c r="F6" s="81">
        <f t="shared" si="0"/>
        <v>1499750</v>
      </c>
      <c r="G6" s="86" t="s">
        <v>151</v>
      </c>
      <c r="H6" s="80" t="s">
        <v>129</v>
      </c>
      <c r="I6" s="80" t="s">
        <v>130</v>
      </c>
      <c r="J6" s="84">
        <v>1499750</v>
      </c>
      <c r="K6" s="80"/>
      <c r="L6" s="81">
        <f t="shared" si="1"/>
        <v>1499750</v>
      </c>
    </row>
    <row r="7" spans="1:12">
      <c r="A7" s="86" t="s">
        <v>152</v>
      </c>
      <c r="B7" s="80" t="s">
        <v>129</v>
      </c>
      <c r="C7" s="80" t="s">
        <v>130</v>
      </c>
      <c r="D7" s="84">
        <v>1500240</v>
      </c>
      <c r="E7" s="80"/>
      <c r="F7" s="81">
        <f t="shared" si="0"/>
        <v>1500240</v>
      </c>
      <c r="G7" s="86" t="s">
        <v>152</v>
      </c>
      <c r="H7" s="80" t="s">
        <v>129</v>
      </c>
      <c r="I7" s="80" t="s">
        <v>130</v>
      </c>
      <c r="J7" s="84">
        <v>1500240</v>
      </c>
      <c r="K7" s="80"/>
      <c r="L7" s="81">
        <f t="shared" si="1"/>
        <v>1500240</v>
      </c>
    </row>
    <row r="8" spans="1:12" ht="22.5">
      <c r="A8" s="86" t="s">
        <v>153</v>
      </c>
      <c r="B8" s="80" t="s">
        <v>129</v>
      </c>
      <c r="C8" s="80" t="s">
        <v>130</v>
      </c>
      <c r="D8" s="84">
        <v>772058</v>
      </c>
      <c r="E8" s="80"/>
      <c r="F8" s="81">
        <f t="shared" si="0"/>
        <v>772058</v>
      </c>
      <c r="G8" s="86" t="s">
        <v>153</v>
      </c>
      <c r="H8" s="80" t="s">
        <v>129</v>
      </c>
      <c r="I8" s="80" t="s">
        <v>130</v>
      </c>
      <c r="J8" s="84">
        <v>772058</v>
      </c>
      <c r="K8" s="80"/>
      <c r="L8" s="81">
        <f t="shared" si="1"/>
        <v>772058</v>
      </c>
    </row>
    <row r="9" spans="1:12">
      <c r="A9" s="86" t="s">
        <v>491</v>
      </c>
      <c r="B9" s="80" t="s">
        <v>129</v>
      </c>
      <c r="C9" s="80" t="s">
        <v>130</v>
      </c>
      <c r="D9" s="84">
        <v>199972</v>
      </c>
      <c r="E9" s="80"/>
      <c r="F9" s="81">
        <f t="shared" si="0"/>
        <v>199972</v>
      </c>
      <c r="G9" s="86" t="s">
        <v>491</v>
      </c>
      <c r="H9" s="80" t="s">
        <v>129</v>
      </c>
      <c r="I9" s="80" t="s">
        <v>130</v>
      </c>
      <c r="J9" s="84">
        <v>199972</v>
      </c>
      <c r="K9" s="80"/>
      <c r="L9" s="81">
        <f t="shared" si="1"/>
        <v>199972</v>
      </c>
    </row>
    <row r="10" spans="1:12" ht="22.5">
      <c r="A10" s="113" t="s">
        <v>186</v>
      </c>
      <c r="B10" s="80" t="s">
        <v>129</v>
      </c>
      <c r="C10" s="80" t="s">
        <v>130</v>
      </c>
      <c r="D10" s="84">
        <f>758000-199972+27942</f>
        <v>585970</v>
      </c>
      <c r="E10" s="80"/>
      <c r="F10" s="81">
        <f>D10</f>
        <v>585970</v>
      </c>
      <c r="G10" s="113" t="s">
        <v>186</v>
      </c>
      <c r="H10" s="80" t="s">
        <v>129</v>
      </c>
      <c r="I10" s="80" t="s">
        <v>130</v>
      </c>
      <c r="J10" s="84">
        <f>758000-199972+27942+40000</f>
        <v>625970</v>
      </c>
      <c r="K10" s="80"/>
      <c r="L10" s="81">
        <f>J10</f>
        <v>625970</v>
      </c>
    </row>
    <row r="11" spans="1:12">
      <c r="A11" s="176" t="s">
        <v>35</v>
      </c>
      <c r="B11" s="80"/>
      <c r="C11" s="80"/>
      <c r="D11" s="80"/>
      <c r="E11" s="80"/>
      <c r="F11" s="80"/>
      <c r="G11" s="176" t="s">
        <v>35</v>
      </c>
      <c r="H11" s="80"/>
      <c r="I11" s="80"/>
      <c r="J11" s="80"/>
      <c r="K11" s="80"/>
      <c r="L11" s="80"/>
    </row>
    <row r="12" spans="1:12" ht="45">
      <c r="A12" s="86" t="s">
        <v>154</v>
      </c>
      <c r="B12" s="80" t="s">
        <v>134</v>
      </c>
      <c r="C12" s="80" t="s">
        <v>139</v>
      </c>
      <c r="D12" s="83">
        <v>14</v>
      </c>
      <c r="E12" s="80"/>
      <c r="F12" s="81">
        <f t="shared" si="0"/>
        <v>14</v>
      </c>
      <c r="G12" s="86" t="s">
        <v>154</v>
      </c>
      <c r="H12" s="80" t="s">
        <v>134</v>
      </c>
      <c r="I12" s="80" t="s">
        <v>139</v>
      </c>
      <c r="J12" s="83">
        <v>14</v>
      </c>
      <c r="K12" s="80"/>
      <c r="L12" s="81">
        <f t="shared" si="1"/>
        <v>14</v>
      </c>
    </row>
    <row r="13" spans="1:12" ht="22.5">
      <c r="A13" s="86" t="s">
        <v>155</v>
      </c>
      <c r="B13" s="80" t="s">
        <v>147</v>
      </c>
      <c r="C13" s="80" t="s">
        <v>139</v>
      </c>
      <c r="D13" s="84">
        <v>4285</v>
      </c>
      <c r="E13" s="80"/>
      <c r="F13" s="81">
        <f t="shared" si="0"/>
        <v>4285</v>
      </c>
      <c r="G13" s="86" t="s">
        <v>155</v>
      </c>
      <c r="H13" s="80" t="s">
        <v>147</v>
      </c>
      <c r="I13" s="80" t="s">
        <v>139</v>
      </c>
      <c r="J13" s="84">
        <v>4285</v>
      </c>
      <c r="K13" s="80"/>
      <c r="L13" s="81">
        <f t="shared" si="1"/>
        <v>4285</v>
      </c>
    </row>
    <row r="14" spans="1:12" ht="22.5">
      <c r="A14" s="86" t="s">
        <v>156</v>
      </c>
      <c r="B14" s="80" t="s">
        <v>134</v>
      </c>
      <c r="C14" s="80" t="s">
        <v>139</v>
      </c>
      <c r="D14" s="84">
        <v>282</v>
      </c>
      <c r="E14" s="80"/>
      <c r="F14" s="81">
        <f t="shared" si="0"/>
        <v>282</v>
      </c>
      <c r="G14" s="86" t="s">
        <v>156</v>
      </c>
      <c r="H14" s="80" t="s">
        <v>134</v>
      </c>
      <c r="I14" s="80" t="s">
        <v>139</v>
      </c>
      <c r="J14" s="84">
        <v>282</v>
      </c>
      <c r="K14" s="80"/>
      <c r="L14" s="81">
        <f t="shared" si="1"/>
        <v>282</v>
      </c>
    </row>
    <row r="15" spans="1:12" ht="22.5">
      <c r="A15" s="86" t="s">
        <v>492</v>
      </c>
      <c r="B15" s="80" t="s">
        <v>134</v>
      </c>
      <c r="C15" s="80" t="s">
        <v>139</v>
      </c>
      <c r="D15" s="83">
        <v>1</v>
      </c>
      <c r="E15" s="60"/>
      <c r="F15" s="81">
        <f t="shared" si="0"/>
        <v>1</v>
      </c>
      <c r="G15" s="86" t="s">
        <v>492</v>
      </c>
      <c r="H15" s="80" t="s">
        <v>134</v>
      </c>
      <c r="I15" s="80" t="s">
        <v>139</v>
      </c>
      <c r="J15" s="83">
        <v>1</v>
      </c>
      <c r="K15" s="60"/>
      <c r="L15" s="81">
        <f t="shared" si="1"/>
        <v>1</v>
      </c>
    </row>
    <row r="16" spans="1:12" ht="33.75">
      <c r="A16" s="86" t="s">
        <v>233</v>
      </c>
      <c r="B16" s="80" t="s">
        <v>134</v>
      </c>
      <c r="C16" s="80" t="s">
        <v>139</v>
      </c>
      <c r="D16" s="83">
        <v>16</v>
      </c>
      <c r="E16" s="80"/>
      <c r="F16" s="81">
        <f t="shared" si="0"/>
        <v>16</v>
      </c>
      <c r="G16" s="86" t="s">
        <v>233</v>
      </c>
      <c r="H16" s="80" t="s">
        <v>134</v>
      </c>
      <c r="I16" s="80" t="s">
        <v>139</v>
      </c>
      <c r="J16" s="83">
        <v>16</v>
      </c>
      <c r="K16" s="80"/>
      <c r="L16" s="81">
        <f t="shared" si="1"/>
        <v>16</v>
      </c>
    </row>
    <row r="17" spans="1:12">
      <c r="A17" s="176" t="s">
        <v>36</v>
      </c>
      <c r="B17" s="80"/>
      <c r="C17" s="80"/>
      <c r="D17" s="80"/>
      <c r="E17" s="80"/>
      <c r="F17" s="80"/>
      <c r="G17" s="176" t="s">
        <v>36</v>
      </c>
      <c r="H17" s="80"/>
      <c r="I17" s="80"/>
      <c r="J17" s="80"/>
      <c r="K17" s="80"/>
      <c r="L17" s="80"/>
    </row>
    <row r="18" spans="1:12" ht="45">
      <c r="A18" s="86" t="s">
        <v>157</v>
      </c>
      <c r="B18" s="80" t="s">
        <v>125</v>
      </c>
      <c r="C18" s="80" t="s">
        <v>141</v>
      </c>
      <c r="D18" s="82">
        <f>D8/D12/12+0.01</f>
        <v>4595.5933333333332</v>
      </c>
      <c r="E18" s="80"/>
      <c r="F18" s="82">
        <f t="shared" si="0"/>
        <v>4595.5933333333332</v>
      </c>
      <c r="G18" s="86" t="s">
        <v>157</v>
      </c>
      <c r="H18" s="80" t="s">
        <v>125</v>
      </c>
      <c r="I18" s="80" t="s">
        <v>141</v>
      </c>
      <c r="J18" s="82">
        <f>J8/J12/12+0.01</f>
        <v>4595.5933333333332</v>
      </c>
      <c r="K18" s="80"/>
      <c r="L18" s="82">
        <f t="shared" si="1"/>
        <v>4595.5933333333332</v>
      </c>
    </row>
    <row r="19" spans="1:12" ht="22.5">
      <c r="A19" s="86" t="s">
        <v>494</v>
      </c>
      <c r="B19" s="80" t="s">
        <v>125</v>
      </c>
      <c r="C19" s="80" t="s">
        <v>141</v>
      </c>
      <c r="D19" s="82">
        <f>D6/D13</f>
        <v>350</v>
      </c>
      <c r="E19" s="80"/>
      <c r="F19" s="82">
        <f t="shared" si="0"/>
        <v>350</v>
      </c>
      <c r="G19" s="86" t="s">
        <v>494</v>
      </c>
      <c r="H19" s="80" t="s">
        <v>125</v>
      </c>
      <c r="I19" s="80" t="s">
        <v>141</v>
      </c>
      <c r="J19" s="82">
        <f>J6/J13</f>
        <v>350</v>
      </c>
      <c r="K19" s="80"/>
      <c r="L19" s="82">
        <f t="shared" si="1"/>
        <v>350</v>
      </c>
    </row>
    <row r="20" spans="1:12" ht="22.5">
      <c r="A20" s="86" t="s">
        <v>158</v>
      </c>
      <c r="B20" s="80" t="s">
        <v>125</v>
      </c>
      <c r="C20" s="80" t="s">
        <v>141</v>
      </c>
      <c r="D20" s="82">
        <f>D7/D14</f>
        <v>5320</v>
      </c>
      <c r="E20" s="80"/>
      <c r="F20" s="82">
        <f t="shared" si="0"/>
        <v>5320</v>
      </c>
      <c r="G20" s="86" t="s">
        <v>158</v>
      </c>
      <c r="H20" s="80" t="s">
        <v>125</v>
      </c>
      <c r="I20" s="80" t="s">
        <v>141</v>
      </c>
      <c r="J20" s="82">
        <f>J7/J14</f>
        <v>5320</v>
      </c>
      <c r="K20" s="80"/>
      <c r="L20" s="82">
        <f t="shared" si="1"/>
        <v>5320</v>
      </c>
    </row>
    <row r="21" spans="1:12" ht="22.5">
      <c r="A21" s="86" t="s">
        <v>493</v>
      </c>
      <c r="B21" s="80" t="s">
        <v>125</v>
      </c>
      <c r="C21" s="80" t="s">
        <v>141</v>
      </c>
      <c r="D21" s="82">
        <f>D9</f>
        <v>199972</v>
      </c>
      <c r="E21" s="60"/>
      <c r="F21" s="82">
        <f t="shared" si="0"/>
        <v>199972</v>
      </c>
      <c r="G21" s="86" t="s">
        <v>493</v>
      </c>
      <c r="H21" s="80" t="s">
        <v>125</v>
      </c>
      <c r="I21" s="80" t="s">
        <v>141</v>
      </c>
      <c r="J21" s="82">
        <f>J9</f>
        <v>199972</v>
      </c>
      <c r="K21" s="60"/>
      <c r="L21" s="82">
        <f t="shared" si="1"/>
        <v>199972</v>
      </c>
    </row>
    <row r="22" spans="1:12" ht="33.75">
      <c r="A22" s="86" t="s">
        <v>270</v>
      </c>
      <c r="B22" s="80" t="s">
        <v>125</v>
      </c>
      <c r="C22" s="80" t="s">
        <v>141</v>
      </c>
      <c r="D22" s="82">
        <f>D10/D16</f>
        <v>36623.125</v>
      </c>
      <c r="E22" s="80"/>
      <c r="F22" s="82">
        <f>D22+E22</f>
        <v>36623.125</v>
      </c>
      <c r="G22" s="86" t="s">
        <v>270</v>
      </c>
      <c r="H22" s="80" t="s">
        <v>125</v>
      </c>
      <c r="I22" s="80" t="s">
        <v>141</v>
      </c>
      <c r="J22" s="82">
        <f>J10/J16</f>
        <v>39123.125</v>
      </c>
      <c r="K22" s="80"/>
      <c r="L22" s="82">
        <f>J22+K22</f>
        <v>39123.125</v>
      </c>
    </row>
    <row r="23" spans="1:12">
      <c r="A23" s="176" t="s">
        <v>37</v>
      </c>
      <c r="B23" s="80"/>
      <c r="C23" s="80"/>
      <c r="D23" s="80"/>
      <c r="E23" s="80"/>
      <c r="F23" s="80"/>
      <c r="G23" s="176" t="s">
        <v>37</v>
      </c>
      <c r="H23" s="80"/>
      <c r="I23" s="80"/>
      <c r="J23" s="80"/>
      <c r="K23" s="80"/>
      <c r="L23" s="80"/>
    </row>
    <row r="24" spans="1:12" ht="22.5">
      <c r="A24" s="86" t="s">
        <v>159</v>
      </c>
      <c r="B24" s="80" t="s">
        <v>142</v>
      </c>
      <c r="C24" s="80" t="s">
        <v>137</v>
      </c>
      <c r="D24" s="92">
        <v>100</v>
      </c>
      <c r="E24" s="80"/>
      <c r="F24" s="82">
        <f t="shared" si="0"/>
        <v>100</v>
      </c>
      <c r="G24" s="86" t="s">
        <v>159</v>
      </c>
      <c r="H24" s="80" t="s">
        <v>142</v>
      </c>
      <c r="I24" s="80" t="s">
        <v>137</v>
      </c>
      <c r="J24" s="92">
        <v>100</v>
      </c>
      <c r="K24" s="80"/>
      <c r="L24" s="82">
        <f t="shared" si="1"/>
        <v>100</v>
      </c>
    </row>
    <row r="25" spans="1:12" ht="22.5">
      <c r="A25" s="86" t="s">
        <v>452</v>
      </c>
      <c r="B25" s="80" t="s">
        <v>142</v>
      </c>
      <c r="C25" s="80" t="s">
        <v>137</v>
      </c>
      <c r="D25" s="92">
        <v>100</v>
      </c>
      <c r="E25" s="80"/>
      <c r="F25" s="82">
        <f t="shared" si="0"/>
        <v>100</v>
      </c>
      <c r="G25" s="86" t="s">
        <v>452</v>
      </c>
      <c r="H25" s="80" t="s">
        <v>142</v>
      </c>
      <c r="I25" s="80" t="s">
        <v>137</v>
      </c>
      <c r="J25" s="92">
        <v>100</v>
      </c>
      <c r="K25" s="80"/>
      <c r="L25" s="82">
        <f t="shared" si="1"/>
        <v>100</v>
      </c>
    </row>
    <row r="26" spans="1:12" ht="33.75">
      <c r="A26" s="86" t="s">
        <v>453</v>
      </c>
      <c r="B26" s="80" t="s">
        <v>142</v>
      </c>
      <c r="C26" s="80" t="s">
        <v>137</v>
      </c>
      <c r="D26" s="92">
        <v>100</v>
      </c>
      <c r="E26" s="80"/>
      <c r="F26" s="82">
        <f t="shared" si="0"/>
        <v>100</v>
      </c>
      <c r="G26" s="86" t="s">
        <v>453</v>
      </c>
      <c r="H26" s="80" t="s">
        <v>142</v>
      </c>
      <c r="I26" s="80" t="s">
        <v>137</v>
      </c>
      <c r="J26" s="92">
        <v>100</v>
      </c>
      <c r="K26" s="80"/>
      <c r="L26" s="82">
        <f t="shared" si="1"/>
        <v>100</v>
      </c>
    </row>
    <row r="27" spans="1:12">
      <c r="A27" s="156" t="s">
        <v>326</v>
      </c>
      <c r="B27" s="114"/>
      <c r="C27" s="80"/>
      <c r="D27" s="80"/>
      <c r="E27" s="80"/>
      <c r="F27" s="82"/>
      <c r="G27" s="156" t="s">
        <v>326</v>
      </c>
      <c r="H27" s="114"/>
      <c r="I27" s="80"/>
      <c r="J27" s="80"/>
      <c r="K27" s="80"/>
      <c r="L27" s="82"/>
    </row>
    <row r="28" spans="1:12">
      <c r="A28" s="176" t="s">
        <v>34</v>
      </c>
      <c r="B28" s="80"/>
      <c r="C28" s="80"/>
      <c r="D28" s="80"/>
      <c r="E28" s="80"/>
      <c r="F28" s="82"/>
      <c r="G28" s="176" t="s">
        <v>34</v>
      </c>
      <c r="H28" s="80"/>
      <c r="I28" s="80"/>
      <c r="J28" s="80"/>
      <c r="K28" s="80"/>
      <c r="L28" s="82"/>
    </row>
    <row r="29" spans="1:12" ht="34.5">
      <c r="A29" s="97" t="s">
        <v>323</v>
      </c>
      <c r="B29" s="120" t="s">
        <v>125</v>
      </c>
      <c r="C29" s="80" t="s">
        <v>130</v>
      </c>
      <c r="D29" s="93">
        <f>SUM(D30:D38)</f>
        <v>23655331</v>
      </c>
      <c r="E29" s="80"/>
      <c r="F29" s="82">
        <f>D29+E29</f>
        <v>23655331</v>
      </c>
      <c r="G29" s="97" t="s">
        <v>323</v>
      </c>
      <c r="H29" s="120" t="s">
        <v>125</v>
      </c>
      <c r="I29" s="80" t="s">
        <v>130</v>
      </c>
      <c r="J29" s="93">
        <f>SUM(J30:J38)</f>
        <v>22026665</v>
      </c>
      <c r="K29" s="80"/>
      <c r="L29" s="82">
        <f>J29+K29</f>
        <v>22026665</v>
      </c>
    </row>
    <row r="30" spans="1:12" ht="63.75">
      <c r="A30" s="150" t="s">
        <v>327</v>
      </c>
      <c r="B30" s="143" t="s">
        <v>125</v>
      </c>
      <c r="C30" s="142" t="s">
        <v>561</v>
      </c>
      <c r="D30" s="84">
        <v>1200000</v>
      </c>
      <c r="E30" s="82"/>
      <c r="F30" s="82">
        <f t="shared" ref="F30:F38" si="2">D30+E30</f>
        <v>1200000</v>
      </c>
      <c r="G30" s="150" t="s">
        <v>327</v>
      </c>
      <c r="H30" s="143" t="s">
        <v>125</v>
      </c>
      <c r="I30" s="142" t="s">
        <v>561</v>
      </c>
      <c r="J30" s="84">
        <v>1200000</v>
      </c>
      <c r="K30" s="82"/>
      <c r="L30" s="82">
        <f t="shared" ref="L30:L38" si="3">J30+K30</f>
        <v>1200000</v>
      </c>
    </row>
    <row r="31" spans="1:12" ht="63.75">
      <c r="A31" s="150" t="s">
        <v>328</v>
      </c>
      <c r="B31" s="143" t="s">
        <v>125</v>
      </c>
      <c r="C31" s="142" t="s">
        <v>561</v>
      </c>
      <c r="D31" s="84">
        <v>1300000</v>
      </c>
      <c r="E31" s="82"/>
      <c r="F31" s="82">
        <f t="shared" si="2"/>
        <v>1300000</v>
      </c>
      <c r="G31" s="150" t="s">
        <v>328</v>
      </c>
      <c r="H31" s="143" t="s">
        <v>125</v>
      </c>
      <c r="I31" s="142" t="s">
        <v>561</v>
      </c>
      <c r="J31" s="84">
        <v>1300000</v>
      </c>
      <c r="K31" s="82"/>
      <c r="L31" s="82">
        <f t="shared" si="3"/>
        <v>1300000</v>
      </c>
    </row>
    <row r="32" spans="1:12" ht="63.75">
      <c r="A32" s="150" t="s">
        <v>329</v>
      </c>
      <c r="B32" s="143" t="s">
        <v>125</v>
      </c>
      <c r="C32" s="142" t="s">
        <v>561</v>
      </c>
      <c r="D32" s="84">
        <v>900000</v>
      </c>
      <c r="E32" s="82"/>
      <c r="F32" s="82">
        <f t="shared" si="2"/>
        <v>900000</v>
      </c>
      <c r="G32" s="150" t="s">
        <v>329</v>
      </c>
      <c r="H32" s="143" t="s">
        <v>125</v>
      </c>
      <c r="I32" s="142" t="s">
        <v>561</v>
      </c>
      <c r="J32" s="84">
        <v>900000</v>
      </c>
      <c r="K32" s="82"/>
      <c r="L32" s="82">
        <f t="shared" si="3"/>
        <v>900000</v>
      </c>
    </row>
    <row r="33" spans="1:12" ht="63.75">
      <c r="A33" s="150" t="s">
        <v>330</v>
      </c>
      <c r="B33" s="143" t="s">
        <v>125</v>
      </c>
      <c r="C33" s="142" t="s">
        <v>561</v>
      </c>
      <c r="D33" s="84">
        <v>2100000</v>
      </c>
      <c r="E33" s="82"/>
      <c r="F33" s="82">
        <f t="shared" si="2"/>
        <v>2100000</v>
      </c>
      <c r="G33" s="150" t="s">
        <v>330</v>
      </c>
      <c r="H33" s="143" t="s">
        <v>125</v>
      </c>
      <c r="I33" s="142" t="s">
        <v>561</v>
      </c>
      <c r="J33" s="84">
        <v>2100000</v>
      </c>
      <c r="K33" s="82"/>
      <c r="L33" s="82">
        <f t="shared" si="3"/>
        <v>2100000</v>
      </c>
    </row>
    <row r="34" spans="1:12" ht="63.75">
      <c r="A34" s="150" t="s">
        <v>331</v>
      </c>
      <c r="B34" s="143" t="s">
        <v>125</v>
      </c>
      <c r="C34" s="142" t="s">
        <v>561</v>
      </c>
      <c r="D34" s="93">
        <v>3950000</v>
      </c>
      <c r="E34" s="80"/>
      <c r="F34" s="82">
        <f t="shared" si="2"/>
        <v>3950000</v>
      </c>
      <c r="G34" s="150" t="s">
        <v>331</v>
      </c>
      <c r="H34" s="143" t="s">
        <v>125</v>
      </c>
      <c r="I34" s="142" t="s">
        <v>561</v>
      </c>
      <c r="J34" s="93">
        <v>3950000</v>
      </c>
      <c r="K34" s="80"/>
      <c r="L34" s="82">
        <f t="shared" si="3"/>
        <v>3950000</v>
      </c>
    </row>
    <row r="35" spans="1:12" ht="63.75">
      <c r="A35" s="150" t="s">
        <v>332</v>
      </c>
      <c r="B35" s="143" t="s">
        <v>125</v>
      </c>
      <c r="C35" s="142" t="s">
        <v>561</v>
      </c>
      <c r="D35" s="93">
        <v>3054331</v>
      </c>
      <c r="E35" s="142"/>
      <c r="F35" s="82">
        <f t="shared" si="2"/>
        <v>3054331</v>
      </c>
      <c r="G35" s="150" t="s">
        <v>332</v>
      </c>
      <c r="H35" s="143" t="s">
        <v>125</v>
      </c>
      <c r="I35" s="142" t="s">
        <v>561</v>
      </c>
      <c r="J35" s="93">
        <v>3054331</v>
      </c>
      <c r="K35" s="142"/>
      <c r="L35" s="82">
        <f t="shared" si="3"/>
        <v>3054331</v>
      </c>
    </row>
    <row r="36" spans="1:12" ht="63.75">
      <c r="A36" s="150" t="s">
        <v>333</v>
      </c>
      <c r="B36" s="143" t="s">
        <v>125</v>
      </c>
      <c r="C36" s="142" t="s">
        <v>561</v>
      </c>
      <c r="D36" s="93">
        <f>3800000-649000</f>
        <v>3151000</v>
      </c>
      <c r="E36" s="142"/>
      <c r="F36" s="82">
        <f t="shared" si="2"/>
        <v>3151000</v>
      </c>
      <c r="G36" s="150" t="s">
        <v>333</v>
      </c>
      <c r="H36" s="143" t="s">
        <v>125</v>
      </c>
      <c r="I36" s="142" t="s">
        <v>561</v>
      </c>
      <c r="J36" s="93">
        <f>3800000-649000-1628666</f>
        <v>1522334</v>
      </c>
      <c r="K36" s="142"/>
      <c r="L36" s="82">
        <f t="shared" si="3"/>
        <v>1522334</v>
      </c>
    </row>
    <row r="37" spans="1:12" ht="76.5">
      <c r="A37" s="150" t="s">
        <v>334</v>
      </c>
      <c r="B37" s="143" t="s">
        <v>125</v>
      </c>
      <c r="C37" s="142" t="s">
        <v>561</v>
      </c>
      <c r="D37" s="93">
        <v>4000000</v>
      </c>
      <c r="E37" s="142"/>
      <c r="F37" s="82">
        <f t="shared" si="2"/>
        <v>4000000</v>
      </c>
      <c r="G37" s="150" t="s">
        <v>334</v>
      </c>
      <c r="H37" s="143" t="s">
        <v>125</v>
      </c>
      <c r="I37" s="142" t="s">
        <v>561</v>
      </c>
      <c r="J37" s="93">
        <v>4000000</v>
      </c>
      <c r="K37" s="142"/>
      <c r="L37" s="82">
        <f t="shared" si="3"/>
        <v>4000000</v>
      </c>
    </row>
    <row r="38" spans="1:12" ht="63.75">
      <c r="A38" s="150" t="s">
        <v>497</v>
      </c>
      <c r="B38" s="143"/>
      <c r="C38" s="142" t="s">
        <v>496</v>
      </c>
      <c r="D38" s="93">
        <v>4000000</v>
      </c>
      <c r="E38" s="142"/>
      <c r="F38" s="82">
        <f t="shared" si="2"/>
        <v>4000000</v>
      </c>
      <c r="G38" s="150" t="s">
        <v>497</v>
      </c>
      <c r="H38" s="143"/>
      <c r="I38" s="142" t="s">
        <v>496</v>
      </c>
      <c r="J38" s="93">
        <v>4000000</v>
      </c>
      <c r="K38" s="142"/>
      <c r="L38" s="82">
        <f t="shared" si="3"/>
        <v>4000000</v>
      </c>
    </row>
    <row r="39" spans="1:12">
      <c r="A39" s="141" t="s">
        <v>35</v>
      </c>
      <c r="B39" s="80"/>
      <c r="C39" s="80"/>
      <c r="D39" s="145"/>
      <c r="E39" s="80"/>
      <c r="F39" s="82">
        <f t="shared" ref="F39:F57" si="4">D39</f>
        <v>0</v>
      </c>
      <c r="G39" s="141" t="s">
        <v>35</v>
      </c>
      <c r="H39" s="80"/>
      <c r="I39" s="80"/>
      <c r="J39" s="145"/>
      <c r="K39" s="80"/>
      <c r="L39" s="82">
        <f t="shared" ref="L39:L64" si="5">J39</f>
        <v>0</v>
      </c>
    </row>
    <row r="40" spans="1:12" ht="23.25">
      <c r="A40" s="97" t="s">
        <v>335</v>
      </c>
      <c r="B40" s="80" t="s">
        <v>336</v>
      </c>
      <c r="C40" s="80" t="s">
        <v>126</v>
      </c>
      <c r="D40" s="83">
        <f>ROUND(D29/D42,0)</f>
        <v>10066</v>
      </c>
      <c r="E40" s="80"/>
      <c r="F40" s="82">
        <f t="shared" si="4"/>
        <v>10066</v>
      </c>
      <c r="G40" s="97" t="s">
        <v>335</v>
      </c>
      <c r="H40" s="80" t="s">
        <v>336</v>
      </c>
      <c r="I40" s="80" t="s">
        <v>126</v>
      </c>
      <c r="J40" s="83">
        <f>ROUND(J29/J42,0)</f>
        <v>9373</v>
      </c>
      <c r="K40" s="80"/>
      <c r="L40" s="82">
        <f t="shared" si="5"/>
        <v>9373</v>
      </c>
    </row>
    <row r="41" spans="1:12">
      <c r="A41" s="141" t="s">
        <v>36</v>
      </c>
      <c r="B41" s="80"/>
      <c r="C41" s="80"/>
      <c r="D41" s="92"/>
      <c r="E41" s="80"/>
      <c r="F41" s="82">
        <f t="shared" si="4"/>
        <v>0</v>
      </c>
      <c r="G41" s="141" t="s">
        <v>36</v>
      </c>
      <c r="H41" s="80"/>
      <c r="I41" s="80"/>
      <c r="J41" s="92"/>
      <c r="K41" s="80"/>
      <c r="L41" s="82">
        <f t="shared" si="5"/>
        <v>0</v>
      </c>
    </row>
    <row r="42" spans="1:12">
      <c r="A42" s="97" t="s">
        <v>337</v>
      </c>
      <c r="B42" s="80" t="s">
        <v>125</v>
      </c>
      <c r="C42" s="80" t="s">
        <v>137</v>
      </c>
      <c r="D42" s="84">
        <v>2350</v>
      </c>
      <c r="E42" s="80"/>
      <c r="F42" s="82">
        <f t="shared" si="4"/>
        <v>2350</v>
      </c>
      <c r="G42" s="97" t="s">
        <v>337</v>
      </c>
      <c r="H42" s="80" t="s">
        <v>125</v>
      </c>
      <c r="I42" s="80" t="s">
        <v>137</v>
      </c>
      <c r="J42" s="84">
        <v>2350</v>
      </c>
      <c r="K42" s="80"/>
      <c r="L42" s="82">
        <f t="shared" si="5"/>
        <v>2350</v>
      </c>
    </row>
    <row r="43" spans="1:12">
      <c r="A43" s="141" t="s">
        <v>37</v>
      </c>
      <c r="B43" s="80"/>
      <c r="C43" s="80"/>
      <c r="D43" s="92"/>
      <c r="E43" s="80"/>
      <c r="F43" s="82">
        <f t="shared" si="4"/>
        <v>0</v>
      </c>
      <c r="G43" s="141" t="s">
        <v>37</v>
      </c>
      <c r="H43" s="80"/>
      <c r="I43" s="80"/>
      <c r="J43" s="92"/>
      <c r="K43" s="80"/>
      <c r="L43" s="82">
        <f t="shared" si="5"/>
        <v>0</v>
      </c>
    </row>
    <row r="44" spans="1:12" ht="34.5">
      <c r="A44" s="97" t="s">
        <v>304</v>
      </c>
      <c r="B44" s="80" t="s">
        <v>142</v>
      </c>
      <c r="C44" s="80" t="s">
        <v>137</v>
      </c>
      <c r="D44" s="92">
        <v>100</v>
      </c>
      <c r="E44" s="80"/>
      <c r="F44" s="82">
        <f t="shared" si="4"/>
        <v>100</v>
      </c>
      <c r="G44" s="97" t="s">
        <v>304</v>
      </c>
      <c r="H44" s="80" t="s">
        <v>142</v>
      </c>
      <c r="I44" s="80" t="s">
        <v>137</v>
      </c>
      <c r="J44" s="92">
        <v>100</v>
      </c>
      <c r="K44" s="80"/>
      <c r="L44" s="82">
        <f t="shared" si="5"/>
        <v>100</v>
      </c>
    </row>
    <row r="45" spans="1:12">
      <c r="A45" s="156" t="s">
        <v>312</v>
      </c>
      <c r="B45" s="114"/>
      <c r="C45" s="80"/>
      <c r="D45" s="80"/>
      <c r="E45" s="80"/>
      <c r="F45" s="82">
        <f t="shared" si="4"/>
        <v>0</v>
      </c>
      <c r="G45" s="156" t="s">
        <v>312</v>
      </c>
      <c r="H45" s="114"/>
      <c r="I45" s="80"/>
      <c r="J45" s="80"/>
      <c r="K45" s="80"/>
      <c r="L45" s="82">
        <f t="shared" si="5"/>
        <v>0</v>
      </c>
    </row>
    <row r="46" spans="1:12">
      <c r="A46" s="176" t="s">
        <v>34</v>
      </c>
      <c r="B46" s="80"/>
      <c r="C46" s="80"/>
      <c r="D46" s="80"/>
      <c r="E46" s="80"/>
      <c r="F46" s="82">
        <f t="shared" si="4"/>
        <v>0</v>
      </c>
      <c r="G46" s="176" t="s">
        <v>34</v>
      </c>
      <c r="H46" s="80"/>
      <c r="I46" s="80"/>
      <c r="J46" s="80"/>
      <c r="K46" s="80"/>
      <c r="L46" s="82">
        <f t="shared" si="5"/>
        <v>0</v>
      </c>
    </row>
    <row r="47" spans="1:12" ht="23.25">
      <c r="A47" s="97" t="s">
        <v>313</v>
      </c>
      <c r="B47" s="120" t="s">
        <v>125</v>
      </c>
      <c r="C47" s="80" t="s">
        <v>130</v>
      </c>
      <c r="D47" s="93">
        <f>SUM(D48:D57)</f>
        <v>2594669</v>
      </c>
      <c r="E47" s="80"/>
      <c r="F47" s="82">
        <f t="shared" si="4"/>
        <v>2594669</v>
      </c>
      <c r="G47" s="97" t="s">
        <v>313</v>
      </c>
      <c r="H47" s="120" t="s">
        <v>125</v>
      </c>
      <c r="I47" s="80" t="s">
        <v>130</v>
      </c>
      <c r="J47" s="93">
        <f>SUM(J48:J58)</f>
        <v>4223335</v>
      </c>
      <c r="K47" s="80"/>
      <c r="L47" s="82">
        <f t="shared" si="5"/>
        <v>4223335</v>
      </c>
    </row>
    <row r="48" spans="1:12" ht="63.75">
      <c r="A48" s="150" t="s">
        <v>487</v>
      </c>
      <c r="B48" s="143" t="s">
        <v>125</v>
      </c>
      <c r="C48" s="142" t="s">
        <v>496</v>
      </c>
      <c r="D48" s="93">
        <v>451669</v>
      </c>
      <c r="E48" s="80"/>
      <c r="F48" s="82">
        <f t="shared" si="4"/>
        <v>451669</v>
      </c>
      <c r="G48" s="150" t="s">
        <v>487</v>
      </c>
      <c r="H48" s="143" t="s">
        <v>125</v>
      </c>
      <c r="I48" s="142" t="s">
        <v>561</v>
      </c>
      <c r="J48" s="93">
        <v>451669</v>
      </c>
      <c r="K48" s="80"/>
      <c r="L48" s="82">
        <f t="shared" si="5"/>
        <v>451669</v>
      </c>
    </row>
    <row r="49" spans="1:12" ht="63.75">
      <c r="A49" s="150" t="s">
        <v>488</v>
      </c>
      <c r="B49" s="143" t="s">
        <v>125</v>
      </c>
      <c r="C49" s="142" t="s">
        <v>496</v>
      </c>
      <c r="D49" s="93">
        <v>199000</v>
      </c>
      <c r="E49" s="80"/>
      <c r="F49" s="82">
        <f t="shared" si="4"/>
        <v>199000</v>
      </c>
      <c r="G49" s="150" t="s">
        <v>488</v>
      </c>
      <c r="H49" s="143" t="s">
        <v>125</v>
      </c>
      <c r="I49" s="142" t="s">
        <v>561</v>
      </c>
      <c r="J49" s="93">
        <v>199000</v>
      </c>
      <c r="K49" s="80"/>
      <c r="L49" s="82">
        <f t="shared" si="5"/>
        <v>199000</v>
      </c>
    </row>
    <row r="50" spans="1:12" ht="51">
      <c r="A50" s="162" t="s">
        <v>498</v>
      </c>
      <c r="B50" s="143" t="s">
        <v>125</v>
      </c>
      <c r="C50" s="142" t="s">
        <v>496</v>
      </c>
      <c r="D50" s="93">
        <v>199000</v>
      </c>
      <c r="E50" s="80"/>
      <c r="F50" s="82">
        <f t="shared" si="4"/>
        <v>199000</v>
      </c>
      <c r="G50" s="162" t="s">
        <v>498</v>
      </c>
      <c r="H50" s="143" t="s">
        <v>125</v>
      </c>
      <c r="I50" s="142" t="s">
        <v>561</v>
      </c>
      <c r="J50" s="93">
        <v>199000</v>
      </c>
      <c r="K50" s="80"/>
      <c r="L50" s="82">
        <f t="shared" si="5"/>
        <v>199000</v>
      </c>
    </row>
    <row r="51" spans="1:12" ht="63.75">
      <c r="A51" s="162" t="s">
        <v>499</v>
      </c>
      <c r="B51" s="143" t="s">
        <v>125</v>
      </c>
      <c r="C51" s="142" t="s">
        <v>496</v>
      </c>
      <c r="D51" s="93">
        <v>650000</v>
      </c>
      <c r="E51" s="80"/>
      <c r="F51" s="82">
        <f t="shared" si="4"/>
        <v>650000</v>
      </c>
      <c r="G51" s="162" t="s">
        <v>499</v>
      </c>
      <c r="H51" s="143" t="s">
        <v>125</v>
      </c>
      <c r="I51" s="142" t="s">
        <v>561</v>
      </c>
      <c r="J51" s="93">
        <v>650000</v>
      </c>
      <c r="K51" s="80"/>
      <c r="L51" s="82">
        <f t="shared" si="5"/>
        <v>650000</v>
      </c>
    </row>
    <row r="52" spans="1:12" ht="51">
      <c r="A52" s="162" t="s">
        <v>500</v>
      </c>
      <c r="B52" s="143" t="s">
        <v>125</v>
      </c>
      <c r="C52" s="142" t="s">
        <v>496</v>
      </c>
      <c r="D52" s="93">
        <v>199000</v>
      </c>
      <c r="E52" s="80"/>
      <c r="F52" s="82">
        <f t="shared" si="4"/>
        <v>199000</v>
      </c>
      <c r="G52" s="162" t="s">
        <v>500</v>
      </c>
      <c r="H52" s="143" t="s">
        <v>125</v>
      </c>
      <c r="I52" s="142" t="s">
        <v>561</v>
      </c>
      <c r="J52" s="93">
        <v>199000</v>
      </c>
      <c r="K52" s="80"/>
      <c r="L52" s="82">
        <f t="shared" si="5"/>
        <v>199000</v>
      </c>
    </row>
    <row r="53" spans="1:12" ht="45">
      <c r="A53" s="162" t="s">
        <v>501</v>
      </c>
      <c r="B53" s="143" t="s">
        <v>125</v>
      </c>
      <c r="C53" s="142" t="s">
        <v>496</v>
      </c>
      <c r="D53" s="93">
        <v>199000</v>
      </c>
      <c r="E53" s="80"/>
      <c r="F53" s="82">
        <f t="shared" si="4"/>
        <v>199000</v>
      </c>
      <c r="G53" s="162" t="s">
        <v>501</v>
      </c>
      <c r="H53" s="143" t="s">
        <v>125</v>
      </c>
      <c r="I53" s="142" t="s">
        <v>561</v>
      </c>
      <c r="J53" s="93">
        <v>199000</v>
      </c>
      <c r="K53" s="80"/>
      <c r="L53" s="82">
        <f t="shared" si="5"/>
        <v>199000</v>
      </c>
    </row>
    <row r="54" spans="1:12" ht="89.25">
      <c r="A54" s="162" t="s">
        <v>502</v>
      </c>
      <c r="B54" s="143" t="s">
        <v>125</v>
      </c>
      <c r="C54" s="142" t="s">
        <v>496</v>
      </c>
      <c r="D54" s="93">
        <v>199000</v>
      </c>
      <c r="E54" s="80"/>
      <c r="F54" s="82">
        <f t="shared" si="4"/>
        <v>199000</v>
      </c>
      <c r="G54" s="162" t="s">
        <v>502</v>
      </c>
      <c r="H54" s="143" t="s">
        <v>125</v>
      </c>
      <c r="I54" s="142" t="s">
        <v>561</v>
      </c>
      <c r="J54" s="93">
        <v>199000</v>
      </c>
      <c r="K54" s="80"/>
      <c r="L54" s="82">
        <f t="shared" si="5"/>
        <v>199000</v>
      </c>
    </row>
    <row r="55" spans="1:12" ht="45">
      <c r="A55" s="162" t="s">
        <v>503</v>
      </c>
      <c r="B55" s="143" t="s">
        <v>125</v>
      </c>
      <c r="C55" s="142" t="s">
        <v>496</v>
      </c>
      <c r="D55" s="93">
        <v>100000</v>
      </c>
      <c r="E55" s="80"/>
      <c r="F55" s="82">
        <f t="shared" si="4"/>
        <v>100000</v>
      </c>
      <c r="G55" s="162" t="s">
        <v>503</v>
      </c>
      <c r="H55" s="143" t="s">
        <v>125</v>
      </c>
      <c r="I55" s="142" t="s">
        <v>561</v>
      </c>
      <c r="J55" s="93">
        <v>100000</v>
      </c>
      <c r="K55" s="80"/>
      <c r="L55" s="82">
        <f t="shared" si="5"/>
        <v>100000</v>
      </c>
    </row>
    <row r="56" spans="1:12" ht="45">
      <c r="A56" s="162" t="s">
        <v>504</v>
      </c>
      <c r="B56" s="143" t="s">
        <v>125</v>
      </c>
      <c r="C56" s="142" t="s">
        <v>496</v>
      </c>
      <c r="D56" s="93">
        <v>199000</v>
      </c>
      <c r="E56" s="80"/>
      <c r="F56" s="82">
        <f t="shared" si="4"/>
        <v>199000</v>
      </c>
      <c r="G56" s="162" t="s">
        <v>504</v>
      </c>
      <c r="H56" s="143" t="s">
        <v>125</v>
      </c>
      <c r="I56" s="142" t="s">
        <v>561</v>
      </c>
      <c r="J56" s="93">
        <v>199000</v>
      </c>
      <c r="K56" s="80"/>
      <c r="L56" s="82">
        <f t="shared" si="5"/>
        <v>199000</v>
      </c>
    </row>
    <row r="57" spans="1:12" ht="51">
      <c r="A57" s="162" t="s">
        <v>505</v>
      </c>
      <c r="B57" s="143" t="s">
        <v>125</v>
      </c>
      <c r="C57" s="142" t="s">
        <v>496</v>
      </c>
      <c r="D57" s="93">
        <v>199000</v>
      </c>
      <c r="E57" s="80"/>
      <c r="F57" s="82">
        <f t="shared" si="4"/>
        <v>199000</v>
      </c>
      <c r="G57" s="162" t="s">
        <v>505</v>
      </c>
      <c r="H57" s="143" t="s">
        <v>125</v>
      </c>
      <c r="I57" s="142" t="s">
        <v>561</v>
      </c>
      <c r="J57" s="93">
        <v>199000</v>
      </c>
      <c r="K57" s="80"/>
      <c r="L57" s="82">
        <f t="shared" si="5"/>
        <v>199000</v>
      </c>
    </row>
    <row r="58" spans="1:12" ht="51">
      <c r="G58" s="162" t="s">
        <v>562</v>
      </c>
      <c r="H58" s="143" t="s">
        <v>125</v>
      </c>
      <c r="I58" s="142" t="s">
        <v>561</v>
      </c>
      <c r="J58" s="93">
        <v>1628666</v>
      </c>
      <c r="K58" s="80"/>
      <c r="L58" s="82">
        <f t="shared" si="5"/>
        <v>1628666</v>
      </c>
    </row>
    <row r="59" spans="1:12">
      <c r="A59" s="141" t="s">
        <v>35</v>
      </c>
      <c r="B59" s="120"/>
      <c r="C59" s="80"/>
      <c r="D59" s="145"/>
      <c r="E59" s="80"/>
      <c r="F59" s="82"/>
      <c r="G59" s="141" t="s">
        <v>35</v>
      </c>
      <c r="H59" s="120"/>
      <c r="I59" s="80"/>
      <c r="J59" s="145"/>
      <c r="K59" s="80"/>
      <c r="L59" s="82"/>
    </row>
    <row r="60" spans="1:12" ht="23.25">
      <c r="A60" s="97" t="s">
        <v>490</v>
      </c>
      <c r="B60" s="80" t="s">
        <v>336</v>
      </c>
      <c r="C60" s="80" t="s">
        <v>126</v>
      </c>
      <c r="D60" s="83">
        <f>ROUND(D47/D62,0)</f>
        <v>1297</v>
      </c>
      <c r="E60" s="80"/>
      <c r="F60" s="82">
        <f>D60</f>
        <v>1297</v>
      </c>
      <c r="G60" s="97" t="s">
        <v>490</v>
      </c>
      <c r="H60" s="80" t="s">
        <v>336</v>
      </c>
      <c r="I60" s="80" t="s">
        <v>126</v>
      </c>
      <c r="J60" s="83">
        <f>ROUND(J47/J62,0)</f>
        <v>2112</v>
      </c>
      <c r="K60" s="80"/>
      <c r="L60" s="82">
        <f t="shared" si="5"/>
        <v>2112</v>
      </c>
    </row>
    <row r="61" spans="1:12">
      <c r="A61" s="141" t="s">
        <v>36</v>
      </c>
      <c r="B61" s="120"/>
      <c r="C61" s="80"/>
      <c r="D61" s="92"/>
      <c r="E61" s="80"/>
      <c r="F61" s="82">
        <f>D61</f>
        <v>0</v>
      </c>
      <c r="G61" s="141" t="s">
        <v>36</v>
      </c>
      <c r="H61" s="120"/>
      <c r="I61" s="80"/>
      <c r="J61" s="92"/>
      <c r="K61" s="80"/>
      <c r="L61" s="82">
        <f t="shared" si="5"/>
        <v>0</v>
      </c>
    </row>
    <row r="62" spans="1:12">
      <c r="A62" s="97" t="s">
        <v>489</v>
      </c>
      <c r="B62" s="120" t="s">
        <v>125</v>
      </c>
      <c r="C62" s="80" t="s">
        <v>137</v>
      </c>
      <c r="D62" s="92">
        <v>2000</v>
      </c>
      <c r="E62" s="80"/>
      <c r="F62" s="82">
        <f>D62</f>
        <v>2000</v>
      </c>
      <c r="G62" s="97" t="s">
        <v>489</v>
      </c>
      <c r="H62" s="120" t="s">
        <v>125</v>
      </c>
      <c r="I62" s="80" t="s">
        <v>137</v>
      </c>
      <c r="J62" s="92">
        <v>2000</v>
      </c>
      <c r="K62" s="80"/>
      <c r="L62" s="82">
        <f t="shared" si="5"/>
        <v>2000</v>
      </c>
    </row>
    <row r="63" spans="1:12">
      <c r="A63" s="141" t="s">
        <v>37</v>
      </c>
      <c r="B63" s="120"/>
      <c r="C63" s="80"/>
      <c r="D63" s="92"/>
      <c r="E63" s="80"/>
      <c r="F63" s="82">
        <f>D63</f>
        <v>0</v>
      </c>
      <c r="G63" s="141" t="s">
        <v>37</v>
      </c>
      <c r="H63" s="120"/>
      <c r="I63" s="80"/>
      <c r="J63" s="92"/>
      <c r="K63" s="80"/>
      <c r="L63" s="82">
        <f t="shared" si="5"/>
        <v>0</v>
      </c>
    </row>
    <row r="64" spans="1:12" ht="23.25">
      <c r="A64" s="97" t="s">
        <v>314</v>
      </c>
      <c r="B64" s="120" t="s">
        <v>142</v>
      </c>
      <c r="C64" s="80" t="s">
        <v>137</v>
      </c>
      <c r="D64" s="92">
        <v>100</v>
      </c>
      <c r="E64" s="80"/>
      <c r="F64" s="82">
        <f>D64</f>
        <v>100</v>
      </c>
      <c r="G64" s="97" t="s">
        <v>314</v>
      </c>
      <c r="H64" s="120" t="s">
        <v>142</v>
      </c>
      <c r="I64" s="80" t="s">
        <v>137</v>
      </c>
      <c r="J64" s="92">
        <v>100</v>
      </c>
      <c r="K64" s="80"/>
      <c r="L64" s="82">
        <f t="shared" si="5"/>
        <v>100</v>
      </c>
    </row>
    <row r="65" spans="1:12">
      <c r="A65" s="227" t="s">
        <v>179</v>
      </c>
      <c r="B65" s="276"/>
      <c r="C65" s="80"/>
      <c r="D65" s="89"/>
      <c r="E65" s="80"/>
      <c r="F65" s="82"/>
      <c r="G65" s="227" t="s">
        <v>179</v>
      </c>
      <c r="H65" s="276"/>
      <c r="I65" s="80"/>
      <c r="J65" s="89"/>
      <c r="K65" s="80"/>
      <c r="L65" s="82"/>
    </row>
    <row r="66" spans="1:12" ht="21">
      <c r="A66" s="176" t="s">
        <v>255</v>
      </c>
      <c r="B66" s="80"/>
      <c r="C66" s="80"/>
      <c r="D66" s="85">
        <f>D68+D69</f>
        <v>6140000</v>
      </c>
      <c r="E66" s="177"/>
      <c r="F66" s="85">
        <f>D66+E66</f>
        <v>6140000</v>
      </c>
      <c r="G66" s="176" t="s">
        <v>255</v>
      </c>
      <c r="H66" s="80"/>
      <c r="I66" s="80"/>
      <c r="J66" s="85">
        <f>J68+J69</f>
        <v>6099000</v>
      </c>
      <c r="K66" s="177"/>
      <c r="L66" s="85">
        <f>J66+K66</f>
        <v>6099000</v>
      </c>
    </row>
    <row r="67" spans="1:12">
      <c r="A67" s="176" t="s">
        <v>34</v>
      </c>
      <c r="B67" s="80"/>
      <c r="C67" s="80"/>
      <c r="D67" s="80"/>
      <c r="E67" s="80"/>
      <c r="F67" s="80"/>
      <c r="G67" s="176" t="s">
        <v>34</v>
      </c>
      <c r="H67" s="80"/>
      <c r="I67" s="80"/>
      <c r="J67" s="80"/>
      <c r="K67" s="80"/>
      <c r="L67" s="80"/>
    </row>
    <row r="68" spans="1:12" ht="22.5">
      <c r="A68" s="86" t="s">
        <v>188</v>
      </c>
      <c r="B68" s="80" t="s">
        <v>129</v>
      </c>
      <c r="C68" s="80" t="s">
        <v>139</v>
      </c>
      <c r="D68" s="84">
        <v>6000000</v>
      </c>
      <c r="E68" s="80"/>
      <c r="F68" s="81">
        <f>D68+E68</f>
        <v>6000000</v>
      </c>
      <c r="G68" s="86" t="s">
        <v>188</v>
      </c>
      <c r="H68" s="80" t="s">
        <v>129</v>
      </c>
      <c r="I68" s="80" t="s">
        <v>139</v>
      </c>
      <c r="J68" s="84">
        <v>6000000</v>
      </c>
      <c r="K68" s="80"/>
      <c r="L68" s="81">
        <f>J68+K68</f>
        <v>6000000</v>
      </c>
    </row>
    <row r="69" spans="1:12" ht="22.5">
      <c r="A69" s="86" t="s">
        <v>236</v>
      </c>
      <c r="B69" s="80" t="s">
        <v>129</v>
      </c>
      <c r="C69" s="80" t="s">
        <v>139</v>
      </c>
      <c r="D69" s="84">
        <v>140000</v>
      </c>
      <c r="E69" s="80"/>
      <c r="F69" s="81">
        <f>D69</f>
        <v>140000</v>
      </c>
      <c r="G69" s="86" t="s">
        <v>236</v>
      </c>
      <c r="H69" s="80" t="s">
        <v>129</v>
      </c>
      <c r="I69" s="80" t="s">
        <v>139</v>
      </c>
      <c r="J69" s="84">
        <f>140000-41000</f>
        <v>99000</v>
      </c>
      <c r="K69" s="80"/>
      <c r="L69" s="81">
        <f>J69</f>
        <v>99000</v>
      </c>
    </row>
    <row r="70" spans="1:12">
      <c r="A70" s="176" t="s">
        <v>35</v>
      </c>
      <c r="B70" s="80"/>
      <c r="C70" s="80"/>
      <c r="D70" s="80"/>
      <c r="E70" s="80"/>
      <c r="F70" s="80"/>
      <c r="G70" s="176" t="s">
        <v>35</v>
      </c>
      <c r="H70" s="80"/>
      <c r="I70" s="80"/>
      <c r="J70" s="80"/>
      <c r="K70" s="80"/>
      <c r="L70" s="80"/>
    </row>
    <row r="71" spans="1:12" ht="22.5">
      <c r="A71" s="86" t="s">
        <v>189</v>
      </c>
      <c r="B71" s="80" t="s">
        <v>190</v>
      </c>
      <c r="C71" s="80" t="s">
        <v>126</v>
      </c>
      <c r="D71" s="87">
        <v>692841</v>
      </c>
      <c r="E71" s="80"/>
      <c r="F71" s="81">
        <f>D71+E71</f>
        <v>692841</v>
      </c>
      <c r="G71" s="86" t="s">
        <v>189</v>
      </c>
      <c r="H71" s="80" t="s">
        <v>190</v>
      </c>
      <c r="I71" s="80" t="s">
        <v>126</v>
      </c>
      <c r="J71" s="87">
        <v>692841</v>
      </c>
      <c r="K71" s="80"/>
      <c r="L71" s="81">
        <f>J71+K71</f>
        <v>692841</v>
      </c>
    </row>
    <row r="72" spans="1:12" ht="33.75">
      <c r="A72" s="86" t="s">
        <v>164</v>
      </c>
      <c r="B72" s="80" t="s">
        <v>127</v>
      </c>
      <c r="C72" s="80" t="s">
        <v>126</v>
      </c>
      <c r="D72" s="83">
        <v>107</v>
      </c>
      <c r="E72" s="80"/>
      <c r="F72" s="83">
        <f>D72</f>
        <v>107</v>
      </c>
      <c r="G72" s="86" t="s">
        <v>164</v>
      </c>
      <c r="H72" s="80" t="s">
        <v>127</v>
      </c>
      <c r="I72" s="80" t="s">
        <v>126</v>
      </c>
      <c r="J72" s="83">
        <v>107</v>
      </c>
      <c r="K72" s="80"/>
      <c r="L72" s="83">
        <f>J72</f>
        <v>107</v>
      </c>
    </row>
    <row r="73" spans="1:12">
      <c r="A73" s="176" t="s">
        <v>36</v>
      </c>
      <c r="B73" s="80"/>
      <c r="C73" s="80"/>
      <c r="D73" s="80"/>
      <c r="E73" s="80"/>
      <c r="F73" s="80"/>
      <c r="G73" s="176" t="s">
        <v>36</v>
      </c>
      <c r="H73" s="80"/>
      <c r="I73" s="80"/>
      <c r="J73" s="80"/>
      <c r="K73" s="80"/>
      <c r="L73" s="80"/>
    </row>
    <row r="74" spans="1:12" ht="22.5">
      <c r="A74" s="86" t="s">
        <v>192</v>
      </c>
      <c r="B74" s="80" t="s">
        <v>129</v>
      </c>
      <c r="C74" s="80" t="s">
        <v>191</v>
      </c>
      <c r="D74" s="84">
        <v>8.66</v>
      </c>
      <c r="E74" s="80"/>
      <c r="F74" s="82">
        <f>D74+E74</f>
        <v>8.66</v>
      </c>
      <c r="G74" s="86" t="s">
        <v>192</v>
      </c>
      <c r="H74" s="80" t="s">
        <v>129</v>
      </c>
      <c r="I74" s="80" t="s">
        <v>191</v>
      </c>
      <c r="J74" s="84">
        <v>8.66</v>
      </c>
      <c r="K74" s="80"/>
      <c r="L74" s="82">
        <f>J74+K74</f>
        <v>8.66</v>
      </c>
    </row>
    <row r="75" spans="1:12" ht="22.5">
      <c r="A75" s="86" t="s">
        <v>165</v>
      </c>
      <c r="B75" s="80" t="s">
        <v>129</v>
      </c>
      <c r="C75" s="80" t="s">
        <v>141</v>
      </c>
      <c r="D75" s="84">
        <f>D69/D72+0.01</f>
        <v>1308.4212149532709</v>
      </c>
      <c r="E75" s="80"/>
      <c r="F75" s="82">
        <f>D75</f>
        <v>1308.4212149532709</v>
      </c>
      <c r="G75" s="86" t="s">
        <v>165</v>
      </c>
      <c r="H75" s="80" t="s">
        <v>129</v>
      </c>
      <c r="I75" s="80" t="s">
        <v>141</v>
      </c>
      <c r="J75" s="84">
        <f>J69/J72+0.01</f>
        <v>925.24364485981312</v>
      </c>
      <c r="K75" s="80"/>
      <c r="L75" s="82">
        <f>J75</f>
        <v>925.24364485981312</v>
      </c>
    </row>
    <row r="76" spans="1:12">
      <c r="A76" s="176" t="s">
        <v>37</v>
      </c>
      <c r="B76" s="80"/>
      <c r="C76" s="80"/>
      <c r="D76" s="80"/>
      <c r="E76" s="80"/>
      <c r="F76" s="80"/>
      <c r="G76" s="176" t="s">
        <v>37</v>
      </c>
      <c r="H76" s="80"/>
      <c r="I76" s="80"/>
      <c r="J76" s="80"/>
      <c r="K76" s="80"/>
      <c r="L76" s="80"/>
    </row>
    <row r="77" spans="1:12" ht="22.5">
      <c r="A77" s="86" t="s">
        <v>193</v>
      </c>
      <c r="B77" s="80" t="s">
        <v>142</v>
      </c>
      <c r="C77" s="80" t="s">
        <v>137</v>
      </c>
      <c r="D77" s="80">
        <v>100</v>
      </c>
      <c r="E77" s="80"/>
      <c r="F77" s="82">
        <f>D77+E77</f>
        <v>100</v>
      </c>
      <c r="G77" s="189" t="s">
        <v>193</v>
      </c>
      <c r="H77" s="50" t="s">
        <v>142</v>
      </c>
      <c r="I77" s="50" t="s">
        <v>137</v>
      </c>
      <c r="J77" s="50">
        <v>100</v>
      </c>
      <c r="K77" s="50"/>
      <c r="L77" s="190">
        <f>J77+K77</f>
        <v>100</v>
      </c>
    </row>
    <row r="78" spans="1:12">
      <c r="A78" s="229" t="s">
        <v>257</v>
      </c>
      <c r="B78" s="230"/>
      <c r="C78" s="80"/>
      <c r="D78" s="80"/>
      <c r="E78" s="80"/>
      <c r="F78" s="138"/>
      <c r="G78" s="229" t="s">
        <v>299</v>
      </c>
      <c r="H78" s="275"/>
      <c r="I78" s="191"/>
      <c r="J78" s="191"/>
      <c r="K78" s="191"/>
      <c r="L78" s="192"/>
    </row>
    <row r="79" spans="1:12">
      <c r="A79" s="176" t="s">
        <v>34</v>
      </c>
      <c r="B79" s="80"/>
      <c r="C79" s="80"/>
      <c r="D79" s="80"/>
      <c r="E79" s="80"/>
      <c r="F79" s="80"/>
      <c r="G79" s="168"/>
      <c r="L79" s="167"/>
    </row>
    <row r="80" spans="1:12">
      <c r="A80" s="86" t="s">
        <v>123</v>
      </c>
      <c r="B80" s="80" t="s">
        <v>129</v>
      </c>
      <c r="C80" s="80" t="s">
        <v>126</v>
      </c>
      <c r="D80" s="84">
        <v>40000</v>
      </c>
      <c r="E80" s="80"/>
      <c r="F80" s="84">
        <f>D80+E80</f>
        <v>40000</v>
      </c>
      <c r="G80" s="229" t="s">
        <v>299</v>
      </c>
      <c r="H80" s="275"/>
      <c r="I80" s="191"/>
      <c r="J80" s="191"/>
      <c r="K80" s="191"/>
      <c r="L80" s="192"/>
    </row>
    <row r="81" spans="1:12">
      <c r="A81" s="176" t="s">
        <v>35</v>
      </c>
      <c r="B81" s="80"/>
      <c r="C81" s="80"/>
      <c r="D81" s="83"/>
      <c r="E81" s="80"/>
      <c r="F81" s="84"/>
      <c r="G81" s="168"/>
      <c r="L81" s="167"/>
    </row>
    <row r="82" spans="1:12" ht="22.5">
      <c r="A82" s="86" t="s">
        <v>168</v>
      </c>
      <c r="B82" s="80" t="s">
        <v>127</v>
      </c>
      <c r="C82" s="80" t="s">
        <v>126</v>
      </c>
      <c r="D82" s="83">
        <v>1</v>
      </c>
      <c r="E82" s="80"/>
      <c r="F82" s="81">
        <f>D82+E82</f>
        <v>1</v>
      </c>
      <c r="G82" s="229" t="s">
        <v>299</v>
      </c>
      <c r="H82" s="275"/>
      <c r="I82" s="191"/>
      <c r="J82" s="191"/>
      <c r="K82" s="191"/>
      <c r="L82" s="192"/>
    </row>
    <row r="83" spans="1:12" ht="22.5">
      <c r="A83" s="86" t="s">
        <v>196</v>
      </c>
      <c r="B83" s="80" t="s">
        <v>127</v>
      </c>
      <c r="C83" s="80" t="s">
        <v>126</v>
      </c>
      <c r="D83" s="83">
        <v>1</v>
      </c>
      <c r="E83" s="80"/>
      <c r="F83" s="81">
        <v>1</v>
      </c>
      <c r="G83" s="229" t="s">
        <v>299</v>
      </c>
      <c r="H83" s="275"/>
      <c r="I83" s="191"/>
      <c r="J83" s="191"/>
      <c r="K83" s="191"/>
      <c r="L83" s="192"/>
    </row>
    <row r="84" spans="1:12">
      <c r="A84" s="176" t="s">
        <v>36</v>
      </c>
      <c r="B84" s="80"/>
      <c r="C84" s="80"/>
      <c r="D84" s="83"/>
      <c r="E84" s="80"/>
      <c r="F84" s="80"/>
      <c r="G84" s="168"/>
      <c r="L84" s="167"/>
    </row>
    <row r="85" spans="1:12" ht="22.5">
      <c r="A85" s="86" t="s">
        <v>169</v>
      </c>
      <c r="B85" s="80" t="s">
        <v>129</v>
      </c>
      <c r="C85" s="80" t="s">
        <v>141</v>
      </c>
      <c r="D85" s="84">
        <v>20000</v>
      </c>
      <c r="E85" s="80"/>
      <c r="F85" s="84">
        <f>D85+E85</f>
        <v>20000</v>
      </c>
      <c r="G85" s="229" t="s">
        <v>299</v>
      </c>
      <c r="H85" s="275"/>
      <c r="I85" s="191"/>
      <c r="J85" s="191"/>
      <c r="K85" s="191"/>
      <c r="L85" s="192"/>
    </row>
    <row r="86" spans="1:12" ht="22.5">
      <c r="A86" s="86" t="s">
        <v>197</v>
      </c>
      <c r="B86" s="80" t="s">
        <v>125</v>
      </c>
      <c r="C86" s="80" t="s">
        <v>141</v>
      </c>
      <c r="D86" s="84">
        <v>20000</v>
      </c>
      <c r="E86" s="80"/>
      <c r="F86" s="84">
        <f>D86+E86</f>
        <v>20000</v>
      </c>
      <c r="G86" s="229" t="s">
        <v>299</v>
      </c>
      <c r="H86" s="275"/>
      <c r="I86" s="191"/>
      <c r="J86" s="191"/>
      <c r="K86" s="191"/>
      <c r="L86" s="192"/>
    </row>
    <row r="87" spans="1:12">
      <c r="A87" s="176" t="s">
        <v>37</v>
      </c>
      <c r="B87" s="80"/>
      <c r="C87" s="80"/>
      <c r="D87" s="83"/>
      <c r="E87" s="80"/>
      <c r="F87" s="80"/>
      <c r="G87" s="168"/>
      <c r="L87" s="167"/>
    </row>
    <row r="88" spans="1:12" ht="22.5">
      <c r="A88" s="86" t="s">
        <v>338</v>
      </c>
      <c r="B88" s="80" t="s">
        <v>127</v>
      </c>
      <c r="C88" s="80" t="s">
        <v>170</v>
      </c>
      <c r="D88" s="83">
        <v>1</v>
      </c>
      <c r="E88" s="80"/>
      <c r="F88" s="81">
        <f>D88+E88</f>
        <v>1</v>
      </c>
      <c r="G88" s="229" t="s">
        <v>299</v>
      </c>
      <c r="H88" s="275"/>
      <c r="I88" s="191"/>
      <c r="J88" s="191"/>
      <c r="K88" s="191"/>
      <c r="L88" s="192"/>
    </row>
    <row r="89" spans="1:12">
      <c r="A89" s="231" t="s">
        <v>181</v>
      </c>
      <c r="B89" s="231"/>
      <c r="C89" s="80"/>
      <c r="D89" s="83"/>
      <c r="E89" s="80"/>
      <c r="F89" s="82"/>
      <c r="G89" s="231" t="s">
        <v>181</v>
      </c>
      <c r="H89" s="231"/>
      <c r="I89" s="80"/>
      <c r="J89" s="83"/>
      <c r="K89" s="80"/>
      <c r="L89" s="82"/>
    </row>
    <row r="90" spans="1:12" ht="21">
      <c r="A90" s="176" t="s">
        <v>258</v>
      </c>
      <c r="B90" s="80"/>
      <c r="C90" s="88"/>
      <c r="D90" s="80"/>
      <c r="E90" s="80"/>
      <c r="F90" s="80"/>
      <c r="G90" s="176" t="s">
        <v>563</v>
      </c>
      <c r="H90" s="80"/>
      <c r="I90" s="88"/>
      <c r="J90" s="80"/>
      <c r="K90" s="80"/>
      <c r="L90" s="80"/>
    </row>
    <row r="91" spans="1:12">
      <c r="A91" s="176" t="s">
        <v>34</v>
      </c>
      <c r="B91" s="80"/>
      <c r="C91" s="88"/>
      <c r="D91" s="80"/>
      <c r="E91" s="80"/>
      <c r="F91" s="80"/>
      <c r="G91" s="176" t="s">
        <v>34</v>
      </c>
      <c r="H91" s="80"/>
      <c r="I91" s="88"/>
      <c r="J91" s="80"/>
      <c r="K91" s="80"/>
      <c r="L91" s="80"/>
    </row>
    <row r="92" spans="1:12" ht="22.5">
      <c r="A92" s="86" t="s">
        <v>123</v>
      </c>
      <c r="B92" s="80" t="s">
        <v>129</v>
      </c>
      <c r="C92" s="80" t="s">
        <v>171</v>
      </c>
      <c r="D92" s="98">
        <v>10000</v>
      </c>
      <c r="E92" s="80"/>
      <c r="F92" s="81">
        <f>D92+E92</f>
        <v>10000</v>
      </c>
      <c r="G92" s="86" t="s">
        <v>123</v>
      </c>
      <c r="H92" s="80" t="s">
        <v>129</v>
      </c>
      <c r="I92" s="80" t="s">
        <v>171</v>
      </c>
      <c r="J92" s="84">
        <f>10000+4008</f>
        <v>14008</v>
      </c>
      <c r="K92" s="80"/>
      <c r="L92" s="84">
        <f>J92+K92</f>
        <v>14008</v>
      </c>
    </row>
    <row r="93" spans="1:12">
      <c r="A93" s="176" t="s">
        <v>35</v>
      </c>
      <c r="B93" s="80"/>
      <c r="C93" s="88"/>
      <c r="D93" s="83"/>
      <c r="E93" s="80"/>
      <c r="F93" s="80"/>
      <c r="G93" s="176" t="s">
        <v>35</v>
      </c>
      <c r="H93" s="80"/>
      <c r="I93" s="88"/>
      <c r="J93" s="83"/>
      <c r="K93" s="80"/>
      <c r="L93" s="80"/>
    </row>
    <row r="94" spans="1:12" ht="22.5">
      <c r="A94" s="86" t="s">
        <v>242</v>
      </c>
      <c r="B94" s="80" t="s">
        <v>127</v>
      </c>
      <c r="C94" s="80" t="s">
        <v>126</v>
      </c>
      <c r="D94" s="98">
        <v>5</v>
      </c>
      <c r="E94" s="80"/>
      <c r="F94" s="81">
        <f>D94+E94</f>
        <v>5</v>
      </c>
      <c r="G94" s="86" t="s">
        <v>242</v>
      </c>
      <c r="H94" s="80" t="s">
        <v>127</v>
      </c>
      <c r="I94" s="80" t="s">
        <v>126</v>
      </c>
      <c r="J94" s="98">
        <v>5</v>
      </c>
      <c r="K94" s="80"/>
      <c r="L94" s="81">
        <f>J94+K94</f>
        <v>5</v>
      </c>
    </row>
    <row r="95" spans="1:12">
      <c r="A95" s="176" t="s">
        <v>36</v>
      </c>
      <c r="B95" s="80"/>
      <c r="C95" s="88"/>
      <c r="D95" s="98"/>
      <c r="E95" s="80"/>
      <c r="F95" s="81"/>
      <c r="G95" s="176" t="s">
        <v>36</v>
      </c>
      <c r="H95" s="80"/>
      <c r="I95" s="88"/>
      <c r="J95" s="98"/>
      <c r="K95" s="80"/>
      <c r="L95" s="81"/>
    </row>
    <row r="96" spans="1:12" ht="22.5">
      <c r="A96" s="86" t="s">
        <v>243</v>
      </c>
      <c r="B96" s="80" t="s">
        <v>129</v>
      </c>
      <c r="C96" s="80" t="s">
        <v>137</v>
      </c>
      <c r="D96" s="83">
        <f>D92/D94</f>
        <v>2000</v>
      </c>
      <c r="E96" s="80"/>
      <c r="F96" s="80">
        <f>D96</f>
        <v>2000</v>
      </c>
      <c r="G96" s="86" t="s">
        <v>243</v>
      </c>
      <c r="H96" s="80" t="s">
        <v>129</v>
      </c>
      <c r="I96" s="80" t="s">
        <v>137</v>
      </c>
      <c r="J96" s="84">
        <f>J92/J94</f>
        <v>2801.6</v>
      </c>
      <c r="K96" s="80"/>
      <c r="L96" s="84">
        <f>J96</f>
        <v>2801.6</v>
      </c>
    </row>
    <row r="97" spans="1:12">
      <c r="A97" s="176" t="s">
        <v>37</v>
      </c>
      <c r="B97" s="80"/>
      <c r="C97" s="88"/>
      <c r="D97" s="84"/>
      <c r="E97" s="80"/>
      <c r="F97" s="82"/>
      <c r="G97" s="176" t="s">
        <v>37</v>
      </c>
      <c r="H97" s="80"/>
      <c r="I97" s="88"/>
      <c r="J97" s="84"/>
      <c r="K97" s="80"/>
      <c r="L97" s="82"/>
    </row>
    <row r="98" spans="1:12" ht="22.5">
      <c r="A98" s="86" t="s">
        <v>244</v>
      </c>
      <c r="B98" s="80" t="s">
        <v>142</v>
      </c>
      <c r="C98" s="80" t="s">
        <v>137</v>
      </c>
      <c r="D98" s="83">
        <v>100</v>
      </c>
      <c r="E98" s="83"/>
      <c r="F98" s="83">
        <f>D98</f>
        <v>100</v>
      </c>
      <c r="G98" s="86" t="s">
        <v>244</v>
      </c>
      <c r="H98" s="80" t="s">
        <v>142</v>
      </c>
      <c r="I98" s="80" t="s">
        <v>137</v>
      </c>
      <c r="J98" s="83">
        <v>100</v>
      </c>
      <c r="K98" s="83"/>
      <c r="L98" s="83">
        <f>J98</f>
        <v>100</v>
      </c>
    </row>
    <row r="99" spans="1:12">
      <c r="A99" s="229" t="s">
        <v>259</v>
      </c>
      <c r="B99" s="274"/>
      <c r="C99" s="88"/>
      <c r="D99" s="80"/>
      <c r="E99" s="80"/>
      <c r="F99" s="80"/>
      <c r="G99" s="229" t="s">
        <v>564</v>
      </c>
      <c r="H99" s="274"/>
      <c r="I99" s="88"/>
      <c r="J99" s="80"/>
      <c r="K99" s="80"/>
      <c r="L99" s="80"/>
    </row>
    <row r="100" spans="1:12">
      <c r="A100" s="176" t="s">
        <v>34</v>
      </c>
      <c r="B100" s="80"/>
      <c r="C100" s="88"/>
      <c r="D100" s="80"/>
      <c r="E100" s="80"/>
      <c r="F100" s="80"/>
      <c r="G100" s="176" t="s">
        <v>34</v>
      </c>
      <c r="H100" s="80"/>
      <c r="I100" s="88"/>
      <c r="J100" s="80"/>
      <c r="K100" s="80"/>
      <c r="L100" s="80"/>
    </row>
    <row r="101" spans="1:12">
      <c r="A101" s="86" t="s">
        <v>123</v>
      </c>
      <c r="B101" s="80" t="s">
        <v>129</v>
      </c>
      <c r="C101" s="80" t="s">
        <v>130</v>
      </c>
      <c r="D101" s="84">
        <v>112000</v>
      </c>
      <c r="E101" s="80"/>
      <c r="F101" s="81">
        <f>D101+E101</f>
        <v>112000</v>
      </c>
      <c r="G101" s="86" t="s">
        <v>123</v>
      </c>
      <c r="H101" s="80" t="s">
        <v>129</v>
      </c>
      <c r="I101" s="80" t="s">
        <v>130</v>
      </c>
      <c r="J101" s="84">
        <f>112000-24419-4008</f>
        <v>83573</v>
      </c>
      <c r="K101" s="80"/>
      <c r="L101" s="84">
        <f>J101+K101</f>
        <v>83573</v>
      </c>
    </row>
    <row r="102" spans="1:12">
      <c r="A102" s="176" t="s">
        <v>35</v>
      </c>
      <c r="B102" s="80"/>
      <c r="C102" s="88"/>
      <c r="D102" s="83"/>
      <c r="E102" s="80"/>
      <c r="F102" s="80"/>
      <c r="G102" s="176" t="s">
        <v>35</v>
      </c>
      <c r="H102" s="80"/>
      <c r="I102" s="88"/>
      <c r="J102" s="83"/>
      <c r="K102" s="80"/>
      <c r="L102" s="80"/>
    </row>
    <row r="103" spans="1:12" ht="33.75">
      <c r="A103" s="86" t="s">
        <v>245</v>
      </c>
      <c r="B103" s="80" t="s">
        <v>134</v>
      </c>
      <c r="C103" s="80" t="s">
        <v>139</v>
      </c>
      <c r="D103" s="98">
        <v>8</v>
      </c>
      <c r="E103" s="80"/>
      <c r="F103" s="81">
        <f>D103+E103</f>
        <v>8</v>
      </c>
      <c r="G103" s="86" t="s">
        <v>245</v>
      </c>
      <c r="H103" s="80" t="s">
        <v>134</v>
      </c>
      <c r="I103" s="80" t="s">
        <v>139</v>
      </c>
      <c r="J103" s="98">
        <v>6</v>
      </c>
      <c r="K103" s="80"/>
      <c r="L103" s="81">
        <f>J103+K103</f>
        <v>6</v>
      </c>
    </row>
    <row r="104" spans="1:12">
      <c r="A104" s="176" t="s">
        <v>36</v>
      </c>
      <c r="B104" s="80"/>
      <c r="C104" s="88"/>
      <c r="D104" s="83"/>
      <c r="E104" s="80"/>
      <c r="F104" s="80"/>
      <c r="G104" s="176" t="s">
        <v>36</v>
      </c>
      <c r="H104" s="80"/>
      <c r="I104" s="88"/>
      <c r="J104" s="83"/>
      <c r="K104" s="80"/>
      <c r="L104" s="80"/>
    </row>
    <row r="105" spans="1:12" ht="33.75">
      <c r="A105" s="86" t="s">
        <v>246</v>
      </c>
      <c r="B105" s="80" t="s">
        <v>125</v>
      </c>
      <c r="C105" s="80" t="s">
        <v>137</v>
      </c>
      <c r="D105" s="84">
        <f>D101/D103</f>
        <v>14000</v>
      </c>
      <c r="E105" s="80"/>
      <c r="F105" s="81">
        <f>D105+E105</f>
        <v>14000</v>
      </c>
      <c r="G105" s="86" t="s">
        <v>246</v>
      </c>
      <c r="H105" s="80" t="s">
        <v>125</v>
      </c>
      <c r="I105" s="80" t="s">
        <v>137</v>
      </c>
      <c r="J105" s="84">
        <v>13928.83</v>
      </c>
      <c r="K105" s="80"/>
      <c r="L105" s="84">
        <f>J105</f>
        <v>13928.83</v>
      </c>
    </row>
    <row r="106" spans="1:12">
      <c r="A106" s="176" t="s">
        <v>37</v>
      </c>
      <c r="B106" s="80"/>
      <c r="C106" s="88"/>
      <c r="D106" s="83"/>
      <c r="E106" s="80"/>
      <c r="F106" s="81"/>
      <c r="G106" s="176" t="s">
        <v>37</v>
      </c>
      <c r="H106" s="80"/>
      <c r="I106" s="88"/>
      <c r="J106" s="83"/>
      <c r="K106" s="80"/>
      <c r="L106" s="81"/>
    </row>
    <row r="107" spans="1:12" ht="33.75">
      <c r="A107" s="86" t="s">
        <v>247</v>
      </c>
      <c r="B107" s="80" t="s">
        <v>142</v>
      </c>
      <c r="C107" s="80" t="s">
        <v>137</v>
      </c>
      <c r="D107" s="98">
        <v>100</v>
      </c>
      <c r="E107" s="80"/>
      <c r="F107" s="81">
        <f>D107+E107</f>
        <v>100</v>
      </c>
      <c r="G107" s="86" t="s">
        <v>247</v>
      </c>
      <c r="H107" s="80" t="s">
        <v>142</v>
      </c>
      <c r="I107" s="80" t="s">
        <v>137</v>
      </c>
      <c r="J107" s="98">
        <v>100</v>
      </c>
      <c r="K107" s="80"/>
      <c r="L107" s="81">
        <f>J107+K107</f>
        <v>100</v>
      </c>
    </row>
    <row r="108" spans="1:12">
      <c r="G108" s="229" t="s">
        <v>570</v>
      </c>
      <c r="H108" s="230"/>
      <c r="I108" s="88"/>
      <c r="J108" s="98"/>
      <c r="K108" s="80"/>
      <c r="L108" s="81"/>
    </row>
    <row r="109" spans="1:12">
      <c r="G109" s="176" t="s">
        <v>34</v>
      </c>
      <c r="H109" s="80"/>
      <c r="I109" s="88"/>
      <c r="J109" s="98"/>
      <c r="K109" s="80"/>
      <c r="L109" s="81"/>
    </row>
    <row r="110" spans="1:12" ht="33.75">
      <c r="G110" s="86" t="s">
        <v>123</v>
      </c>
      <c r="H110" s="80" t="s">
        <v>129</v>
      </c>
      <c r="I110" s="88" t="s">
        <v>561</v>
      </c>
      <c r="J110" s="84">
        <v>41000</v>
      </c>
      <c r="K110" s="80"/>
      <c r="L110" s="82">
        <f>J110</f>
        <v>41000</v>
      </c>
    </row>
    <row r="111" spans="1:12">
      <c r="G111" s="176" t="s">
        <v>35</v>
      </c>
      <c r="H111" s="80"/>
      <c r="I111" s="88"/>
      <c r="J111" s="98"/>
      <c r="K111" s="80"/>
      <c r="L111" s="81"/>
    </row>
    <row r="112" spans="1:12" ht="33.75">
      <c r="G112" s="86" t="s">
        <v>567</v>
      </c>
      <c r="H112" s="80" t="s">
        <v>127</v>
      </c>
      <c r="I112" s="88" t="s">
        <v>139</v>
      </c>
      <c r="J112" s="98">
        <v>1</v>
      </c>
      <c r="K112" s="80"/>
      <c r="L112" s="81">
        <f>J112</f>
        <v>1</v>
      </c>
    </row>
    <row r="113" spans="1:12">
      <c r="G113" s="176" t="s">
        <v>36</v>
      </c>
      <c r="H113" s="80"/>
      <c r="I113" s="88"/>
      <c r="J113" s="98"/>
      <c r="K113" s="80"/>
      <c r="L113" s="81"/>
    </row>
    <row r="114" spans="1:12" ht="33.75">
      <c r="G114" s="86" t="s">
        <v>568</v>
      </c>
      <c r="H114" s="80" t="s">
        <v>129</v>
      </c>
      <c r="I114" s="88" t="s">
        <v>137</v>
      </c>
      <c r="J114" s="84">
        <f>J110/J112</f>
        <v>41000</v>
      </c>
      <c r="K114" s="80"/>
      <c r="L114" s="82">
        <f>J114</f>
        <v>41000</v>
      </c>
    </row>
    <row r="115" spans="1:12">
      <c r="G115" s="176" t="s">
        <v>37</v>
      </c>
      <c r="H115" s="80"/>
      <c r="I115" s="88"/>
      <c r="J115" s="98"/>
      <c r="K115" s="80"/>
      <c r="L115" s="81"/>
    </row>
    <row r="116" spans="1:12" ht="33.75">
      <c r="G116" s="86" t="s">
        <v>569</v>
      </c>
      <c r="H116" s="80" t="s">
        <v>142</v>
      </c>
      <c r="I116" s="88" t="s">
        <v>137</v>
      </c>
      <c r="J116" s="98">
        <v>100</v>
      </c>
      <c r="K116" s="80"/>
      <c r="L116" s="81">
        <f>J116</f>
        <v>100</v>
      </c>
    </row>
    <row r="117" spans="1:12">
      <c r="G117" s="229" t="s">
        <v>566</v>
      </c>
      <c r="H117" s="230"/>
      <c r="I117" s="88"/>
      <c r="J117" s="98"/>
      <c r="K117" s="80"/>
      <c r="L117" s="81"/>
    </row>
    <row r="118" spans="1:12">
      <c r="G118" s="176" t="s">
        <v>34</v>
      </c>
      <c r="H118" s="80"/>
      <c r="I118" s="88"/>
      <c r="J118" s="98"/>
      <c r="K118" s="80"/>
      <c r="L118" s="81"/>
    </row>
    <row r="119" spans="1:12" ht="22.5">
      <c r="G119" s="86" t="s">
        <v>557</v>
      </c>
      <c r="H119" s="80" t="s">
        <v>129</v>
      </c>
      <c r="I119" s="88" t="s">
        <v>130</v>
      </c>
      <c r="J119" s="84">
        <v>24419</v>
      </c>
      <c r="K119" s="80"/>
      <c r="L119" s="82">
        <f>J119</f>
        <v>24419</v>
      </c>
    </row>
    <row r="120" spans="1:12">
      <c r="G120" s="176" t="s">
        <v>35</v>
      </c>
      <c r="H120" s="80"/>
      <c r="I120" s="88"/>
      <c r="J120" s="98"/>
      <c r="K120" s="80"/>
      <c r="L120" s="81"/>
    </row>
    <row r="121" spans="1:12" ht="22.5">
      <c r="G121" s="86" t="s">
        <v>554</v>
      </c>
      <c r="H121" s="80" t="s">
        <v>127</v>
      </c>
      <c r="I121" s="88" t="s">
        <v>139</v>
      </c>
      <c r="J121" s="98">
        <v>1</v>
      </c>
      <c r="K121" s="80"/>
      <c r="L121" s="81">
        <f>J121</f>
        <v>1</v>
      </c>
    </row>
    <row r="122" spans="1:12">
      <c r="G122" s="176" t="s">
        <v>36</v>
      </c>
      <c r="H122" s="80"/>
      <c r="I122" s="88"/>
      <c r="J122" s="98"/>
      <c r="K122" s="80"/>
      <c r="L122" s="81"/>
    </row>
    <row r="123" spans="1:12" ht="22.5">
      <c r="G123" s="86" t="s">
        <v>555</v>
      </c>
      <c r="H123" s="80" t="s">
        <v>129</v>
      </c>
      <c r="I123" s="88" t="s">
        <v>137</v>
      </c>
      <c r="J123" s="84">
        <f>J119/J121</f>
        <v>24419</v>
      </c>
      <c r="K123" s="80"/>
      <c r="L123" s="82">
        <f>J123</f>
        <v>24419</v>
      </c>
    </row>
    <row r="124" spans="1:12">
      <c r="G124" s="176" t="s">
        <v>37</v>
      </c>
      <c r="H124" s="80"/>
      <c r="I124" s="88"/>
      <c r="J124" s="98"/>
      <c r="K124" s="80"/>
      <c r="L124" s="81"/>
    </row>
    <row r="125" spans="1:12" ht="22.5">
      <c r="G125" s="86" t="s">
        <v>556</v>
      </c>
      <c r="H125" s="80" t="s">
        <v>142</v>
      </c>
      <c r="I125" s="88" t="s">
        <v>137</v>
      </c>
      <c r="J125" s="98">
        <v>100</v>
      </c>
      <c r="K125" s="80"/>
      <c r="L125" s="81">
        <f>J125</f>
        <v>100</v>
      </c>
    </row>
    <row r="126" spans="1:12" ht="21.75" customHeight="1">
      <c r="A126" s="118" t="s">
        <v>286</v>
      </c>
      <c r="B126" s="80"/>
      <c r="C126" s="80"/>
      <c r="D126" s="80"/>
      <c r="E126" s="85">
        <f>E129+E138+E147+E156+E165+E174+E185+E194+E203+E212</f>
        <v>18981093</v>
      </c>
      <c r="F126" s="85">
        <v>40584720</v>
      </c>
      <c r="G126" s="118" t="s">
        <v>286</v>
      </c>
      <c r="H126" s="80"/>
      <c r="I126" s="80"/>
      <c r="J126" s="80"/>
      <c r="K126" s="85">
        <f>K129+K138+K147+K156+K165+K174+K185+K194+K203+K212</f>
        <v>11981093</v>
      </c>
      <c r="L126" s="85">
        <v>33584720</v>
      </c>
    </row>
    <row r="127" spans="1:12" ht="45.75" customHeight="1">
      <c r="A127" s="227" t="s">
        <v>362</v>
      </c>
      <c r="B127" s="228"/>
      <c r="C127" s="119"/>
      <c r="D127" s="80"/>
      <c r="E127" s="80"/>
      <c r="F127" s="81"/>
      <c r="G127" s="227" t="s">
        <v>362</v>
      </c>
      <c r="H127" s="228"/>
      <c r="I127" s="119"/>
      <c r="J127" s="80"/>
      <c r="K127" s="80"/>
      <c r="L127" s="81"/>
    </row>
    <row r="128" spans="1:12" ht="15" customHeight="1">
      <c r="A128" s="155" t="s">
        <v>34</v>
      </c>
      <c r="B128" s="80"/>
      <c r="C128" s="119"/>
      <c r="D128" s="80"/>
      <c r="E128" s="80"/>
      <c r="F128" s="81"/>
      <c r="G128" s="155" t="s">
        <v>34</v>
      </c>
      <c r="H128" s="80"/>
      <c r="I128" s="119"/>
      <c r="J128" s="80"/>
      <c r="K128" s="80"/>
      <c r="L128" s="81"/>
    </row>
    <row r="129" spans="1:12" ht="15" customHeight="1">
      <c r="A129" s="86" t="s">
        <v>367</v>
      </c>
      <c r="B129" s="80" t="s">
        <v>129</v>
      </c>
      <c r="C129" s="80" t="s">
        <v>360</v>
      </c>
      <c r="D129" s="80"/>
      <c r="E129" s="82">
        <v>13355764</v>
      </c>
      <c r="F129" s="82">
        <f>D129+E129</f>
        <v>13355764</v>
      </c>
      <c r="G129" s="86" t="s">
        <v>367</v>
      </c>
      <c r="H129" s="80" t="s">
        <v>129</v>
      </c>
      <c r="I129" s="80" t="s">
        <v>558</v>
      </c>
      <c r="J129" s="80"/>
      <c r="K129" s="82">
        <f>13355764-2000000</f>
        <v>11355764</v>
      </c>
      <c r="L129" s="82">
        <f>J129+K129</f>
        <v>11355764</v>
      </c>
    </row>
    <row r="130" spans="1:12" ht="15" customHeight="1">
      <c r="A130" s="155" t="s">
        <v>35</v>
      </c>
      <c r="B130" s="80"/>
      <c r="C130" s="119"/>
      <c r="D130" s="80"/>
      <c r="E130" s="80"/>
      <c r="F130" s="81"/>
      <c r="G130" s="155" t="s">
        <v>35</v>
      </c>
      <c r="H130" s="80"/>
      <c r="I130" s="119"/>
      <c r="J130" s="80"/>
      <c r="K130" s="80"/>
      <c r="L130" s="81"/>
    </row>
    <row r="131" spans="1:12" ht="90">
      <c r="A131" s="96" t="s">
        <v>373</v>
      </c>
      <c r="B131" s="80" t="s">
        <v>336</v>
      </c>
      <c r="C131" s="80" t="s">
        <v>139</v>
      </c>
      <c r="D131" s="80"/>
      <c r="E131" s="89">
        <f>6902.5+722.8</f>
        <v>7625.3</v>
      </c>
      <c r="F131" s="89">
        <f>E131</f>
        <v>7625.3</v>
      </c>
      <c r="G131" s="96" t="s">
        <v>373</v>
      </c>
      <c r="H131" s="80" t="s">
        <v>336</v>
      </c>
      <c r="I131" s="80" t="s">
        <v>139</v>
      </c>
      <c r="J131" s="80"/>
      <c r="K131" s="89">
        <f>6902.5+722.8</f>
        <v>7625.3</v>
      </c>
      <c r="L131" s="89">
        <f>K131</f>
        <v>7625.3</v>
      </c>
    </row>
    <row r="132" spans="1:12">
      <c r="A132" s="155" t="s">
        <v>36</v>
      </c>
      <c r="B132" s="80"/>
      <c r="C132" s="119"/>
      <c r="D132" s="80"/>
      <c r="E132" s="80"/>
      <c r="F132" s="95"/>
      <c r="G132" s="155" t="s">
        <v>36</v>
      </c>
      <c r="H132" s="80"/>
      <c r="I132" s="119"/>
      <c r="J132" s="80"/>
      <c r="K132" s="80"/>
      <c r="L132" s="95"/>
    </row>
    <row r="133" spans="1:12" ht="45.75" customHeight="1">
      <c r="A133" s="96" t="s">
        <v>368</v>
      </c>
      <c r="B133" s="80" t="s">
        <v>129</v>
      </c>
      <c r="C133" s="80" t="s">
        <v>137</v>
      </c>
      <c r="D133" s="80"/>
      <c r="E133" s="82">
        <f>E129/E131</f>
        <v>1751.5066948185645</v>
      </c>
      <c r="F133" s="82">
        <f>D133+E133</f>
        <v>1751.5066948185645</v>
      </c>
      <c r="G133" s="96" t="s">
        <v>368</v>
      </c>
      <c r="H133" s="80" t="s">
        <v>129</v>
      </c>
      <c r="I133" s="80" t="s">
        <v>137</v>
      </c>
      <c r="J133" s="80"/>
      <c r="K133" s="82">
        <f>K129/K131+0.01</f>
        <v>1489.2319322518458</v>
      </c>
      <c r="L133" s="82">
        <f>J133+K133</f>
        <v>1489.2319322518458</v>
      </c>
    </row>
    <row r="134" spans="1:12" ht="9" customHeight="1">
      <c r="A134" s="155" t="s">
        <v>37</v>
      </c>
      <c r="B134" s="80"/>
      <c r="C134" s="119"/>
      <c r="D134" s="80"/>
      <c r="E134" s="80"/>
      <c r="F134" s="81"/>
      <c r="G134" s="155" t="s">
        <v>37</v>
      </c>
      <c r="H134" s="80"/>
      <c r="I134" s="119"/>
      <c r="J134" s="80"/>
      <c r="K134" s="80"/>
      <c r="L134" s="81"/>
    </row>
    <row r="135" spans="1:12" ht="15" customHeight="1">
      <c r="A135" s="96" t="s">
        <v>369</v>
      </c>
      <c r="B135" s="119" t="s">
        <v>142</v>
      </c>
      <c r="C135" s="119" t="s">
        <v>141</v>
      </c>
      <c r="D135" s="80"/>
      <c r="E135" s="80">
        <v>100</v>
      </c>
      <c r="F135" s="81">
        <v>100</v>
      </c>
      <c r="G135" s="96" t="s">
        <v>369</v>
      </c>
      <c r="H135" s="119" t="s">
        <v>142</v>
      </c>
      <c r="I135" s="119" t="s">
        <v>141</v>
      </c>
      <c r="J135" s="80"/>
      <c r="K135" s="80">
        <v>100</v>
      </c>
      <c r="L135" s="81">
        <v>100</v>
      </c>
    </row>
    <row r="136" spans="1:12" ht="50.25" customHeight="1">
      <c r="A136" s="227" t="s">
        <v>363</v>
      </c>
      <c r="B136" s="228"/>
      <c r="C136" s="119"/>
      <c r="D136" s="80"/>
      <c r="E136" s="80"/>
      <c r="F136" s="81"/>
      <c r="G136" s="175" t="s">
        <v>299</v>
      </c>
      <c r="H136" s="143"/>
      <c r="I136" s="142"/>
      <c r="J136" s="93"/>
      <c r="K136" s="142"/>
      <c r="L136" s="82"/>
    </row>
    <row r="137" spans="1:12" ht="11.25" customHeight="1">
      <c r="A137" s="155" t="s">
        <v>34</v>
      </c>
      <c r="B137" s="80"/>
      <c r="C137" s="119"/>
      <c r="D137" s="80"/>
      <c r="E137" s="80"/>
      <c r="F137" s="81"/>
      <c r="G137" s="150"/>
      <c r="H137" s="143"/>
      <c r="I137" s="142"/>
      <c r="J137" s="93"/>
      <c r="K137" s="142"/>
      <c r="L137" s="82"/>
    </row>
    <row r="138" spans="1:12" ht="30" customHeight="1">
      <c r="A138" s="86" t="s">
        <v>370</v>
      </c>
      <c r="B138" s="80" t="s">
        <v>129</v>
      </c>
      <c r="C138" s="80" t="s">
        <v>360</v>
      </c>
      <c r="D138" s="80"/>
      <c r="E138" s="82">
        <v>3000000</v>
      </c>
      <c r="F138" s="82">
        <f>D138+E138</f>
        <v>3000000</v>
      </c>
      <c r="G138" s="175" t="s">
        <v>299</v>
      </c>
      <c r="H138" s="80"/>
      <c r="I138" s="80"/>
      <c r="K138" s="80"/>
      <c r="L138" s="82"/>
    </row>
    <row r="139" spans="1:12" ht="15" customHeight="1">
      <c r="A139" s="155" t="s">
        <v>35</v>
      </c>
      <c r="B139" s="80"/>
      <c r="C139" s="119"/>
      <c r="D139" s="80"/>
      <c r="E139" s="80"/>
      <c r="F139" s="81"/>
      <c r="G139" s="97"/>
      <c r="H139" s="80"/>
      <c r="I139" s="80"/>
      <c r="J139" s="83"/>
      <c r="K139" s="80"/>
      <c r="L139" s="82"/>
    </row>
    <row r="140" spans="1:12" ht="36.75" customHeight="1">
      <c r="A140" s="96" t="s">
        <v>379</v>
      </c>
      <c r="B140" s="80" t="s">
        <v>336</v>
      </c>
      <c r="C140" s="80" t="s">
        <v>139</v>
      </c>
      <c r="D140" s="80"/>
      <c r="E140" s="89">
        <f>2335</f>
        <v>2335</v>
      </c>
      <c r="F140" s="89">
        <f>E140</f>
        <v>2335</v>
      </c>
      <c r="G140" s="175" t="s">
        <v>299</v>
      </c>
      <c r="H140" s="80"/>
      <c r="I140" s="80"/>
      <c r="J140" s="92"/>
      <c r="K140" s="80"/>
      <c r="L140" s="82"/>
    </row>
    <row r="141" spans="1:12" ht="15" customHeight="1">
      <c r="A141" s="155" t="s">
        <v>36</v>
      </c>
      <c r="B141" s="80"/>
      <c r="C141" s="119"/>
      <c r="D141" s="80"/>
      <c r="E141" s="80"/>
      <c r="F141" s="95"/>
      <c r="G141" s="97"/>
      <c r="H141" s="80"/>
      <c r="I141" s="80"/>
      <c r="J141" s="84"/>
      <c r="K141" s="80"/>
      <c r="L141" s="82"/>
    </row>
    <row r="142" spans="1:12" ht="33.75" customHeight="1">
      <c r="A142" s="96" t="s">
        <v>371</v>
      </c>
      <c r="B142" s="80" t="s">
        <v>129</v>
      </c>
      <c r="C142" s="80" t="s">
        <v>137</v>
      </c>
      <c r="D142" s="80"/>
      <c r="E142" s="82">
        <f>E138/E140</f>
        <v>1284.796573875803</v>
      </c>
      <c r="F142" s="82">
        <f>D142+E142</f>
        <v>1284.796573875803</v>
      </c>
      <c r="G142" s="175" t="s">
        <v>299</v>
      </c>
      <c r="H142" s="80"/>
      <c r="I142" s="80"/>
      <c r="J142" s="92"/>
      <c r="K142" s="80"/>
      <c r="L142" s="82"/>
    </row>
    <row r="143" spans="1:12" ht="15.75" customHeight="1">
      <c r="A143" s="155" t="s">
        <v>37</v>
      </c>
      <c r="B143" s="80"/>
      <c r="C143" s="119"/>
      <c r="D143" s="80"/>
      <c r="E143" s="80"/>
      <c r="F143" s="81"/>
      <c r="G143" s="97"/>
      <c r="H143" s="80"/>
      <c r="I143" s="80"/>
      <c r="J143" s="92"/>
      <c r="K143" s="80"/>
      <c r="L143" s="82"/>
    </row>
    <row r="144" spans="1:12" ht="39.75" customHeight="1">
      <c r="A144" s="96" t="s">
        <v>372</v>
      </c>
      <c r="B144" s="119" t="s">
        <v>142</v>
      </c>
      <c r="C144" s="119" t="s">
        <v>141</v>
      </c>
      <c r="D144" s="80"/>
      <c r="E144" s="80">
        <v>100</v>
      </c>
      <c r="F144" s="81">
        <v>100</v>
      </c>
      <c r="G144" s="175" t="s">
        <v>299</v>
      </c>
      <c r="H144" s="114"/>
      <c r="I144" s="80"/>
      <c r="J144" s="80"/>
      <c r="K144" s="80"/>
      <c r="L144" s="82"/>
    </row>
    <row r="145" spans="1:15" ht="32.25" customHeight="1">
      <c r="A145" s="227" t="s">
        <v>374</v>
      </c>
      <c r="B145" s="228"/>
      <c r="C145" s="119"/>
      <c r="D145" s="80"/>
      <c r="E145" s="80"/>
      <c r="F145" s="81"/>
      <c r="G145" s="227" t="s">
        <v>559</v>
      </c>
      <c r="H145" s="228"/>
      <c r="I145" s="119"/>
      <c r="J145" s="80"/>
      <c r="K145" s="80"/>
      <c r="L145" s="81"/>
    </row>
    <row r="146" spans="1:15">
      <c r="A146" s="155" t="s">
        <v>34</v>
      </c>
      <c r="B146" s="80"/>
      <c r="C146" s="119"/>
      <c r="D146" s="80"/>
      <c r="E146" s="80"/>
      <c r="F146" s="81"/>
      <c r="G146" s="155" t="s">
        <v>34</v>
      </c>
      <c r="H146" s="80"/>
      <c r="I146" s="119"/>
      <c r="J146" s="80"/>
      <c r="K146" s="80"/>
      <c r="L146" s="81"/>
    </row>
    <row r="147" spans="1:15" ht="67.5">
      <c r="A147" s="86" t="s">
        <v>375</v>
      </c>
      <c r="B147" s="80" t="s">
        <v>129</v>
      </c>
      <c r="C147" s="80" t="s">
        <v>510</v>
      </c>
      <c r="D147" s="80"/>
      <c r="E147" s="82">
        <f>14882867-4930000-9327538</f>
        <v>625329</v>
      </c>
      <c r="F147" s="82">
        <f>D147+E147</f>
        <v>625329</v>
      </c>
      <c r="G147" s="86" t="s">
        <v>375</v>
      </c>
      <c r="H147" s="80" t="s">
        <v>129</v>
      </c>
      <c r="I147" s="80" t="s">
        <v>510</v>
      </c>
      <c r="J147" s="80"/>
      <c r="K147" s="82">
        <f>14882867-4930000-9327538-500000</f>
        <v>125329</v>
      </c>
      <c r="L147" s="82">
        <f>J147+K147</f>
        <v>125329</v>
      </c>
    </row>
    <row r="148" spans="1:15">
      <c r="A148" s="155" t="s">
        <v>35</v>
      </c>
      <c r="B148" s="80"/>
      <c r="C148" s="119"/>
      <c r="D148" s="80"/>
      <c r="E148" s="80"/>
      <c r="F148" s="81"/>
      <c r="G148" s="155" t="s">
        <v>35</v>
      </c>
      <c r="H148" s="80"/>
      <c r="I148" s="119"/>
      <c r="J148" s="80"/>
      <c r="K148" s="80"/>
      <c r="L148" s="81"/>
    </row>
    <row r="149" spans="1:15" ht="24.75" customHeight="1">
      <c r="A149" s="96" t="s">
        <v>376</v>
      </c>
      <c r="B149" s="80" t="s">
        <v>336</v>
      </c>
      <c r="C149" s="80" t="s">
        <v>139</v>
      </c>
      <c r="D149" s="80"/>
      <c r="E149" s="89">
        <v>441.8</v>
      </c>
      <c r="F149" s="82">
        <f>D149+E149</f>
        <v>441.8</v>
      </c>
      <c r="G149" s="96" t="s">
        <v>376</v>
      </c>
      <c r="H149" s="80" t="s">
        <v>336</v>
      </c>
      <c r="I149" s="80" t="s">
        <v>139</v>
      </c>
      <c r="J149" s="80"/>
      <c r="K149" s="89">
        <v>88.55</v>
      </c>
      <c r="L149" s="82">
        <f>J149+K149</f>
        <v>88.55</v>
      </c>
    </row>
    <row r="150" spans="1:15">
      <c r="A150" s="155" t="s">
        <v>36</v>
      </c>
      <c r="B150" s="80"/>
      <c r="C150" s="119"/>
      <c r="D150" s="80"/>
      <c r="E150" s="80"/>
      <c r="F150" s="95"/>
      <c r="G150" s="155" t="s">
        <v>36</v>
      </c>
      <c r="H150" s="80"/>
      <c r="I150" s="119"/>
      <c r="J150" s="80"/>
      <c r="K150" s="80"/>
      <c r="L150" s="95"/>
    </row>
    <row r="151" spans="1:15" ht="45">
      <c r="A151" s="96" t="s">
        <v>377</v>
      </c>
      <c r="B151" s="80" t="s">
        <v>129</v>
      </c>
      <c r="C151" s="80" t="s">
        <v>137</v>
      </c>
      <c r="D151" s="80"/>
      <c r="E151" s="82">
        <f>E147/E149</f>
        <v>1415.4119511090992</v>
      </c>
      <c r="F151" s="82">
        <f>D151+E151</f>
        <v>1415.4119511090992</v>
      </c>
      <c r="G151" s="96" t="s">
        <v>377</v>
      </c>
      <c r="H151" s="80" t="s">
        <v>129</v>
      </c>
      <c r="I151" s="80" t="s">
        <v>137</v>
      </c>
      <c r="J151" s="80"/>
      <c r="K151" s="82">
        <f>K147/K149</f>
        <v>1415.3472614342179</v>
      </c>
      <c r="L151" s="82">
        <f>J151+K151</f>
        <v>1415.3472614342179</v>
      </c>
    </row>
    <row r="152" spans="1:15">
      <c r="A152" s="155" t="s">
        <v>37</v>
      </c>
      <c r="B152" s="80"/>
      <c r="C152" s="119"/>
      <c r="D152" s="80"/>
      <c r="E152" s="80"/>
      <c r="F152" s="81"/>
      <c r="G152" s="155" t="s">
        <v>37</v>
      </c>
      <c r="H152" s="80"/>
      <c r="I152" s="119"/>
      <c r="J152" s="80"/>
      <c r="K152" s="80"/>
      <c r="L152" s="81"/>
    </row>
    <row r="153" spans="1:15" ht="33.75">
      <c r="A153" s="96" t="s">
        <v>378</v>
      </c>
      <c r="B153" s="119" t="s">
        <v>142</v>
      </c>
      <c r="C153" s="119" t="s">
        <v>141</v>
      </c>
      <c r="D153" s="80"/>
      <c r="E153" s="80">
        <v>100</v>
      </c>
      <c r="F153" s="81">
        <v>100</v>
      </c>
      <c r="G153" s="96" t="s">
        <v>378</v>
      </c>
      <c r="H153" s="119" t="s">
        <v>142</v>
      </c>
      <c r="I153" s="119" t="s">
        <v>141</v>
      </c>
      <c r="J153" s="80"/>
      <c r="K153" s="80">
        <v>100</v>
      </c>
      <c r="L153" s="81">
        <v>100</v>
      </c>
    </row>
    <row r="154" spans="1:15" ht="53.25" customHeight="1">
      <c r="A154" s="227" t="s">
        <v>380</v>
      </c>
      <c r="B154" s="228"/>
      <c r="C154" s="119"/>
      <c r="D154" s="80"/>
      <c r="E154" s="80"/>
      <c r="F154" s="81"/>
      <c r="G154" s="227" t="s">
        <v>380</v>
      </c>
      <c r="H154" s="228"/>
      <c r="I154" s="119"/>
      <c r="J154" s="80"/>
      <c r="K154" s="80"/>
      <c r="L154" s="81"/>
    </row>
    <row r="155" spans="1:15">
      <c r="A155" s="155" t="s">
        <v>34</v>
      </c>
      <c r="B155" s="80"/>
      <c r="C155" s="119"/>
      <c r="D155" s="80"/>
      <c r="E155" s="80"/>
      <c r="F155" s="81"/>
      <c r="G155" s="155" t="s">
        <v>34</v>
      </c>
      <c r="H155" s="80"/>
      <c r="I155" s="119"/>
      <c r="J155" s="80"/>
      <c r="K155" s="80"/>
      <c r="L155" s="81"/>
    </row>
    <row r="156" spans="1:15" ht="67.5">
      <c r="A156" s="86" t="s">
        <v>381</v>
      </c>
      <c r="B156" s="80" t="s">
        <v>129</v>
      </c>
      <c r="C156" s="80" t="s">
        <v>360</v>
      </c>
      <c r="D156" s="80"/>
      <c r="E156" s="82">
        <v>2000000</v>
      </c>
      <c r="F156" s="82">
        <f>D156+E156</f>
        <v>2000000</v>
      </c>
      <c r="G156" s="86" t="s">
        <v>381</v>
      </c>
      <c r="H156" s="80" t="s">
        <v>129</v>
      </c>
      <c r="I156" s="80" t="s">
        <v>558</v>
      </c>
      <c r="J156" s="80"/>
      <c r="K156" s="82">
        <f>2000000-1500000</f>
        <v>500000</v>
      </c>
      <c r="L156" s="82">
        <f>J156+K156</f>
        <v>500000</v>
      </c>
    </row>
    <row r="157" spans="1:15">
      <c r="A157" s="155" t="s">
        <v>35</v>
      </c>
      <c r="B157" s="80"/>
      <c r="C157" s="119"/>
      <c r="D157" s="80"/>
      <c r="E157" s="80"/>
      <c r="F157" s="81"/>
      <c r="G157" s="155" t="s">
        <v>35</v>
      </c>
      <c r="H157" s="80"/>
      <c r="I157" s="119"/>
      <c r="J157" s="80"/>
      <c r="K157" s="80"/>
      <c r="L157" s="81"/>
    </row>
    <row r="158" spans="1:15" ht="78.75">
      <c r="A158" s="96" t="s">
        <v>382</v>
      </c>
      <c r="B158" s="80" t="s">
        <v>134</v>
      </c>
      <c r="C158" s="80" t="s">
        <v>139</v>
      </c>
      <c r="D158" s="80"/>
      <c r="E158" s="81">
        <v>1</v>
      </c>
      <c r="F158" s="81">
        <v>1</v>
      </c>
      <c r="G158" s="96" t="s">
        <v>382</v>
      </c>
      <c r="H158" s="80" t="s">
        <v>134</v>
      </c>
      <c r="I158" s="80" t="s">
        <v>139</v>
      </c>
      <c r="J158" s="80"/>
      <c r="K158" s="81">
        <v>1</v>
      </c>
      <c r="L158" s="81">
        <v>1</v>
      </c>
    </row>
    <row r="159" spans="1:15" ht="67.5">
      <c r="A159" s="96" t="s">
        <v>383</v>
      </c>
      <c r="B159" s="80" t="s">
        <v>336</v>
      </c>
      <c r="C159" s="80" t="s">
        <v>139</v>
      </c>
      <c r="D159" s="80"/>
      <c r="E159" s="89">
        <v>1250</v>
      </c>
      <c r="F159" s="89">
        <f>E159</f>
        <v>1250</v>
      </c>
      <c r="G159" s="96" t="s">
        <v>383</v>
      </c>
      <c r="H159" s="80" t="s">
        <v>336</v>
      </c>
      <c r="I159" s="80" t="s">
        <v>139</v>
      </c>
      <c r="J159" s="80"/>
      <c r="K159" s="89">
        <v>263.14999999999998</v>
      </c>
      <c r="L159" s="89">
        <f>K159</f>
        <v>263.14999999999998</v>
      </c>
      <c r="N159" s="158">
        <v>2000000</v>
      </c>
      <c r="O159" s="158">
        <v>1250</v>
      </c>
    </row>
    <row r="160" spans="1:15">
      <c r="A160" s="155" t="s">
        <v>36</v>
      </c>
      <c r="B160" s="80"/>
      <c r="C160" s="119"/>
      <c r="D160" s="80"/>
      <c r="E160" s="80"/>
      <c r="F160" s="95"/>
      <c r="G160" s="155" t="s">
        <v>36</v>
      </c>
      <c r="H160" s="80"/>
      <c r="I160" s="119"/>
      <c r="J160" s="80"/>
      <c r="K160" s="80"/>
      <c r="L160" s="95"/>
      <c r="N160" s="158">
        <v>500000</v>
      </c>
      <c r="O160" s="158">
        <f>N160*O159/N159</f>
        <v>312.5</v>
      </c>
    </row>
    <row r="161" spans="1:12" ht="78.75">
      <c r="A161" s="96" t="s">
        <v>384</v>
      </c>
      <c r="B161" s="80" t="s">
        <v>129</v>
      </c>
      <c r="C161" s="80" t="s">
        <v>137</v>
      </c>
      <c r="D161" s="80"/>
      <c r="E161" s="82">
        <v>100000</v>
      </c>
      <c r="F161" s="82">
        <v>100000</v>
      </c>
      <c r="G161" s="96" t="s">
        <v>384</v>
      </c>
      <c r="H161" s="80" t="s">
        <v>129</v>
      </c>
      <c r="I161" s="80" t="s">
        <v>137</v>
      </c>
      <c r="J161" s="80"/>
      <c r="K161" s="82">
        <v>100000</v>
      </c>
      <c r="L161" s="82">
        <v>100000</v>
      </c>
    </row>
    <row r="162" spans="1:12" ht="67.5">
      <c r="A162" s="96" t="s">
        <v>385</v>
      </c>
      <c r="B162" s="80" t="s">
        <v>129</v>
      </c>
      <c r="C162" s="80" t="s">
        <v>137</v>
      </c>
      <c r="D162" s="80"/>
      <c r="E162" s="82">
        <f>(E156-E161)/E159</f>
        <v>1520</v>
      </c>
      <c r="F162" s="82">
        <f>D162+E162</f>
        <v>1520</v>
      </c>
      <c r="G162" s="96" t="s">
        <v>385</v>
      </c>
      <c r="H162" s="80" t="s">
        <v>129</v>
      </c>
      <c r="I162" s="80" t="s">
        <v>137</v>
      </c>
      <c r="J162" s="80"/>
      <c r="K162" s="82">
        <f>(K156-K161)/K159</f>
        <v>1520.0456013680412</v>
      </c>
      <c r="L162" s="82">
        <f>J162+K162</f>
        <v>1520.0456013680412</v>
      </c>
    </row>
    <row r="163" spans="1:12">
      <c r="A163" s="155" t="s">
        <v>37</v>
      </c>
      <c r="B163" s="80"/>
      <c r="C163" s="119"/>
      <c r="D163" s="80"/>
      <c r="E163" s="80"/>
      <c r="F163" s="81"/>
      <c r="G163" s="155" t="s">
        <v>37</v>
      </c>
      <c r="H163" s="80"/>
      <c r="I163" s="119"/>
      <c r="J163" s="80"/>
      <c r="K163" s="80"/>
      <c r="L163" s="81"/>
    </row>
    <row r="164" spans="1:12" ht="15" customHeight="1">
      <c r="A164" s="96" t="s">
        <v>386</v>
      </c>
      <c r="B164" s="119" t="s">
        <v>142</v>
      </c>
      <c r="C164" s="119" t="s">
        <v>141</v>
      </c>
      <c r="D164" s="80"/>
      <c r="E164" s="80">
        <v>100</v>
      </c>
      <c r="F164" s="81">
        <v>100</v>
      </c>
      <c r="G164" s="96" t="s">
        <v>386</v>
      </c>
      <c r="H164" s="119" t="s">
        <v>142</v>
      </c>
      <c r="I164" s="119" t="s">
        <v>141</v>
      </c>
      <c r="J164" s="80"/>
      <c r="K164" s="80">
        <v>100</v>
      </c>
      <c r="L164" s="81">
        <v>100</v>
      </c>
    </row>
    <row r="165" spans="1:12">
      <c r="A165" s="172"/>
      <c r="B165" s="80"/>
      <c r="C165" s="80"/>
      <c r="D165" s="98"/>
      <c r="E165" s="80"/>
      <c r="F165" s="81"/>
      <c r="G165" s="172"/>
      <c r="H165" s="80"/>
      <c r="I165" s="80"/>
      <c r="J165" s="98"/>
      <c r="K165" s="80"/>
      <c r="L165" s="81"/>
    </row>
    <row r="166" spans="1:12">
      <c r="A166" s="86"/>
      <c r="B166" s="80"/>
      <c r="C166" s="80"/>
      <c r="D166" s="84"/>
      <c r="E166" s="80"/>
      <c r="F166" s="84"/>
      <c r="G166" s="86"/>
      <c r="H166" s="80"/>
      <c r="I166" s="80"/>
      <c r="J166" s="84"/>
      <c r="K166" s="80"/>
      <c r="L166" s="84"/>
    </row>
    <row r="167" spans="1:12">
      <c r="A167" s="172"/>
      <c r="B167" s="80"/>
      <c r="C167" s="80"/>
      <c r="D167" s="98"/>
      <c r="E167" s="80"/>
      <c r="F167" s="81"/>
      <c r="G167" s="172"/>
      <c r="H167" s="80"/>
      <c r="I167" s="80"/>
      <c r="J167" s="98"/>
      <c r="K167" s="80"/>
      <c r="L167" s="81"/>
    </row>
    <row r="168" spans="1:12">
      <c r="A168" s="86"/>
      <c r="B168" s="80"/>
      <c r="C168" s="80"/>
      <c r="D168" s="83"/>
      <c r="E168" s="80"/>
      <c r="F168" s="81"/>
      <c r="G168" s="86"/>
      <c r="H168" s="80"/>
      <c r="I168" s="80"/>
      <c r="J168" s="83"/>
      <c r="K168" s="80"/>
      <c r="L168" s="81"/>
    </row>
    <row r="169" spans="1:12">
      <c r="A169" s="86"/>
      <c r="B169" s="80"/>
      <c r="C169" s="80"/>
      <c r="D169" s="83"/>
      <c r="E169" s="80"/>
      <c r="F169" s="81"/>
      <c r="G169" s="86"/>
      <c r="H169" s="80"/>
      <c r="I169" s="80"/>
      <c r="J169" s="83"/>
      <c r="K169" s="80"/>
      <c r="L169" s="81"/>
    </row>
    <row r="170" spans="1:12">
      <c r="A170" s="86"/>
      <c r="B170" s="80"/>
      <c r="C170" s="80"/>
      <c r="D170" s="83"/>
      <c r="E170" s="80"/>
      <c r="F170" s="81"/>
      <c r="G170" s="86"/>
      <c r="H170" s="80"/>
      <c r="I170" s="80"/>
      <c r="J170" s="83"/>
      <c r="K170" s="80"/>
      <c r="L170" s="81"/>
    </row>
    <row r="171" spans="1:12">
      <c r="A171" s="172"/>
      <c r="B171" s="80"/>
      <c r="C171" s="80"/>
      <c r="D171" s="98"/>
      <c r="E171" s="80"/>
      <c r="F171" s="81"/>
      <c r="G171" s="172"/>
      <c r="H171" s="80"/>
      <c r="I171" s="80"/>
      <c r="J171" s="98"/>
      <c r="K171" s="80"/>
      <c r="L171" s="81"/>
    </row>
    <row r="172" spans="1:12">
      <c r="A172" s="86"/>
      <c r="B172" s="80"/>
      <c r="C172" s="80"/>
      <c r="D172" s="84"/>
      <c r="E172" s="82"/>
      <c r="F172" s="82"/>
      <c r="G172" s="86"/>
      <c r="H172" s="80"/>
      <c r="I172" s="80"/>
      <c r="J172" s="84"/>
      <c r="K172" s="82"/>
      <c r="L172" s="82"/>
    </row>
    <row r="173" spans="1:12">
      <c r="A173" s="172"/>
      <c r="B173" s="80"/>
      <c r="C173" s="80"/>
      <c r="D173" s="98"/>
      <c r="E173" s="80"/>
      <c r="F173" s="81"/>
      <c r="G173" s="172"/>
      <c r="H173" s="80"/>
      <c r="I173" s="80"/>
      <c r="J173" s="98"/>
      <c r="K173" s="80"/>
      <c r="L173" s="81"/>
    </row>
    <row r="174" spans="1:12">
      <c r="A174" s="86"/>
      <c r="B174" s="80"/>
      <c r="C174" s="80"/>
      <c r="D174" s="98"/>
      <c r="E174" s="80"/>
      <c r="F174" s="81"/>
      <c r="G174" s="86"/>
      <c r="H174" s="80"/>
      <c r="I174" s="80"/>
      <c r="J174" s="98"/>
      <c r="K174" s="80"/>
      <c r="L174" s="81"/>
    </row>
    <row r="175" spans="1:12">
      <c r="A175" s="174"/>
      <c r="B175" s="173"/>
      <c r="C175" s="80"/>
      <c r="D175" s="98"/>
      <c r="E175" s="80"/>
      <c r="F175" s="81"/>
      <c r="G175" s="174"/>
      <c r="H175" s="173"/>
      <c r="I175" s="80"/>
      <c r="J175" s="98"/>
      <c r="K175" s="80"/>
      <c r="L175" s="81"/>
    </row>
    <row r="176" spans="1:12">
      <c r="A176" s="172"/>
      <c r="B176" s="80"/>
      <c r="C176" s="88"/>
      <c r="D176" s="98"/>
      <c r="E176" s="80"/>
      <c r="F176" s="81"/>
      <c r="G176" s="172"/>
      <c r="H176" s="80"/>
      <c r="I176" s="88"/>
      <c r="J176" s="98"/>
      <c r="K176" s="80"/>
      <c r="L176" s="81"/>
    </row>
    <row r="177" spans="1:12">
      <c r="A177" s="86"/>
      <c r="B177" s="80"/>
      <c r="C177" s="80"/>
      <c r="D177" s="98"/>
      <c r="E177" s="80"/>
      <c r="F177" s="82"/>
      <c r="G177" s="86"/>
      <c r="H177" s="80"/>
      <c r="I177" s="80"/>
      <c r="J177" s="98"/>
      <c r="K177" s="80"/>
      <c r="L177" s="82"/>
    </row>
    <row r="178" spans="1:12">
      <c r="A178" s="86"/>
      <c r="B178" s="80"/>
      <c r="C178" s="80"/>
      <c r="D178" s="98"/>
      <c r="E178" s="80"/>
      <c r="F178" s="82"/>
      <c r="G178" s="86"/>
      <c r="H178" s="80"/>
      <c r="I178" s="80"/>
      <c r="J178" s="98"/>
      <c r="K178" s="80"/>
      <c r="L178" s="82"/>
    </row>
    <row r="179" spans="1:12">
      <c r="A179" s="86"/>
      <c r="B179" s="80"/>
      <c r="C179" s="88"/>
      <c r="D179" s="84"/>
      <c r="E179" s="80"/>
      <c r="F179" s="82"/>
      <c r="G179" s="86"/>
      <c r="H179" s="80"/>
      <c r="I179" s="88"/>
      <c r="J179" s="84"/>
      <c r="K179" s="80"/>
      <c r="L179" s="82"/>
    </row>
    <row r="180" spans="1:12" ht="15" hidden="1" customHeight="1">
      <c r="A180" s="172"/>
      <c r="B180" s="80"/>
      <c r="C180" s="80"/>
      <c r="D180" s="98"/>
      <c r="E180" s="80"/>
      <c r="F180" s="81"/>
      <c r="G180" s="172"/>
      <c r="H180" s="80"/>
      <c r="I180" s="80"/>
      <c r="J180" s="98"/>
      <c r="K180" s="80"/>
      <c r="L180" s="81"/>
    </row>
    <row r="181" spans="1:12">
      <c r="A181" s="86"/>
      <c r="B181" s="80"/>
      <c r="C181" s="80"/>
      <c r="D181" s="98"/>
      <c r="E181" s="80"/>
      <c r="F181" s="81"/>
      <c r="G181" s="86"/>
      <c r="H181" s="80"/>
      <c r="I181" s="80"/>
      <c r="J181" s="98"/>
      <c r="K181" s="80"/>
      <c r="L181" s="81"/>
    </row>
    <row r="182" spans="1:12">
      <c r="A182" s="91"/>
      <c r="B182" s="88"/>
      <c r="C182" s="88"/>
      <c r="D182" s="98"/>
      <c r="E182" s="80"/>
      <c r="F182" s="81"/>
      <c r="G182" s="91"/>
      <c r="H182" s="88"/>
      <c r="I182" s="88"/>
      <c r="J182" s="98"/>
      <c r="K182" s="80"/>
      <c r="L182" s="81"/>
    </row>
    <row r="183" spans="1:12">
      <c r="A183" s="86"/>
      <c r="B183" s="80"/>
      <c r="C183" s="80"/>
      <c r="D183" s="84"/>
      <c r="E183" s="80"/>
      <c r="F183" s="81"/>
      <c r="G183" s="86"/>
      <c r="H183" s="80"/>
      <c r="I183" s="80"/>
      <c r="J183" s="84"/>
      <c r="K183" s="80"/>
      <c r="L183" s="81"/>
    </row>
    <row r="184" spans="1:12">
      <c r="A184" s="91"/>
      <c r="B184" s="88"/>
      <c r="C184" s="88"/>
      <c r="D184" s="98"/>
      <c r="E184" s="80"/>
      <c r="F184" s="81"/>
      <c r="G184" s="91"/>
      <c r="H184" s="88"/>
      <c r="I184" s="88"/>
      <c r="J184" s="98"/>
      <c r="K184" s="80"/>
      <c r="L184" s="81"/>
    </row>
    <row r="185" spans="1:12">
      <c r="A185" s="86"/>
      <c r="B185" s="80"/>
      <c r="C185" s="80"/>
      <c r="D185" s="98"/>
      <c r="E185" s="80"/>
      <c r="F185" s="82"/>
      <c r="G185" s="86"/>
      <c r="H185" s="80"/>
      <c r="I185" s="80"/>
      <c r="J185" s="98"/>
      <c r="K185" s="80"/>
      <c r="L185" s="82"/>
    </row>
    <row r="186" spans="1:12" hidden="1">
      <c r="A186" s="229"/>
      <c r="B186" s="230"/>
      <c r="C186" s="88"/>
      <c r="D186" s="98"/>
      <c r="E186" s="80"/>
      <c r="F186" s="81"/>
      <c r="G186" s="229"/>
      <c r="H186" s="230"/>
      <c r="I186" s="88"/>
      <c r="J186" s="98"/>
      <c r="K186" s="80"/>
      <c r="L186" s="81"/>
    </row>
    <row r="187" spans="1:12" ht="15" hidden="1" customHeight="1">
      <c r="A187" s="172"/>
      <c r="B187" s="80"/>
      <c r="C187" s="80"/>
      <c r="D187" s="98"/>
      <c r="E187" s="80"/>
      <c r="F187" s="81"/>
      <c r="G187" s="172"/>
      <c r="H187" s="80"/>
      <c r="I187" s="80"/>
      <c r="J187" s="98"/>
      <c r="K187" s="80"/>
      <c r="L187" s="81"/>
    </row>
    <row r="188" spans="1:12" hidden="1">
      <c r="A188" s="86"/>
      <c r="B188" s="80"/>
      <c r="C188" s="88"/>
      <c r="D188" s="84"/>
      <c r="E188" s="80"/>
      <c r="F188" s="81"/>
      <c r="G188" s="86"/>
      <c r="H188" s="80"/>
      <c r="I188" s="88"/>
      <c r="J188" s="84"/>
      <c r="K188" s="80"/>
      <c r="L188" s="81"/>
    </row>
    <row r="189" spans="1:12" ht="15" hidden="1" customHeight="1">
      <c r="A189" s="172"/>
      <c r="B189" s="80"/>
      <c r="C189" s="80"/>
      <c r="D189" s="98"/>
      <c r="E189" s="80"/>
      <c r="F189" s="81"/>
      <c r="G189" s="172"/>
      <c r="H189" s="80"/>
      <c r="I189" s="80"/>
      <c r="J189" s="98"/>
      <c r="K189" s="80"/>
      <c r="L189" s="81"/>
    </row>
    <row r="190" spans="1:12" hidden="1">
      <c r="A190" s="86"/>
      <c r="B190" s="80"/>
      <c r="C190" s="80"/>
      <c r="D190" s="98"/>
      <c r="E190" s="80"/>
      <c r="F190" s="81"/>
      <c r="G190" s="86"/>
      <c r="H190" s="80"/>
      <c r="I190" s="80"/>
      <c r="J190" s="98"/>
      <c r="K190" s="80"/>
      <c r="L190" s="81"/>
    </row>
    <row r="191" spans="1:12" hidden="1">
      <c r="A191" s="91"/>
      <c r="B191" s="88"/>
      <c r="C191" s="88"/>
      <c r="D191" s="98"/>
      <c r="E191" s="80"/>
      <c r="F191" s="81"/>
      <c r="G191" s="91"/>
      <c r="H191" s="88"/>
      <c r="I191" s="88"/>
      <c r="J191" s="98"/>
      <c r="K191" s="80"/>
      <c r="L191" s="81"/>
    </row>
    <row r="192" spans="1:12" hidden="1">
      <c r="A192" s="86"/>
      <c r="B192" s="80"/>
      <c r="C192" s="80"/>
      <c r="D192" s="84"/>
      <c r="E192" s="80"/>
      <c r="F192" s="81"/>
      <c r="G192" s="86"/>
      <c r="H192" s="80"/>
      <c r="I192" s="80"/>
      <c r="J192" s="84"/>
      <c r="K192" s="80"/>
      <c r="L192" s="81"/>
    </row>
    <row r="193" spans="1:12" hidden="1">
      <c r="A193" s="91"/>
      <c r="B193" s="88"/>
      <c r="C193" s="88"/>
      <c r="D193" s="98"/>
      <c r="E193" s="80"/>
      <c r="F193" s="81"/>
      <c r="G193" s="91"/>
      <c r="H193" s="88"/>
      <c r="I193" s="88"/>
      <c r="J193" s="98"/>
      <c r="K193" s="80"/>
      <c r="L193" s="81"/>
    </row>
    <row r="194" spans="1:12" hidden="1">
      <c r="A194" s="86"/>
      <c r="B194" s="80"/>
      <c r="C194" s="80"/>
      <c r="D194" s="98"/>
      <c r="E194" s="80"/>
      <c r="F194" s="81"/>
      <c r="G194" s="86"/>
      <c r="H194" s="80"/>
      <c r="I194" s="80"/>
      <c r="J194" s="98"/>
      <c r="K194" s="80"/>
      <c r="L194" s="81"/>
    </row>
    <row r="195" spans="1:12" hidden="1">
      <c r="A195" s="227"/>
      <c r="B195" s="228"/>
      <c r="C195" s="80"/>
      <c r="D195" s="98"/>
      <c r="E195" s="80"/>
      <c r="F195" s="81"/>
      <c r="G195" s="227"/>
      <c r="H195" s="228"/>
      <c r="I195" s="80"/>
      <c r="J195" s="98"/>
      <c r="K195" s="80"/>
      <c r="L195" s="81"/>
    </row>
    <row r="196" spans="1:12" hidden="1">
      <c r="A196" s="172"/>
      <c r="B196" s="80"/>
      <c r="C196" s="80"/>
      <c r="D196" s="98"/>
      <c r="E196" s="80"/>
      <c r="F196" s="81"/>
      <c r="G196" s="172"/>
      <c r="H196" s="80"/>
      <c r="I196" s="80"/>
      <c r="J196" s="98"/>
      <c r="K196" s="80"/>
      <c r="L196" s="81"/>
    </row>
    <row r="197" spans="1:12" hidden="1">
      <c r="A197" s="86"/>
      <c r="B197" s="80"/>
      <c r="C197" s="80"/>
      <c r="D197" s="84"/>
      <c r="E197" s="80"/>
      <c r="F197" s="81"/>
      <c r="G197" s="86"/>
      <c r="H197" s="80"/>
      <c r="I197" s="80"/>
      <c r="J197" s="84"/>
      <c r="K197" s="80"/>
      <c r="L197" s="81"/>
    </row>
    <row r="198" spans="1:12" hidden="1">
      <c r="A198" s="172"/>
      <c r="B198" s="80"/>
      <c r="C198" s="80"/>
      <c r="D198" s="98"/>
      <c r="E198" s="80"/>
      <c r="F198" s="81"/>
      <c r="G198" s="172"/>
      <c r="H198" s="80"/>
      <c r="I198" s="80"/>
      <c r="J198" s="98"/>
      <c r="K198" s="80"/>
      <c r="L198" s="81"/>
    </row>
    <row r="199" spans="1:12" hidden="1">
      <c r="A199" s="86"/>
      <c r="B199" s="80"/>
      <c r="C199" s="80"/>
      <c r="D199" s="98"/>
      <c r="E199" s="80"/>
      <c r="F199" s="81"/>
      <c r="G199" s="86"/>
      <c r="H199" s="80"/>
      <c r="I199" s="80"/>
      <c r="J199" s="98"/>
      <c r="K199" s="80"/>
      <c r="L199" s="81"/>
    </row>
    <row r="200" spans="1:12" hidden="1">
      <c r="A200" s="86"/>
      <c r="B200" s="80"/>
      <c r="C200" s="80"/>
      <c r="D200" s="98"/>
      <c r="E200" s="80"/>
      <c r="F200" s="81"/>
      <c r="G200" s="86"/>
      <c r="H200" s="80"/>
      <c r="I200" s="80"/>
      <c r="J200" s="98"/>
      <c r="K200" s="80"/>
      <c r="L200" s="81"/>
    </row>
    <row r="201" spans="1:12" hidden="1">
      <c r="A201" s="86"/>
      <c r="B201" s="80"/>
      <c r="C201" s="80"/>
      <c r="D201" s="98"/>
      <c r="E201" s="80"/>
      <c r="F201" s="81"/>
      <c r="G201" s="86"/>
      <c r="H201" s="80"/>
      <c r="I201" s="80"/>
      <c r="J201" s="98"/>
      <c r="K201" s="80"/>
      <c r="L201" s="81"/>
    </row>
    <row r="202" spans="1:12" hidden="1">
      <c r="A202" s="172"/>
      <c r="B202" s="80"/>
      <c r="C202" s="80"/>
      <c r="D202" s="98"/>
      <c r="E202" s="80"/>
      <c r="F202" s="81"/>
      <c r="G202" s="172"/>
      <c r="H202" s="80"/>
      <c r="I202" s="80"/>
      <c r="J202" s="98"/>
      <c r="K202" s="80"/>
      <c r="L202" s="81"/>
    </row>
    <row r="203" spans="1:12" hidden="1">
      <c r="A203" s="86"/>
      <c r="B203" s="80"/>
      <c r="C203" s="80"/>
      <c r="D203" s="98"/>
      <c r="E203" s="80"/>
      <c r="F203" s="81"/>
      <c r="G203" s="86"/>
      <c r="H203" s="80"/>
      <c r="I203" s="80"/>
      <c r="J203" s="98"/>
      <c r="K203" s="80"/>
      <c r="L203" s="81"/>
    </row>
    <row r="204" spans="1:12" hidden="1">
      <c r="A204" s="172"/>
      <c r="B204" s="80"/>
      <c r="C204" s="80"/>
      <c r="D204" s="98"/>
      <c r="E204" s="80"/>
      <c r="F204" s="81"/>
      <c r="G204" s="172"/>
      <c r="H204" s="80"/>
      <c r="I204" s="80"/>
      <c r="J204" s="98"/>
      <c r="K204" s="80"/>
      <c r="L204" s="81"/>
    </row>
    <row r="205" spans="1:12" hidden="1">
      <c r="A205" s="86"/>
      <c r="B205" s="80"/>
      <c r="C205" s="80"/>
      <c r="D205" s="98"/>
      <c r="E205" s="80"/>
      <c r="F205" s="81"/>
      <c r="G205" s="86"/>
      <c r="H205" s="80"/>
      <c r="I205" s="80"/>
      <c r="J205" s="98"/>
      <c r="K205" s="80"/>
      <c r="L205" s="81"/>
    </row>
    <row r="206" spans="1:12" hidden="1">
      <c r="A206" s="229"/>
      <c r="B206" s="230"/>
      <c r="C206" s="80"/>
      <c r="D206" s="98"/>
      <c r="E206" s="80"/>
      <c r="F206" s="89"/>
      <c r="G206" s="229"/>
      <c r="H206" s="230"/>
      <c r="I206" s="80"/>
      <c r="J206" s="98"/>
      <c r="K206" s="80"/>
      <c r="L206" s="89"/>
    </row>
    <row r="207" spans="1:12" hidden="1">
      <c r="A207" s="172"/>
      <c r="B207" s="80"/>
      <c r="C207" s="80"/>
      <c r="D207" s="98"/>
      <c r="E207" s="80"/>
      <c r="F207" s="89"/>
      <c r="G207" s="172"/>
      <c r="H207" s="80"/>
      <c r="I207" s="80"/>
      <c r="J207" s="98"/>
      <c r="K207" s="80"/>
      <c r="L207" s="89"/>
    </row>
    <row r="208" spans="1:12" hidden="1">
      <c r="A208" s="86"/>
      <c r="B208" s="80"/>
      <c r="C208" s="80"/>
      <c r="D208" s="84"/>
      <c r="E208" s="80"/>
      <c r="F208" s="89"/>
      <c r="G208" s="86"/>
      <c r="H208" s="80"/>
      <c r="I208" s="80"/>
      <c r="J208" s="84"/>
      <c r="K208" s="80"/>
      <c r="L208" s="89"/>
    </row>
    <row r="209" spans="1:12" ht="45.75" hidden="1" customHeight="1">
      <c r="A209" s="172"/>
      <c r="B209" s="80"/>
      <c r="C209" s="80"/>
      <c r="D209" s="98"/>
      <c r="E209" s="80"/>
      <c r="F209" s="89"/>
      <c r="G209" s="172"/>
      <c r="H209" s="80"/>
      <c r="I209" s="80"/>
      <c r="J209" s="98"/>
      <c r="K209" s="80"/>
      <c r="L209" s="89"/>
    </row>
    <row r="210" spans="1:12" hidden="1">
      <c r="A210" s="86"/>
      <c r="B210" s="80"/>
      <c r="C210" s="80"/>
      <c r="D210" s="92"/>
      <c r="E210" s="80"/>
      <c r="F210" s="89"/>
      <c r="G210" s="86"/>
      <c r="H210" s="80"/>
      <c r="I210" s="80"/>
      <c r="J210" s="92"/>
      <c r="K210" s="80"/>
      <c r="L210" s="89"/>
    </row>
    <row r="211" spans="1:12" hidden="1">
      <c r="A211" s="172"/>
      <c r="B211" s="80"/>
      <c r="C211" s="80"/>
      <c r="D211" s="98"/>
      <c r="E211" s="80"/>
      <c r="F211" s="89"/>
      <c r="G211" s="172"/>
      <c r="H211" s="80"/>
      <c r="I211" s="80"/>
      <c r="J211" s="98"/>
      <c r="K211" s="80"/>
      <c r="L211" s="89"/>
    </row>
    <row r="212" spans="1:12" hidden="1">
      <c r="A212" s="86"/>
      <c r="B212" s="80"/>
      <c r="C212" s="80"/>
      <c r="D212" s="92"/>
      <c r="E212" s="80"/>
      <c r="F212" s="89"/>
      <c r="G212" s="86"/>
      <c r="H212" s="80"/>
      <c r="I212" s="80"/>
      <c r="J212" s="92"/>
      <c r="K212" s="80"/>
      <c r="L212" s="89"/>
    </row>
    <row r="213" spans="1:12" hidden="1">
      <c r="A213" s="172"/>
      <c r="B213" s="80"/>
      <c r="C213" s="80"/>
      <c r="D213" s="98"/>
      <c r="E213" s="80"/>
      <c r="F213" s="89"/>
      <c r="G213" s="172"/>
      <c r="H213" s="80"/>
      <c r="I213" s="80"/>
      <c r="J213" s="98"/>
      <c r="K213" s="80"/>
      <c r="L213" s="89"/>
    </row>
    <row r="214" spans="1:12" hidden="1">
      <c r="A214" s="86"/>
      <c r="B214" s="80"/>
      <c r="C214" s="80"/>
      <c r="D214" s="92"/>
      <c r="E214" s="80"/>
      <c r="F214" s="89"/>
      <c r="G214" s="86"/>
      <c r="H214" s="80"/>
      <c r="I214" s="80"/>
      <c r="J214" s="92"/>
      <c r="K214" s="80"/>
      <c r="L214" s="89"/>
    </row>
    <row r="215" spans="1:12" hidden="1">
      <c r="A215" s="227"/>
      <c r="B215" s="228"/>
      <c r="C215" s="80"/>
      <c r="D215" s="98"/>
      <c r="E215" s="80"/>
      <c r="F215" s="81"/>
      <c r="G215" s="227"/>
      <c r="H215" s="228"/>
      <c r="I215" s="80"/>
      <c r="J215" s="98"/>
      <c r="K215" s="80"/>
      <c r="L215" s="81"/>
    </row>
    <row r="216" spans="1:12" hidden="1">
      <c r="A216" s="172"/>
      <c r="B216" s="80"/>
      <c r="C216" s="80"/>
      <c r="D216" s="98"/>
      <c r="E216" s="80"/>
      <c r="F216" s="81"/>
      <c r="G216" s="172"/>
      <c r="H216" s="80"/>
      <c r="I216" s="80"/>
      <c r="J216" s="98"/>
      <c r="K216" s="80"/>
      <c r="L216" s="81"/>
    </row>
    <row r="217" spans="1:12" hidden="1">
      <c r="A217" s="86"/>
      <c r="B217" s="80"/>
      <c r="C217" s="80"/>
      <c r="D217" s="84"/>
      <c r="E217" s="80"/>
      <c r="F217" s="84"/>
      <c r="G217" s="86"/>
      <c r="H217" s="80"/>
      <c r="I217" s="80"/>
      <c r="J217" s="84"/>
      <c r="K217" s="80"/>
      <c r="L217" s="84"/>
    </row>
    <row r="218" spans="1:12" hidden="1">
      <c r="A218" s="172"/>
      <c r="B218" s="80"/>
      <c r="C218" s="80"/>
      <c r="D218" s="98"/>
      <c r="E218" s="80"/>
      <c r="F218" s="89"/>
      <c r="G218" s="172"/>
      <c r="H218" s="80"/>
      <c r="I218" s="80"/>
      <c r="J218" s="98"/>
      <c r="K218" s="80"/>
      <c r="L218" s="89"/>
    </row>
    <row r="219" spans="1:12" hidden="1">
      <c r="A219" s="86"/>
      <c r="B219" s="80"/>
      <c r="C219" s="80"/>
      <c r="D219" s="153"/>
      <c r="E219" s="154"/>
      <c r="F219" s="154"/>
      <c r="G219" s="86"/>
      <c r="H219" s="80"/>
      <c r="I219" s="80"/>
      <c r="J219" s="153"/>
      <c r="K219" s="154"/>
      <c r="L219" s="154"/>
    </row>
    <row r="220" spans="1:12" ht="70.5" hidden="1" customHeight="1">
      <c r="A220" s="172"/>
      <c r="B220" s="80"/>
      <c r="C220" s="80"/>
      <c r="D220" s="98"/>
      <c r="E220" s="80"/>
      <c r="F220" s="89"/>
      <c r="G220" s="172"/>
      <c r="H220" s="80"/>
      <c r="I220" s="80"/>
      <c r="J220" s="98"/>
      <c r="K220" s="80"/>
      <c r="L220" s="89"/>
    </row>
    <row r="221" spans="1:12" ht="23.25" hidden="1" customHeight="1">
      <c r="A221" s="86"/>
      <c r="B221" s="80"/>
      <c r="C221" s="80"/>
      <c r="D221" s="92"/>
      <c r="E221" s="80"/>
      <c r="F221" s="89"/>
      <c r="G221" s="86"/>
      <c r="H221" s="80"/>
      <c r="I221" s="80"/>
      <c r="J221" s="92"/>
      <c r="K221" s="80"/>
      <c r="L221" s="89"/>
    </row>
    <row r="222" spans="1:12" hidden="1">
      <c r="A222" s="172"/>
      <c r="B222" s="80"/>
      <c r="C222" s="80"/>
      <c r="D222" s="98"/>
      <c r="E222" s="80"/>
      <c r="F222" s="89"/>
      <c r="G222" s="172"/>
      <c r="H222" s="80"/>
      <c r="I222" s="80"/>
      <c r="J222" s="98"/>
      <c r="K222" s="80"/>
      <c r="L222" s="89"/>
    </row>
    <row r="223" spans="1:12" hidden="1">
      <c r="A223" s="86"/>
      <c r="B223" s="80"/>
      <c r="C223" s="80"/>
      <c r="D223" s="92"/>
      <c r="E223" s="80"/>
      <c r="F223" s="89"/>
      <c r="G223" s="86"/>
      <c r="H223" s="80"/>
      <c r="I223" s="80"/>
      <c r="J223" s="92"/>
      <c r="K223" s="80"/>
      <c r="L223" s="89"/>
    </row>
    <row r="224" spans="1:12" ht="15" hidden="1" customHeight="1">
      <c r="A224" s="227"/>
      <c r="B224" s="228"/>
      <c r="C224" s="80"/>
      <c r="D224" s="98"/>
      <c r="E224" s="80"/>
      <c r="F224" s="81"/>
      <c r="G224" s="227"/>
      <c r="H224" s="228"/>
      <c r="I224" s="80"/>
      <c r="J224" s="98"/>
      <c r="K224" s="80"/>
      <c r="L224" s="81"/>
    </row>
    <row r="225" spans="1:12" ht="22.5" hidden="1" customHeight="1">
      <c r="A225" s="172"/>
      <c r="B225" s="80"/>
      <c r="C225" s="80"/>
      <c r="D225" s="98"/>
      <c r="E225" s="80"/>
      <c r="F225" s="81"/>
      <c r="G225" s="172"/>
      <c r="H225" s="80"/>
      <c r="I225" s="80"/>
      <c r="J225" s="98"/>
      <c r="K225" s="80"/>
      <c r="L225" s="81"/>
    </row>
    <row r="226" spans="1:12" ht="33.75" hidden="1" customHeight="1">
      <c r="A226" s="86"/>
      <c r="B226" s="80"/>
      <c r="C226" s="80"/>
      <c r="D226" s="84"/>
      <c r="E226" s="80"/>
      <c r="F226" s="89"/>
      <c r="G226" s="86"/>
      <c r="H226" s="80"/>
      <c r="I226" s="80"/>
      <c r="J226" s="84"/>
      <c r="K226" s="80"/>
      <c r="L226" s="89"/>
    </row>
    <row r="227" spans="1:12" ht="36" hidden="1" customHeight="1">
      <c r="A227" s="172"/>
      <c r="B227" s="80"/>
      <c r="C227" s="80"/>
      <c r="D227" s="98"/>
      <c r="E227" s="80"/>
      <c r="F227" s="89"/>
      <c r="G227" s="172"/>
      <c r="H227" s="80"/>
      <c r="I227" s="80"/>
      <c r="J227" s="98"/>
      <c r="K227" s="80"/>
      <c r="L227" s="89"/>
    </row>
    <row r="228" spans="1:12" hidden="1">
      <c r="A228" s="86"/>
      <c r="B228" s="80"/>
      <c r="C228" s="80"/>
      <c r="D228" s="153"/>
      <c r="E228" s="154"/>
      <c r="F228" s="154"/>
      <c r="G228" s="86"/>
      <c r="H228" s="80"/>
      <c r="I228" s="80"/>
      <c r="J228" s="153"/>
      <c r="K228" s="154"/>
      <c r="L228" s="154"/>
    </row>
    <row r="229" spans="1:12" ht="33" hidden="1" customHeight="1">
      <c r="A229" s="172"/>
      <c r="B229" s="80"/>
      <c r="C229" s="80"/>
      <c r="D229" s="98"/>
      <c r="E229" s="80"/>
      <c r="F229" s="89"/>
      <c r="G229" s="172"/>
      <c r="H229" s="80"/>
      <c r="I229" s="80"/>
      <c r="J229" s="98"/>
      <c r="K229" s="80"/>
      <c r="L229" s="89"/>
    </row>
    <row r="230" spans="1:12" hidden="1">
      <c r="A230" s="86"/>
      <c r="B230" s="80"/>
      <c r="C230" s="80"/>
      <c r="D230" s="92"/>
      <c r="E230" s="80"/>
      <c r="F230" s="89"/>
      <c r="G230" s="86"/>
      <c r="H230" s="80"/>
      <c r="I230" s="80"/>
      <c r="J230" s="92"/>
      <c r="K230" s="80"/>
      <c r="L230" s="89"/>
    </row>
    <row r="231" spans="1:12" ht="53.25" hidden="1" customHeight="1">
      <c r="A231" s="172"/>
      <c r="B231" s="80"/>
      <c r="C231" s="80"/>
      <c r="D231" s="98"/>
      <c r="E231" s="80"/>
      <c r="F231" s="89"/>
      <c r="G231" s="172"/>
      <c r="H231" s="80"/>
      <c r="I231" s="80"/>
      <c r="J231" s="98"/>
      <c r="K231" s="80"/>
      <c r="L231" s="89"/>
    </row>
    <row r="232" spans="1:12" hidden="1">
      <c r="A232" s="86"/>
      <c r="B232" s="80"/>
      <c r="C232" s="80"/>
      <c r="D232" s="92"/>
      <c r="E232" s="80"/>
      <c r="F232" s="89"/>
      <c r="G232" s="86"/>
      <c r="H232" s="80"/>
      <c r="I232" s="80"/>
      <c r="J232" s="92"/>
      <c r="K232" s="80"/>
      <c r="L232" s="89"/>
    </row>
    <row r="233" spans="1:12">
      <c r="A233" s="163"/>
      <c r="B233" s="121"/>
      <c r="C233" s="121"/>
      <c r="D233" s="171"/>
      <c r="E233" s="121"/>
      <c r="F233" s="160"/>
      <c r="G233" s="227"/>
      <c r="H233" s="228"/>
      <c r="I233" s="80"/>
      <c r="J233" s="98"/>
      <c r="K233" s="80"/>
      <c r="L233" s="81"/>
    </row>
    <row r="234" spans="1:12">
      <c r="A234" s="163"/>
      <c r="B234" s="121"/>
      <c r="C234" s="121"/>
      <c r="D234" s="171"/>
      <c r="E234" s="121"/>
      <c r="F234" s="160"/>
      <c r="G234" s="172"/>
      <c r="H234" s="80"/>
      <c r="I234" s="80"/>
      <c r="J234" s="98"/>
      <c r="K234" s="80"/>
      <c r="L234" s="81"/>
    </row>
    <row r="235" spans="1:12">
      <c r="A235" s="163"/>
      <c r="B235" s="121"/>
      <c r="C235" s="121"/>
      <c r="D235" s="171"/>
      <c r="E235" s="121"/>
      <c r="F235" s="160"/>
      <c r="G235" s="86"/>
      <c r="H235" s="80"/>
      <c r="I235" s="80"/>
      <c r="J235" s="84"/>
      <c r="K235" s="80"/>
      <c r="L235" s="89"/>
    </row>
    <row r="236" spans="1:12">
      <c r="A236" s="163"/>
      <c r="B236" s="121"/>
      <c r="C236" s="121"/>
      <c r="D236" s="171"/>
      <c r="E236" s="121"/>
      <c r="F236" s="160"/>
      <c r="G236" s="172"/>
      <c r="H236" s="80"/>
      <c r="I236" s="80"/>
      <c r="J236" s="98"/>
      <c r="K236" s="80"/>
      <c r="L236" s="89"/>
    </row>
    <row r="237" spans="1:12" ht="19.5" customHeight="1">
      <c r="A237" s="163"/>
      <c r="B237" s="121"/>
      <c r="C237" s="121"/>
      <c r="D237" s="171"/>
      <c r="E237" s="121"/>
      <c r="F237" s="160"/>
      <c r="G237" s="86"/>
      <c r="H237" s="80"/>
      <c r="I237" s="80"/>
      <c r="J237" s="83"/>
      <c r="K237" s="80"/>
      <c r="L237" s="81"/>
    </row>
    <row r="238" spans="1:12" ht="19.5" customHeight="1">
      <c r="A238" s="163"/>
      <c r="B238" s="121"/>
      <c r="C238" s="121"/>
      <c r="D238" s="171"/>
      <c r="E238" s="121"/>
      <c r="F238" s="160"/>
      <c r="G238" s="86"/>
      <c r="H238" s="80"/>
      <c r="I238" s="80"/>
      <c r="J238" s="83"/>
      <c r="K238" s="80"/>
      <c r="L238" s="81"/>
    </row>
    <row r="239" spans="1:12" ht="19.5" customHeight="1">
      <c r="A239" s="163"/>
      <c r="B239" s="121"/>
      <c r="C239" s="121"/>
      <c r="D239" s="171"/>
      <c r="E239" s="121"/>
      <c r="F239" s="160"/>
      <c r="G239" s="86"/>
      <c r="H239" s="80"/>
      <c r="I239" s="80"/>
      <c r="J239" s="83"/>
      <c r="K239" s="80"/>
      <c r="L239" s="81"/>
    </row>
    <row r="240" spans="1:12">
      <c r="A240" s="163"/>
      <c r="B240" s="121"/>
      <c r="C240" s="121"/>
      <c r="D240" s="171"/>
      <c r="E240" s="121"/>
      <c r="F240" s="160"/>
      <c r="G240" s="86"/>
      <c r="H240" s="80"/>
      <c r="I240" s="80"/>
      <c r="J240" s="153"/>
      <c r="K240" s="154"/>
      <c r="L240" s="154"/>
    </row>
    <row r="241" spans="1:12">
      <c r="A241" s="163"/>
      <c r="B241" s="121"/>
      <c r="C241" s="121"/>
      <c r="D241" s="171"/>
      <c r="E241" s="121"/>
      <c r="F241" s="160"/>
      <c r="G241" s="91"/>
      <c r="H241" s="80"/>
      <c r="I241" s="80"/>
      <c r="J241" s="98"/>
      <c r="K241" s="80"/>
      <c r="L241" s="89"/>
    </row>
    <row r="242" spans="1:12" ht="25.5" customHeight="1">
      <c r="A242" s="164"/>
      <c r="B242" s="121"/>
      <c r="C242" s="121"/>
      <c r="D242" s="121"/>
      <c r="E242" s="161"/>
      <c r="F242" s="161"/>
      <c r="G242" s="86"/>
      <c r="H242" s="80"/>
      <c r="I242" s="80"/>
      <c r="J242" s="92"/>
      <c r="K242" s="80"/>
      <c r="L242" s="89"/>
    </row>
    <row r="243" spans="1:12">
      <c r="A243" s="165"/>
      <c r="B243" s="121"/>
      <c r="C243" s="61"/>
      <c r="D243" s="121"/>
      <c r="E243" s="121"/>
      <c r="F243" s="149"/>
      <c r="G243" s="86"/>
      <c r="H243" s="80"/>
      <c r="I243" s="80"/>
      <c r="J243" s="92"/>
      <c r="K243" s="80"/>
      <c r="L243" s="89"/>
    </row>
    <row r="244" spans="1:12" ht="24" customHeight="1">
      <c r="A244" s="164"/>
      <c r="B244" s="61"/>
      <c r="C244" s="61"/>
      <c r="D244" s="121"/>
      <c r="E244" s="121"/>
      <c r="F244" s="149"/>
      <c r="G244" s="172"/>
      <c r="H244" s="80"/>
      <c r="I244" s="80"/>
      <c r="J244" s="98"/>
      <c r="K244" s="80"/>
      <c r="L244" s="89"/>
    </row>
    <row r="245" spans="1:12" ht="31.5" customHeight="1">
      <c r="A245" s="166"/>
      <c r="B245" s="159"/>
      <c r="C245" s="159"/>
      <c r="D245" s="159"/>
      <c r="E245" s="159"/>
      <c r="F245" s="159"/>
      <c r="G245" s="86"/>
      <c r="H245" s="80"/>
      <c r="I245" s="80"/>
      <c r="J245" s="92"/>
      <c r="K245" s="80"/>
      <c r="L245" s="89"/>
    </row>
    <row r="246" spans="1:12">
      <c r="A246" s="229"/>
      <c r="B246" s="230"/>
      <c r="C246" s="80"/>
      <c r="D246" s="83"/>
      <c r="E246" s="83"/>
      <c r="F246" s="83"/>
      <c r="G246" s="229"/>
      <c r="H246" s="230"/>
      <c r="I246" s="80"/>
      <c r="J246" s="83"/>
      <c r="K246" s="83"/>
      <c r="L246" s="83"/>
    </row>
    <row r="247" spans="1:12" ht="15" customHeight="1">
      <c r="A247" s="229"/>
      <c r="B247" s="230"/>
      <c r="C247" s="80"/>
      <c r="D247" s="83"/>
      <c r="E247" s="83"/>
      <c r="F247" s="83"/>
      <c r="G247" s="229"/>
      <c r="H247" s="230"/>
      <c r="I247" s="80"/>
      <c r="J247" s="83"/>
      <c r="K247" s="83"/>
      <c r="L247" s="83"/>
    </row>
    <row r="248" spans="1:12">
      <c r="A248" s="172"/>
      <c r="B248" s="80"/>
      <c r="C248" s="80"/>
      <c r="D248" s="83"/>
      <c r="E248" s="83"/>
      <c r="F248" s="83"/>
      <c r="G248" s="172"/>
      <c r="H248" s="80"/>
      <c r="I248" s="80"/>
      <c r="J248" s="83"/>
      <c r="K248" s="83"/>
      <c r="L248" s="83"/>
    </row>
    <row r="249" spans="1:12" ht="15" customHeight="1">
      <c r="A249" s="86"/>
      <c r="B249" s="80"/>
      <c r="C249" s="80"/>
      <c r="D249" s="93"/>
      <c r="E249" s="83"/>
      <c r="F249" s="93"/>
      <c r="G249" s="86"/>
      <c r="H249" s="80"/>
      <c r="I249" s="80"/>
      <c r="J249" s="93"/>
      <c r="K249" s="83"/>
      <c r="L249" s="93"/>
    </row>
    <row r="250" spans="1:12">
      <c r="A250" s="172"/>
      <c r="B250" s="80"/>
      <c r="C250" s="80"/>
      <c r="D250" s="98"/>
      <c r="E250" s="80"/>
      <c r="F250" s="81"/>
      <c r="G250" s="172"/>
      <c r="H250" s="80"/>
      <c r="I250" s="80"/>
      <c r="J250" s="98"/>
      <c r="K250" s="80"/>
      <c r="L250" s="81"/>
    </row>
    <row r="251" spans="1:12">
      <c r="A251" s="86"/>
      <c r="B251" s="80"/>
      <c r="C251" s="80"/>
      <c r="D251" s="98"/>
      <c r="E251" s="80"/>
      <c r="F251" s="81"/>
      <c r="G251" s="86"/>
      <c r="H251" s="80"/>
      <c r="I251" s="80"/>
      <c r="J251" s="98"/>
      <c r="K251" s="80"/>
      <c r="L251" s="81"/>
    </row>
    <row r="252" spans="1:12">
      <c r="A252" s="172"/>
      <c r="B252" s="80"/>
      <c r="C252" s="80"/>
      <c r="D252" s="98"/>
      <c r="E252" s="80"/>
      <c r="F252" s="81"/>
      <c r="G252" s="172"/>
      <c r="H252" s="80"/>
      <c r="I252" s="80"/>
      <c r="J252" s="98"/>
      <c r="K252" s="80"/>
      <c r="L252" s="81"/>
    </row>
    <row r="253" spans="1:12">
      <c r="A253" s="86"/>
      <c r="B253" s="80"/>
      <c r="C253" s="80"/>
      <c r="D253" s="92"/>
      <c r="E253" s="89"/>
      <c r="F253" s="89"/>
      <c r="G253" s="86"/>
      <c r="H253" s="80"/>
      <c r="I253" s="80"/>
      <c r="J253" s="92"/>
      <c r="K253" s="89"/>
      <c r="L253" s="89"/>
    </row>
    <row r="254" spans="1:12">
      <c r="A254" s="172"/>
      <c r="B254" s="80"/>
      <c r="C254" s="80"/>
      <c r="D254" s="98"/>
      <c r="E254" s="80"/>
      <c r="F254" s="81"/>
      <c r="G254" s="172"/>
      <c r="H254" s="80"/>
      <c r="I254" s="80"/>
      <c r="J254" s="98"/>
      <c r="K254" s="80"/>
      <c r="L254" s="81"/>
    </row>
    <row r="255" spans="1:12">
      <c r="A255" s="86"/>
      <c r="B255" s="80"/>
      <c r="C255" s="80"/>
      <c r="D255" s="98"/>
      <c r="E255" s="80"/>
      <c r="F255" s="81"/>
      <c r="G255" s="86"/>
      <c r="H255" s="80"/>
      <c r="I255" s="80"/>
      <c r="J255" s="98"/>
      <c r="K255" s="80"/>
      <c r="L255" s="81"/>
    </row>
    <row r="256" spans="1:12" ht="39" customHeight="1">
      <c r="A256" s="118"/>
      <c r="B256" s="159"/>
      <c r="C256" s="159"/>
      <c r="D256" s="159"/>
      <c r="E256" s="159"/>
      <c r="F256" s="159"/>
      <c r="G256" s="118"/>
      <c r="L256" s="167"/>
    </row>
    <row r="257" spans="1:12">
      <c r="A257" s="227"/>
      <c r="B257" s="228"/>
      <c r="C257" s="119"/>
      <c r="D257" s="80"/>
      <c r="E257" s="80"/>
      <c r="F257" s="81"/>
      <c r="G257" s="227"/>
      <c r="H257" s="228"/>
      <c r="I257" s="119"/>
      <c r="J257" s="80"/>
      <c r="K257" s="80"/>
      <c r="L257" s="81"/>
    </row>
    <row r="258" spans="1:12">
      <c r="A258" s="155"/>
      <c r="B258" s="80"/>
      <c r="C258" s="119"/>
      <c r="D258" s="80"/>
      <c r="E258" s="80"/>
      <c r="F258" s="81"/>
      <c r="G258" s="155"/>
      <c r="H258" s="80"/>
      <c r="I258" s="119"/>
      <c r="J258" s="80"/>
      <c r="K258" s="80"/>
      <c r="L258" s="81"/>
    </row>
    <row r="259" spans="1:12">
      <c r="A259" s="86"/>
      <c r="B259" s="80"/>
      <c r="C259" s="80"/>
      <c r="D259" s="80"/>
      <c r="E259" s="82"/>
      <c r="F259" s="82"/>
      <c r="G259" s="86"/>
      <c r="H259" s="80"/>
      <c r="I259" s="80"/>
      <c r="J259" s="80"/>
      <c r="K259" s="82"/>
      <c r="L259" s="82"/>
    </row>
    <row r="260" spans="1:12">
      <c r="A260" s="155"/>
      <c r="B260" s="80"/>
      <c r="C260" s="119"/>
      <c r="D260" s="80"/>
      <c r="E260" s="80"/>
      <c r="F260" s="81"/>
      <c r="G260" s="155"/>
      <c r="H260" s="80"/>
      <c r="I260" s="119"/>
      <c r="J260" s="80"/>
      <c r="K260" s="80"/>
      <c r="L260" s="81"/>
    </row>
    <row r="261" spans="1:12">
      <c r="A261" s="96"/>
      <c r="B261" s="80"/>
      <c r="C261" s="80"/>
      <c r="D261" s="80"/>
      <c r="E261" s="89"/>
      <c r="F261" s="89"/>
      <c r="G261" s="96"/>
      <c r="H261" s="80"/>
      <c r="I261" s="80"/>
      <c r="J261" s="80"/>
      <c r="K261" s="89"/>
      <c r="L261" s="82"/>
    </row>
    <row r="262" spans="1:12">
      <c r="A262" s="155"/>
      <c r="B262" s="80"/>
      <c r="C262" s="119"/>
      <c r="D262" s="80"/>
      <c r="E262" s="80"/>
      <c r="F262" s="95"/>
      <c r="G262" s="155"/>
      <c r="H262" s="80"/>
      <c r="I262" s="119"/>
      <c r="J262" s="80"/>
      <c r="K262" s="80"/>
      <c r="L262" s="95"/>
    </row>
    <row r="263" spans="1:12">
      <c r="A263" s="96"/>
      <c r="B263" s="80"/>
      <c r="C263" s="80"/>
      <c r="D263" s="80"/>
      <c r="E263" s="82"/>
      <c r="F263" s="82"/>
      <c r="G263" s="96"/>
      <c r="H263" s="80"/>
      <c r="I263" s="80"/>
      <c r="J263" s="80"/>
      <c r="K263" s="82"/>
      <c r="L263" s="82"/>
    </row>
    <row r="264" spans="1:12">
      <c r="A264" s="155"/>
      <c r="B264" s="80"/>
      <c r="C264" s="119"/>
      <c r="D264" s="80"/>
      <c r="E264" s="80"/>
      <c r="F264" s="81"/>
      <c r="G264" s="155"/>
      <c r="H264" s="80"/>
      <c r="I264" s="119"/>
      <c r="J264" s="80"/>
      <c r="K264" s="80"/>
      <c r="L264" s="81"/>
    </row>
    <row r="265" spans="1:12" ht="15" hidden="1" customHeight="1">
      <c r="A265" s="96"/>
      <c r="B265" s="119"/>
      <c r="C265" s="119"/>
      <c r="D265" s="80"/>
      <c r="E265" s="80"/>
      <c r="F265" s="81"/>
      <c r="G265" s="96"/>
      <c r="H265" s="119"/>
      <c r="I265" s="119"/>
      <c r="J265" s="80"/>
      <c r="K265" s="80"/>
      <c r="L265" s="81"/>
    </row>
    <row r="266" spans="1:12" ht="33.75" hidden="1" customHeight="1">
      <c r="A266" s="166"/>
      <c r="B266" s="159"/>
      <c r="C266" s="159"/>
      <c r="D266" s="159"/>
      <c r="E266" s="159"/>
      <c r="F266" s="159"/>
      <c r="L266" s="167"/>
    </row>
    <row r="267" spans="1:12" ht="15" customHeight="1">
      <c r="A267" s="227"/>
      <c r="B267" s="228"/>
      <c r="C267" s="119"/>
      <c r="D267" s="80"/>
      <c r="E267" s="80"/>
      <c r="F267" s="81"/>
      <c r="G267" s="227"/>
      <c r="H267" s="228"/>
      <c r="I267" s="119"/>
      <c r="J267" s="80"/>
      <c r="K267" s="80"/>
      <c r="L267" s="81"/>
    </row>
    <row r="268" spans="1:12">
      <c r="A268" s="155"/>
      <c r="B268" s="80"/>
      <c r="C268" s="119"/>
      <c r="D268" s="80"/>
      <c r="E268" s="80"/>
      <c r="F268" s="81"/>
      <c r="G268" s="155"/>
      <c r="H268" s="80"/>
      <c r="I268" s="119"/>
      <c r="J268" s="80"/>
      <c r="K268" s="80"/>
      <c r="L268" s="81"/>
    </row>
    <row r="269" spans="1:12">
      <c r="A269" s="86"/>
      <c r="B269" s="80"/>
      <c r="C269" s="80"/>
      <c r="D269" s="80"/>
      <c r="E269" s="82"/>
      <c r="F269" s="82"/>
      <c r="G269" s="86"/>
      <c r="H269" s="80"/>
      <c r="I269" s="80"/>
      <c r="J269" s="80"/>
      <c r="K269" s="82"/>
      <c r="L269" s="82"/>
    </row>
    <row r="270" spans="1:12">
      <c r="A270" s="155"/>
      <c r="B270" s="80"/>
      <c r="C270" s="119"/>
      <c r="D270" s="80"/>
      <c r="E270" s="80"/>
      <c r="F270" s="81"/>
      <c r="G270" s="155"/>
      <c r="H270" s="80"/>
      <c r="I270" s="119"/>
      <c r="J270" s="80"/>
      <c r="K270" s="80"/>
      <c r="L270" s="81"/>
    </row>
    <row r="271" spans="1:12">
      <c r="A271" s="96"/>
      <c r="B271" s="80"/>
      <c r="C271" s="80"/>
      <c r="D271" s="80"/>
      <c r="E271" s="89"/>
      <c r="F271" s="82"/>
      <c r="G271" s="96"/>
      <c r="H271" s="80"/>
      <c r="I271" s="80"/>
      <c r="J271" s="80"/>
      <c r="K271" s="89"/>
      <c r="L271" s="82"/>
    </row>
    <row r="272" spans="1:12">
      <c r="A272" s="155"/>
      <c r="B272" s="80"/>
      <c r="C272" s="119"/>
      <c r="D272" s="80"/>
      <c r="E272" s="80"/>
      <c r="F272" s="95"/>
      <c r="G272" s="155"/>
      <c r="H272" s="80"/>
      <c r="I272" s="119"/>
      <c r="J272" s="80"/>
      <c r="K272" s="80"/>
      <c r="L272" s="95"/>
    </row>
    <row r="273" spans="1:12">
      <c r="A273" s="96"/>
      <c r="B273" s="80"/>
      <c r="C273" s="80"/>
      <c r="D273" s="80"/>
      <c r="E273" s="82"/>
      <c r="F273" s="82"/>
      <c r="G273" s="96"/>
      <c r="H273" s="80"/>
      <c r="I273" s="80"/>
      <c r="J273" s="80"/>
      <c r="K273" s="82"/>
      <c r="L273" s="82"/>
    </row>
    <row r="274" spans="1:12">
      <c r="A274" s="155"/>
      <c r="B274" s="80"/>
      <c r="C274" s="119"/>
      <c r="D274" s="80"/>
      <c r="E274" s="80"/>
      <c r="F274" s="81"/>
      <c r="G274" s="155"/>
      <c r="H274" s="80"/>
      <c r="I274" s="119"/>
      <c r="J274" s="80"/>
      <c r="K274" s="80"/>
      <c r="L274" s="81"/>
    </row>
    <row r="275" spans="1:12">
      <c r="A275" s="96"/>
      <c r="B275" s="119"/>
      <c r="C275" s="119"/>
      <c r="D275" s="80"/>
      <c r="E275" s="80"/>
      <c r="F275" s="81"/>
      <c r="G275" s="96"/>
      <c r="H275" s="119"/>
      <c r="I275" s="119"/>
      <c r="J275" s="80"/>
      <c r="K275" s="80"/>
      <c r="L275" s="81"/>
    </row>
    <row r="276" spans="1:12">
      <c r="A276" s="166"/>
      <c r="B276" s="159"/>
      <c r="C276" s="159"/>
      <c r="D276" s="159"/>
      <c r="E276" s="159"/>
      <c r="F276" s="159"/>
      <c r="G276" s="227"/>
      <c r="H276" s="228"/>
      <c r="I276" s="119"/>
      <c r="J276" s="80"/>
      <c r="K276" s="80"/>
      <c r="L276" s="81"/>
    </row>
    <row r="277" spans="1:12" ht="24.75" customHeight="1">
      <c r="A277" s="166"/>
      <c r="B277" s="159"/>
      <c r="C277" s="159"/>
      <c r="D277" s="159"/>
      <c r="E277" s="159"/>
      <c r="F277" s="159"/>
      <c r="G277" s="155"/>
      <c r="H277" s="80"/>
      <c r="I277" s="119"/>
      <c r="J277" s="80"/>
      <c r="K277" s="80"/>
      <c r="L277" s="81"/>
    </row>
    <row r="278" spans="1:12">
      <c r="A278" s="166"/>
      <c r="B278" s="159"/>
      <c r="C278" s="159"/>
      <c r="D278" s="159"/>
      <c r="E278" s="159"/>
      <c r="F278" s="159"/>
      <c r="G278" s="86"/>
      <c r="H278" s="80"/>
      <c r="I278" s="80"/>
      <c r="J278" s="80"/>
      <c r="K278" s="82"/>
      <c r="L278" s="82"/>
    </row>
    <row r="279" spans="1:12">
      <c r="A279" s="166"/>
      <c r="B279" s="159"/>
      <c r="C279" s="159"/>
      <c r="D279" s="159"/>
      <c r="E279" s="159"/>
      <c r="F279" s="159"/>
      <c r="G279" s="155"/>
      <c r="H279" s="80"/>
      <c r="I279" s="119"/>
      <c r="J279" s="80"/>
      <c r="K279" s="80"/>
      <c r="L279" s="81"/>
    </row>
    <row r="280" spans="1:12">
      <c r="A280" s="166"/>
      <c r="B280" s="159"/>
      <c r="C280" s="159"/>
      <c r="D280" s="159"/>
      <c r="E280" s="159"/>
      <c r="F280" s="159"/>
      <c r="G280" s="96"/>
      <c r="H280" s="80"/>
      <c r="I280" s="80"/>
      <c r="J280" s="80"/>
      <c r="K280" s="81"/>
      <c r="L280" s="81"/>
    </row>
    <row r="281" spans="1:12">
      <c r="A281" s="166"/>
      <c r="B281" s="159"/>
      <c r="C281" s="159"/>
      <c r="D281" s="159"/>
      <c r="E281" s="159"/>
      <c r="F281" s="159"/>
      <c r="G281" s="155"/>
      <c r="H281" s="80"/>
      <c r="I281" s="119"/>
      <c r="J281" s="80"/>
      <c r="K281" s="80"/>
      <c r="L281" s="95"/>
    </row>
    <row r="282" spans="1:12">
      <c r="A282" s="166"/>
      <c r="B282" s="159"/>
      <c r="C282" s="159"/>
      <c r="D282" s="159"/>
      <c r="E282" s="159"/>
      <c r="F282" s="159"/>
      <c r="G282" s="96"/>
      <c r="H282" s="80"/>
      <c r="I282" s="80"/>
      <c r="J282" s="80"/>
      <c r="K282" s="82"/>
      <c r="L282" s="82"/>
    </row>
    <row r="283" spans="1:12">
      <c r="A283" s="166"/>
      <c r="B283" s="159"/>
      <c r="C283" s="159"/>
      <c r="D283" s="159"/>
      <c r="E283" s="159"/>
      <c r="F283" s="159"/>
      <c r="G283" s="155"/>
      <c r="H283" s="80"/>
      <c r="I283" s="119"/>
      <c r="J283" s="80"/>
      <c r="K283" s="80"/>
      <c r="L283" s="81"/>
    </row>
    <row r="284" spans="1:12">
      <c r="A284" s="166"/>
      <c r="B284" s="159"/>
      <c r="C284" s="159"/>
      <c r="D284" s="159"/>
      <c r="E284" s="159"/>
      <c r="F284" s="159"/>
      <c r="G284" s="96"/>
      <c r="H284" s="119"/>
      <c r="I284" s="119"/>
      <c r="J284" s="80"/>
      <c r="K284" s="80"/>
      <c r="L284" s="81"/>
    </row>
    <row r="285" spans="1:12">
      <c r="A285" s="166"/>
      <c r="B285" s="159"/>
      <c r="C285" s="159"/>
      <c r="D285" s="159"/>
      <c r="E285" s="159"/>
      <c r="F285" s="159"/>
      <c r="G285" s="227"/>
      <c r="H285" s="228"/>
      <c r="I285" s="119"/>
      <c r="J285" s="80"/>
      <c r="K285" s="80"/>
      <c r="L285" s="81"/>
    </row>
    <row r="286" spans="1:12" ht="15" hidden="1" customHeight="1">
      <c r="A286" s="166"/>
      <c r="B286" s="159"/>
      <c r="C286" s="159"/>
      <c r="D286" s="159"/>
      <c r="E286" s="159"/>
      <c r="F286" s="159"/>
      <c r="G286" s="155"/>
      <c r="H286" s="80"/>
      <c r="I286" s="119"/>
      <c r="J286" s="80"/>
      <c r="K286" s="80"/>
      <c r="L286" s="81"/>
    </row>
    <row r="287" spans="1:12" ht="15" hidden="1" customHeight="1">
      <c r="A287" s="166"/>
      <c r="B287" s="159"/>
      <c r="C287" s="159"/>
      <c r="D287" s="159"/>
      <c r="E287" s="159"/>
      <c r="F287" s="159"/>
      <c r="G287" s="86"/>
      <c r="H287" s="80"/>
      <c r="I287" s="80"/>
      <c r="J287" s="80"/>
      <c r="K287" s="82"/>
      <c r="L287" s="82"/>
    </row>
    <row r="288" spans="1:12" ht="33.75" hidden="1" customHeight="1">
      <c r="A288" s="166"/>
      <c r="B288" s="159"/>
      <c r="C288" s="159"/>
      <c r="D288" s="159"/>
      <c r="E288" s="159"/>
      <c r="F288" s="159"/>
      <c r="G288" s="155"/>
      <c r="H288" s="80"/>
      <c r="I288" s="119"/>
      <c r="J288" s="80"/>
      <c r="K288" s="80"/>
      <c r="L288" s="81"/>
    </row>
    <row r="289" spans="1:12" ht="15" hidden="1" customHeight="1">
      <c r="A289" s="166"/>
      <c r="B289" s="159"/>
      <c r="C289" s="159"/>
      <c r="D289" s="159"/>
      <c r="E289" s="159"/>
      <c r="F289" s="159"/>
      <c r="G289" s="96"/>
      <c r="H289" s="80"/>
      <c r="I289" s="80"/>
      <c r="J289" s="80"/>
      <c r="K289" s="81"/>
      <c r="L289" s="81"/>
    </row>
    <row r="290" spans="1:12" ht="33.75" hidden="1" customHeight="1">
      <c r="A290" s="166"/>
      <c r="B290" s="159"/>
      <c r="C290" s="159"/>
      <c r="D290" s="159"/>
      <c r="E290" s="159"/>
      <c r="F290" s="159"/>
      <c r="G290" s="155"/>
      <c r="H290" s="80"/>
      <c r="I290" s="119"/>
      <c r="J290" s="80"/>
      <c r="K290" s="80"/>
      <c r="L290" s="95"/>
    </row>
    <row r="291" spans="1:12" ht="15" hidden="1" customHeight="1">
      <c r="A291" s="166"/>
      <c r="B291" s="159"/>
      <c r="C291" s="159"/>
      <c r="D291" s="159"/>
      <c r="E291" s="159"/>
      <c r="F291" s="159"/>
      <c r="G291" s="96"/>
      <c r="H291" s="80"/>
      <c r="I291" s="80"/>
      <c r="J291" s="80"/>
      <c r="K291" s="82"/>
      <c r="L291" s="82"/>
    </row>
    <row r="292" spans="1:12" ht="22.5" hidden="1" customHeight="1">
      <c r="A292" s="166"/>
      <c r="B292" s="159"/>
      <c r="C292" s="159"/>
      <c r="D292" s="159"/>
      <c r="E292" s="159"/>
      <c r="F292" s="159"/>
      <c r="G292" s="155"/>
      <c r="H292" s="80"/>
      <c r="I292" s="119"/>
      <c r="J292" s="80"/>
      <c r="K292" s="80"/>
      <c r="L292" s="81"/>
    </row>
    <row r="293" spans="1:12" ht="15" hidden="1" customHeight="1">
      <c r="A293" s="166"/>
      <c r="B293" s="159"/>
      <c r="C293" s="159"/>
      <c r="D293" s="159"/>
      <c r="E293" s="159"/>
      <c r="F293" s="159"/>
      <c r="G293" s="96"/>
      <c r="H293" s="119"/>
      <c r="I293" s="119"/>
      <c r="J293" s="80"/>
      <c r="K293" s="80"/>
      <c r="L293" s="81"/>
    </row>
    <row r="294" spans="1:12" ht="45" hidden="1" customHeight="1">
      <c r="A294" s="166"/>
      <c r="B294" s="159"/>
      <c r="C294" s="159"/>
      <c r="D294" s="159"/>
      <c r="E294" s="159"/>
      <c r="F294" s="159"/>
      <c r="G294" s="227"/>
      <c r="H294" s="228"/>
      <c r="I294" s="119"/>
      <c r="J294" s="80"/>
      <c r="K294" s="80"/>
      <c r="L294" s="81"/>
    </row>
    <row r="295" spans="1:12">
      <c r="A295" s="166"/>
      <c r="B295" s="159"/>
      <c r="C295" s="159"/>
      <c r="D295" s="159"/>
      <c r="E295" s="159"/>
      <c r="F295" s="159"/>
      <c r="G295" s="155"/>
      <c r="H295" s="80"/>
      <c r="I295" s="119"/>
      <c r="J295" s="80"/>
      <c r="K295" s="80"/>
      <c r="L295" s="81"/>
    </row>
    <row r="296" spans="1:12" ht="15" customHeight="1">
      <c r="A296" s="166"/>
      <c r="B296" s="159"/>
      <c r="C296" s="159"/>
      <c r="D296" s="159"/>
      <c r="E296" s="159"/>
      <c r="F296" s="159"/>
      <c r="G296" s="86"/>
      <c r="H296" s="80"/>
      <c r="I296" s="80"/>
      <c r="J296" s="80"/>
      <c r="K296" s="82"/>
      <c r="L296" s="82"/>
    </row>
    <row r="297" spans="1:12">
      <c r="A297" s="166"/>
      <c r="B297" s="159"/>
      <c r="C297" s="159"/>
      <c r="D297" s="159"/>
      <c r="E297" s="159"/>
      <c r="F297" s="159"/>
      <c r="G297" s="155"/>
      <c r="H297" s="80"/>
      <c r="I297" s="119"/>
      <c r="J297" s="80"/>
      <c r="K297" s="80"/>
      <c r="L297" s="81"/>
    </row>
    <row r="298" spans="1:12">
      <c r="A298" s="166"/>
      <c r="B298" s="159"/>
      <c r="C298" s="159"/>
      <c r="D298" s="159"/>
      <c r="E298" s="159"/>
      <c r="F298" s="159"/>
      <c r="G298" s="96"/>
      <c r="H298" s="80"/>
      <c r="I298" s="80"/>
      <c r="J298" s="80"/>
      <c r="K298" s="81"/>
      <c r="L298" s="81"/>
    </row>
    <row r="299" spans="1:12">
      <c r="A299" s="166"/>
      <c r="B299" s="159"/>
      <c r="C299" s="159"/>
      <c r="D299" s="159"/>
      <c r="E299" s="159"/>
      <c r="F299" s="159"/>
      <c r="G299" s="155"/>
      <c r="H299" s="80"/>
      <c r="I299" s="119"/>
      <c r="J299" s="80"/>
      <c r="K299" s="80"/>
      <c r="L299" s="95"/>
    </row>
    <row r="300" spans="1:12">
      <c r="A300" s="166"/>
      <c r="B300" s="159"/>
      <c r="C300" s="159"/>
      <c r="D300" s="159"/>
      <c r="E300" s="159"/>
      <c r="F300" s="159"/>
      <c r="G300" s="96"/>
      <c r="H300" s="80"/>
      <c r="I300" s="80"/>
      <c r="J300" s="80"/>
      <c r="K300" s="82"/>
      <c r="L300" s="82"/>
    </row>
    <row r="301" spans="1:12">
      <c r="A301" s="166"/>
      <c r="B301" s="159"/>
      <c r="C301" s="159"/>
      <c r="D301" s="159"/>
      <c r="E301" s="159"/>
      <c r="F301" s="159"/>
      <c r="G301" s="155"/>
      <c r="H301" s="80"/>
      <c r="I301" s="119"/>
      <c r="J301" s="80"/>
      <c r="K301" s="80"/>
      <c r="L301" s="81"/>
    </row>
    <row r="302" spans="1:12">
      <c r="A302" s="166"/>
      <c r="B302" s="159"/>
      <c r="C302" s="159"/>
      <c r="D302" s="159"/>
      <c r="E302" s="159"/>
      <c r="F302" s="159"/>
      <c r="G302" s="96"/>
      <c r="H302" s="119"/>
      <c r="I302" s="119"/>
      <c r="J302" s="80"/>
      <c r="K302" s="80"/>
      <c r="L302" s="81"/>
    </row>
    <row r="303" spans="1:12">
      <c r="A303" s="166"/>
      <c r="B303" s="159"/>
      <c r="C303" s="159"/>
      <c r="D303" s="159"/>
      <c r="E303" s="159"/>
      <c r="F303" s="159"/>
      <c r="G303" s="227"/>
      <c r="H303" s="228"/>
      <c r="I303" s="119"/>
      <c r="J303" s="80"/>
      <c r="K303" s="80"/>
      <c r="L303" s="81"/>
    </row>
    <row r="304" spans="1:12">
      <c r="A304" s="166"/>
      <c r="B304" s="159"/>
      <c r="C304" s="159"/>
      <c r="D304" s="159"/>
      <c r="E304" s="159"/>
      <c r="F304" s="159"/>
      <c r="G304" s="155"/>
      <c r="H304" s="80"/>
      <c r="I304" s="119"/>
      <c r="J304" s="80"/>
      <c r="K304" s="80"/>
      <c r="L304" s="81"/>
    </row>
    <row r="305" spans="1:12" ht="26.25" customHeight="1">
      <c r="A305" s="166"/>
      <c r="B305" s="159"/>
      <c r="C305" s="159"/>
      <c r="D305" s="159"/>
      <c r="E305" s="159"/>
      <c r="F305" s="159"/>
      <c r="G305" s="86"/>
      <c r="H305" s="80"/>
      <c r="I305" s="80"/>
      <c r="J305" s="80"/>
      <c r="K305" s="82"/>
      <c r="L305" s="82"/>
    </row>
    <row r="306" spans="1:12">
      <c r="A306" s="166"/>
      <c r="B306" s="159"/>
      <c r="C306" s="159"/>
      <c r="D306" s="159"/>
      <c r="E306" s="159"/>
      <c r="F306" s="159"/>
      <c r="G306" s="155"/>
      <c r="H306" s="80"/>
      <c r="I306" s="119"/>
      <c r="J306" s="80"/>
      <c r="K306" s="80"/>
      <c r="L306" s="81"/>
    </row>
    <row r="307" spans="1:12">
      <c r="A307" s="166"/>
      <c r="B307" s="159"/>
      <c r="C307" s="159"/>
      <c r="D307" s="159"/>
      <c r="E307" s="159"/>
      <c r="F307" s="159"/>
      <c r="G307" s="96"/>
      <c r="H307" s="80"/>
      <c r="I307" s="80"/>
      <c r="J307" s="80"/>
      <c r="K307" s="81"/>
      <c r="L307" s="81"/>
    </row>
    <row r="308" spans="1:12">
      <c r="A308" s="166"/>
      <c r="B308" s="159"/>
      <c r="C308" s="159"/>
      <c r="D308" s="159"/>
      <c r="E308" s="159"/>
      <c r="F308" s="159"/>
      <c r="G308" s="96"/>
      <c r="H308" s="80"/>
      <c r="I308" s="80"/>
      <c r="J308" s="80"/>
      <c r="K308" s="89"/>
      <c r="L308" s="89"/>
    </row>
    <row r="309" spans="1:12">
      <c r="A309" s="166"/>
      <c r="B309" s="159"/>
      <c r="C309" s="159"/>
      <c r="D309" s="159"/>
      <c r="E309" s="159"/>
      <c r="F309" s="159"/>
      <c r="G309" s="155"/>
      <c r="H309" s="80"/>
      <c r="I309" s="119"/>
      <c r="J309" s="80"/>
      <c r="K309" s="80"/>
      <c r="L309" s="95"/>
    </row>
    <row r="310" spans="1:12">
      <c r="A310" s="166"/>
      <c r="B310" s="159"/>
      <c r="C310" s="159"/>
      <c r="D310" s="159"/>
      <c r="E310" s="159"/>
      <c r="F310" s="159"/>
      <c r="G310" s="96"/>
      <c r="H310" s="80"/>
      <c r="I310" s="80"/>
      <c r="J310" s="80"/>
      <c r="K310" s="82"/>
      <c r="L310" s="82"/>
    </row>
    <row r="311" spans="1:12">
      <c r="A311" s="166"/>
      <c r="B311" s="159"/>
      <c r="C311" s="159"/>
      <c r="D311" s="159"/>
      <c r="E311" s="159"/>
      <c r="F311" s="159"/>
      <c r="G311" s="96"/>
      <c r="H311" s="80"/>
      <c r="I311" s="80"/>
      <c r="J311" s="80"/>
      <c r="K311" s="82"/>
      <c r="L311" s="82"/>
    </row>
    <row r="312" spans="1:12" ht="23.25" customHeight="1">
      <c r="A312" s="166"/>
      <c r="B312" s="159"/>
      <c r="C312" s="159"/>
      <c r="D312" s="159"/>
      <c r="E312" s="159"/>
      <c r="F312" s="159"/>
      <c r="G312" s="155"/>
      <c r="H312" s="80"/>
      <c r="I312" s="119"/>
      <c r="J312" s="80"/>
      <c r="K312" s="80"/>
      <c r="L312" s="81"/>
    </row>
    <row r="313" spans="1:12">
      <c r="A313" s="166"/>
      <c r="B313" s="159"/>
      <c r="C313" s="159"/>
      <c r="D313" s="159"/>
      <c r="E313" s="159"/>
      <c r="F313" s="159"/>
      <c r="G313" s="96"/>
      <c r="H313" s="119"/>
      <c r="I313" s="119"/>
      <c r="J313" s="80"/>
      <c r="K313" s="80"/>
      <c r="L313" s="81"/>
    </row>
    <row r="314" spans="1:12">
      <c r="A314" s="118"/>
      <c r="B314" s="151"/>
      <c r="C314" s="151"/>
      <c r="D314" s="151"/>
      <c r="E314" s="152"/>
      <c r="F314" s="85"/>
      <c r="L314" s="167"/>
    </row>
    <row r="315" spans="1:12">
      <c r="A315" s="227"/>
      <c r="B315" s="227"/>
      <c r="C315" s="80"/>
      <c r="D315" s="80"/>
      <c r="E315" s="80"/>
      <c r="F315" s="81"/>
      <c r="G315" s="155"/>
      <c r="L315" s="167"/>
    </row>
    <row r="316" spans="1:12">
      <c r="A316" s="155"/>
      <c r="B316" s="80"/>
      <c r="C316" s="80"/>
      <c r="D316" s="80"/>
      <c r="E316" s="80"/>
      <c r="F316" s="81"/>
      <c r="L316" s="167"/>
    </row>
    <row r="317" spans="1:12">
      <c r="A317" s="86"/>
      <c r="B317" s="80"/>
      <c r="C317" s="80"/>
      <c r="D317" s="80"/>
      <c r="E317" s="82"/>
      <c r="F317" s="82"/>
      <c r="G317" s="155"/>
      <c r="L317" s="167"/>
    </row>
    <row r="318" spans="1:12">
      <c r="A318" s="155"/>
      <c r="B318" s="80"/>
      <c r="C318" s="80"/>
      <c r="D318" s="80"/>
      <c r="E318" s="82"/>
      <c r="F318" s="81"/>
      <c r="L318" s="167"/>
    </row>
    <row r="319" spans="1:12">
      <c r="A319" s="96"/>
      <c r="B319" s="80"/>
      <c r="C319" s="80"/>
      <c r="D319" s="80"/>
      <c r="E319" s="81"/>
      <c r="F319" s="81"/>
      <c r="G319" s="155"/>
      <c r="L319" s="167"/>
    </row>
    <row r="320" spans="1:12">
      <c r="A320" s="96"/>
      <c r="B320" s="80"/>
      <c r="C320" s="80"/>
      <c r="D320" s="80"/>
      <c r="E320" s="81"/>
      <c r="F320" s="81"/>
      <c r="G320" s="155"/>
      <c r="L320" s="167"/>
    </row>
    <row r="321" spans="1:12">
      <c r="A321" s="155"/>
      <c r="B321" s="80"/>
      <c r="C321" s="80"/>
      <c r="D321" s="80"/>
      <c r="E321" s="80"/>
      <c r="F321" s="81"/>
      <c r="L321" s="167"/>
    </row>
    <row r="322" spans="1:12">
      <c r="A322" s="96"/>
      <c r="B322" s="80"/>
      <c r="C322" s="80"/>
      <c r="D322" s="80"/>
      <c r="E322" s="82"/>
      <c r="F322" s="82"/>
      <c r="G322" s="155"/>
      <c r="L322" s="167"/>
    </row>
    <row r="323" spans="1:12">
      <c r="A323" s="96"/>
      <c r="B323" s="80"/>
      <c r="C323" s="80"/>
      <c r="D323" s="80"/>
      <c r="E323" s="82"/>
      <c r="F323" s="82"/>
      <c r="G323" s="155"/>
      <c r="L323" s="167"/>
    </row>
    <row r="324" spans="1:12">
      <c r="A324" s="155"/>
      <c r="B324" s="80"/>
      <c r="C324" s="80"/>
      <c r="D324" s="80"/>
      <c r="E324" s="80"/>
      <c r="F324" s="81"/>
      <c r="L324" s="167"/>
    </row>
    <row r="325" spans="1:12">
      <c r="A325" s="86"/>
      <c r="B325" s="80"/>
      <c r="C325" s="80"/>
      <c r="D325" s="80"/>
      <c r="E325" s="80"/>
      <c r="F325" s="81"/>
      <c r="G325" s="155"/>
      <c r="L325" s="167"/>
    </row>
    <row r="326" spans="1:12">
      <c r="A326" s="168"/>
      <c r="G326" s="227"/>
      <c r="H326" s="227"/>
      <c r="I326" s="80"/>
      <c r="J326" s="80"/>
      <c r="K326" s="80"/>
      <c r="L326" s="81"/>
    </row>
    <row r="327" spans="1:12">
      <c r="A327" s="168"/>
      <c r="G327" s="155"/>
      <c r="H327" s="80"/>
      <c r="I327" s="80"/>
      <c r="J327" s="80"/>
      <c r="K327" s="80"/>
      <c r="L327" s="81"/>
    </row>
    <row r="328" spans="1:12">
      <c r="A328" s="168"/>
      <c r="G328" s="86"/>
      <c r="H328" s="80"/>
      <c r="I328" s="80"/>
      <c r="J328" s="80"/>
      <c r="K328" s="82"/>
      <c r="L328" s="82"/>
    </row>
    <row r="329" spans="1:12">
      <c r="A329" s="168"/>
      <c r="G329" s="155"/>
      <c r="H329" s="80"/>
      <c r="I329" s="80"/>
      <c r="J329" s="80"/>
      <c r="K329" s="82"/>
      <c r="L329" s="81"/>
    </row>
    <row r="330" spans="1:12">
      <c r="A330" s="168"/>
      <c r="G330" s="96"/>
      <c r="H330" s="80"/>
      <c r="I330" s="80"/>
      <c r="J330" s="80"/>
      <c r="K330" s="81"/>
      <c r="L330" s="81"/>
    </row>
    <row r="331" spans="1:12">
      <c r="A331" s="168"/>
      <c r="G331" s="155"/>
      <c r="H331" s="80"/>
      <c r="I331" s="80"/>
      <c r="J331" s="80"/>
      <c r="K331" s="80"/>
      <c r="L331" s="81"/>
    </row>
    <row r="332" spans="1:12">
      <c r="A332" s="168"/>
      <c r="G332" s="96"/>
      <c r="H332" s="80"/>
      <c r="I332" s="80"/>
      <c r="J332" s="80"/>
      <c r="K332" s="82"/>
      <c r="L332" s="82"/>
    </row>
    <row r="333" spans="1:12">
      <c r="A333" s="168"/>
      <c r="G333" s="155"/>
      <c r="H333" s="80"/>
      <c r="I333" s="80"/>
      <c r="J333" s="80"/>
      <c r="K333" s="80"/>
      <c r="L333" s="81"/>
    </row>
    <row r="334" spans="1:12">
      <c r="A334" s="168"/>
      <c r="G334" s="86"/>
      <c r="H334" s="80"/>
      <c r="I334" s="80"/>
      <c r="J334" s="80"/>
      <c r="K334" s="80"/>
      <c r="L334" s="81"/>
    </row>
    <row r="335" spans="1:12">
      <c r="A335" s="168"/>
      <c r="G335" s="227"/>
      <c r="H335" s="227"/>
      <c r="I335" s="80"/>
      <c r="J335" s="80"/>
      <c r="K335" s="80"/>
      <c r="L335" s="81"/>
    </row>
    <row r="336" spans="1:12">
      <c r="A336" s="168"/>
      <c r="G336" s="155"/>
      <c r="H336" s="80"/>
      <c r="I336" s="80"/>
      <c r="J336" s="80"/>
      <c r="K336" s="80"/>
      <c r="L336" s="81"/>
    </row>
    <row r="337" spans="1:12">
      <c r="A337" s="168"/>
      <c r="G337" s="86"/>
      <c r="H337" s="80"/>
      <c r="I337" s="80"/>
      <c r="J337" s="80"/>
      <c r="K337" s="82"/>
      <c r="L337" s="82"/>
    </row>
    <row r="338" spans="1:12">
      <c r="A338" s="168"/>
      <c r="G338" s="155"/>
      <c r="H338" s="80"/>
      <c r="I338" s="80"/>
      <c r="J338" s="80"/>
      <c r="K338" s="82"/>
      <c r="L338" s="81"/>
    </row>
    <row r="339" spans="1:12">
      <c r="A339" s="168"/>
      <c r="G339" s="96"/>
      <c r="H339" s="80"/>
      <c r="I339" s="80"/>
      <c r="J339" s="80"/>
      <c r="K339" s="81"/>
      <c r="L339" s="81"/>
    </row>
    <row r="340" spans="1:12">
      <c r="A340" s="168"/>
      <c r="G340" s="155"/>
      <c r="H340" s="80"/>
      <c r="I340" s="80"/>
      <c r="J340" s="80"/>
      <c r="K340" s="80"/>
      <c r="L340" s="81"/>
    </row>
    <row r="341" spans="1:12">
      <c r="A341" s="168"/>
      <c r="G341" s="96"/>
      <c r="H341" s="80"/>
      <c r="I341" s="80"/>
      <c r="J341" s="80"/>
      <c r="K341" s="82"/>
      <c r="L341" s="82"/>
    </row>
    <row r="342" spans="1:12">
      <c r="A342" s="168"/>
      <c r="G342" s="155"/>
      <c r="H342" s="80"/>
      <c r="I342" s="80"/>
      <c r="J342" s="80"/>
      <c r="K342" s="80"/>
      <c r="L342" s="81"/>
    </row>
    <row r="343" spans="1:12">
      <c r="A343" s="168"/>
      <c r="G343" s="86"/>
      <c r="H343" s="80"/>
      <c r="I343" s="80"/>
      <c r="J343" s="80"/>
      <c r="K343" s="80"/>
      <c r="L343" s="81"/>
    </row>
    <row r="344" spans="1:12">
      <c r="A344" s="168"/>
      <c r="G344" s="227"/>
      <c r="H344" s="227"/>
      <c r="I344" s="80"/>
      <c r="J344" s="80"/>
      <c r="K344" s="80"/>
      <c r="L344" s="81"/>
    </row>
    <row r="345" spans="1:12">
      <c r="A345" s="168"/>
      <c r="G345" s="155"/>
      <c r="H345" s="80"/>
      <c r="I345" s="80"/>
      <c r="J345" s="80"/>
      <c r="K345" s="80"/>
      <c r="L345" s="81"/>
    </row>
    <row r="346" spans="1:12">
      <c r="A346" s="168"/>
      <c r="G346" s="86"/>
      <c r="H346" s="80"/>
      <c r="I346" s="80"/>
      <c r="J346" s="80"/>
      <c r="K346" s="82"/>
      <c r="L346" s="82"/>
    </row>
    <row r="347" spans="1:12">
      <c r="A347" s="168"/>
      <c r="G347" s="155"/>
      <c r="H347" s="80"/>
      <c r="I347" s="80"/>
      <c r="J347" s="80"/>
      <c r="K347" s="82"/>
      <c r="L347" s="81"/>
    </row>
    <row r="348" spans="1:12">
      <c r="A348" s="168"/>
      <c r="G348" s="96"/>
      <c r="H348" s="80"/>
      <c r="I348" s="80"/>
      <c r="J348" s="80"/>
      <c r="K348" s="81"/>
      <c r="L348" s="81"/>
    </row>
    <row r="349" spans="1:12">
      <c r="A349" s="168"/>
      <c r="G349" s="155"/>
      <c r="H349" s="80"/>
      <c r="I349" s="80"/>
      <c r="J349" s="80"/>
      <c r="K349" s="80"/>
      <c r="L349" s="81"/>
    </row>
    <row r="350" spans="1:12">
      <c r="A350" s="168"/>
      <c r="G350" s="96"/>
      <c r="H350" s="80"/>
      <c r="I350" s="80"/>
      <c r="J350" s="80"/>
      <c r="K350" s="82"/>
      <c r="L350" s="82"/>
    </row>
    <row r="351" spans="1:12">
      <c r="A351" s="168"/>
      <c r="G351" s="155"/>
      <c r="H351" s="80"/>
      <c r="I351" s="80"/>
      <c r="J351" s="80"/>
      <c r="K351" s="80"/>
      <c r="L351" s="81"/>
    </row>
    <row r="352" spans="1:12">
      <c r="A352" s="169"/>
      <c r="B352" s="170"/>
      <c r="C352" s="170"/>
      <c r="D352" s="170"/>
      <c r="E352" s="170"/>
      <c r="F352" s="170"/>
      <c r="G352" s="86"/>
      <c r="H352" s="80"/>
      <c r="I352" s="80"/>
      <c r="J352" s="80"/>
      <c r="K352" s="80"/>
      <c r="L352" s="81"/>
    </row>
  </sheetData>
  <mergeCells count="54">
    <mergeCell ref="G335:H335"/>
    <mergeCell ref="G344:H344"/>
    <mergeCell ref="G285:H285"/>
    <mergeCell ref="G294:H294"/>
    <mergeCell ref="G303:H303"/>
    <mergeCell ref="G326:H326"/>
    <mergeCell ref="A246:B246"/>
    <mergeCell ref="A247:B247"/>
    <mergeCell ref="G246:H246"/>
    <mergeCell ref="G247:H247"/>
    <mergeCell ref="A315:B315"/>
    <mergeCell ref="A257:B257"/>
    <mergeCell ref="G257:H257"/>
    <mergeCell ref="A267:B267"/>
    <mergeCell ref="G267:H267"/>
    <mergeCell ref="G276:H276"/>
    <mergeCell ref="G233:H233"/>
    <mergeCell ref="A215:B215"/>
    <mergeCell ref="A224:B224"/>
    <mergeCell ref="G186:H186"/>
    <mergeCell ref="G195:H195"/>
    <mergeCell ref="G206:H206"/>
    <mergeCell ref="G215:H215"/>
    <mergeCell ref="G224:H224"/>
    <mergeCell ref="A186:B186"/>
    <mergeCell ref="A195:B195"/>
    <mergeCell ref="A206:B206"/>
    <mergeCell ref="A136:B136"/>
    <mergeCell ref="A145:B145"/>
    <mergeCell ref="A154:B154"/>
    <mergeCell ref="G127:H127"/>
    <mergeCell ref="G145:H145"/>
    <mergeCell ref="G154:H154"/>
    <mergeCell ref="A1:B1"/>
    <mergeCell ref="A2:B2"/>
    <mergeCell ref="G1:H1"/>
    <mergeCell ref="G2:H2"/>
    <mergeCell ref="A127:B127"/>
    <mergeCell ref="A65:B65"/>
    <mergeCell ref="G65:H65"/>
    <mergeCell ref="A78:B78"/>
    <mergeCell ref="G78:H78"/>
    <mergeCell ref="G80:H80"/>
    <mergeCell ref="G82:H82"/>
    <mergeCell ref="G83:H83"/>
    <mergeCell ref="G85:H85"/>
    <mergeCell ref="G86:H86"/>
    <mergeCell ref="G88:H88"/>
    <mergeCell ref="G108:H108"/>
    <mergeCell ref="G117:H117"/>
    <mergeCell ref="A89:B89"/>
    <mergeCell ref="A99:B99"/>
    <mergeCell ref="G89:H89"/>
    <mergeCell ref="G99:H99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37">
        <v>1</v>
      </c>
      <c r="C5" s="36" t="s">
        <v>34</v>
      </c>
    </row>
    <row r="6" spans="2:3" ht="15.75">
      <c r="B6" s="37"/>
      <c r="C6" s="35"/>
    </row>
    <row r="7" spans="2:3" ht="15.75">
      <c r="B7" s="37">
        <v>2</v>
      </c>
      <c r="C7" s="36" t="s">
        <v>35</v>
      </c>
    </row>
    <row r="8" spans="2:3" ht="15.75">
      <c r="B8" s="37"/>
      <c r="C8" s="36"/>
    </row>
    <row r="9" spans="2:3" ht="15.75">
      <c r="B9" s="37">
        <v>3</v>
      </c>
      <c r="C9" s="36" t="s">
        <v>36</v>
      </c>
    </row>
    <row r="10" spans="2:3" ht="15.75">
      <c r="B10" s="37"/>
      <c r="C10" s="35"/>
    </row>
    <row r="11" spans="2:3" ht="15.75">
      <c r="B11" s="37">
        <v>4</v>
      </c>
      <c r="C11" s="36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N27"/>
  <sheetViews>
    <sheetView topLeftCell="A4" workbookViewId="0">
      <selection activeCell="H21" sqref="H21"/>
    </sheetView>
  </sheetViews>
  <sheetFormatPr defaultColWidth="9" defaultRowHeight="15"/>
  <cols>
    <col min="1" max="1" width="9" style="58"/>
    <col min="2" max="2" width="46" style="58" customWidth="1"/>
    <col min="3" max="3" width="9" style="58"/>
    <col min="4" max="4" width="0" style="58" hidden="1" customWidth="1"/>
    <col min="5" max="8" width="9" style="58"/>
    <col min="9" max="9" width="39.75" style="58" customWidth="1"/>
    <col min="10" max="11" width="9" style="58"/>
    <col min="12" max="13" width="11.75" style="58" customWidth="1"/>
    <col min="14" max="14" width="13.75" style="58" customWidth="1"/>
    <col min="15" max="16384" width="9" style="58"/>
  </cols>
  <sheetData>
    <row r="1" spans="1:14" ht="31.5" customHeight="1">
      <c r="A1" s="222" t="s">
        <v>298</v>
      </c>
      <c r="B1" s="222"/>
      <c r="C1" s="222"/>
      <c r="D1" s="222"/>
      <c r="E1" s="222"/>
      <c r="F1" s="222"/>
      <c r="H1" s="222" t="s">
        <v>303</v>
      </c>
      <c r="I1" s="222"/>
      <c r="J1" s="222"/>
      <c r="K1" s="222"/>
      <c r="L1" s="222"/>
    </row>
    <row r="2" spans="1:14">
      <c r="L2" s="58">
        <v>84766450</v>
      </c>
      <c r="M2" s="58">
        <v>31979864</v>
      </c>
      <c r="N2" s="58">
        <f>SUM(L2:M2)</f>
        <v>116746314</v>
      </c>
    </row>
    <row r="3" spans="1:14">
      <c r="L3" s="58">
        <v>16700000</v>
      </c>
      <c r="M3" s="58">
        <v>-49000</v>
      </c>
      <c r="N3" s="58">
        <f>SUM(L3:M3)</f>
        <v>16651000</v>
      </c>
    </row>
    <row r="4" spans="1:14">
      <c r="L4" s="38">
        <f>L2+L3</f>
        <v>101466450</v>
      </c>
      <c r="M4" s="38">
        <f>M2+M3</f>
        <v>31930864</v>
      </c>
      <c r="N4" s="38">
        <f>SUM(L4:M4)</f>
        <v>133397314</v>
      </c>
    </row>
    <row r="5" spans="1:14">
      <c r="A5" s="40">
        <v>7</v>
      </c>
      <c r="B5" s="242" t="s">
        <v>248</v>
      </c>
      <c r="C5" s="243"/>
      <c r="D5" s="38"/>
      <c r="H5" s="40">
        <v>7</v>
      </c>
      <c r="I5" s="242" t="s">
        <v>248</v>
      </c>
      <c r="J5" s="243"/>
    </row>
    <row r="6" spans="1:14">
      <c r="A6" s="39"/>
      <c r="B6" s="245" t="s">
        <v>261</v>
      </c>
      <c r="C6" s="246"/>
      <c r="D6" s="38">
        <v>39744000</v>
      </c>
      <c r="H6" s="39"/>
      <c r="I6" s="245" t="s">
        <v>261</v>
      </c>
      <c r="J6" s="246"/>
    </row>
    <row r="7" spans="1:14">
      <c r="A7" s="40">
        <v>11</v>
      </c>
      <c r="B7" s="234" t="s">
        <v>175</v>
      </c>
      <c r="C7" s="235"/>
      <c r="H7" s="40">
        <v>11</v>
      </c>
      <c r="I7" s="234" t="s">
        <v>175</v>
      </c>
      <c r="J7" s="235"/>
    </row>
    <row r="8" spans="1:14">
      <c r="B8" s="240" t="s">
        <v>282</v>
      </c>
      <c r="C8" s="241"/>
      <c r="E8" s="38">
        <v>1699000</v>
      </c>
      <c r="I8" s="240" t="s">
        <v>282</v>
      </c>
      <c r="J8" s="241"/>
      <c r="K8" s="38">
        <f>1699000-49000</f>
        <v>1650000</v>
      </c>
    </row>
    <row r="9" spans="1:14">
      <c r="K9" s="59">
        <f t="shared" ref="K9:L9" si="0">M4</f>
        <v>31930864</v>
      </c>
      <c r="L9" s="59">
        <f t="shared" si="0"/>
        <v>133397314</v>
      </c>
    </row>
    <row r="10" spans="1:14">
      <c r="A10" s="41">
        <v>7</v>
      </c>
      <c r="B10" s="55" t="s">
        <v>248</v>
      </c>
      <c r="C10" s="56"/>
      <c r="H10" s="41">
        <v>7</v>
      </c>
      <c r="I10" s="229" t="s">
        <v>248</v>
      </c>
      <c r="J10" s="230"/>
    </row>
    <row r="11" spans="1:14" ht="35.25" customHeight="1">
      <c r="A11" s="41"/>
      <c r="B11" s="55" t="s">
        <v>261</v>
      </c>
      <c r="C11" s="54"/>
      <c r="H11" s="41"/>
      <c r="I11" s="229" t="s">
        <v>261</v>
      </c>
      <c r="J11" s="274"/>
    </row>
    <row r="12" spans="1:14" ht="33.75">
      <c r="B12" s="43" t="s">
        <v>214</v>
      </c>
      <c r="C12" s="41" t="s">
        <v>125</v>
      </c>
      <c r="D12" s="44" t="s">
        <v>130</v>
      </c>
      <c r="E12" s="42">
        <f>19774000+20000000</f>
        <v>39774000</v>
      </c>
      <c r="I12" s="43" t="s">
        <v>214</v>
      </c>
      <c r="J12" s="41" t="s">
        <v>125</v>
      </c>
      <c r="K12" s="42">
        <f>19774000+20000000+16700000</f>
        <v>56474000</v>
      </c>
    </row>
    <row r="13" spans="1:14">
      <c r="B13" s="53" t="s">
        <v>35</v>
      </c>
      <c r="C13" s="41"/>
      <c r="D13" s="41"/>
      <c r="E13" s="48"/>
      <c r="I13" s="53" t="s">
        <v>35</v>
      </c>
      <c r="J13" s="41"/>
      <c r="K13" s="48"/>
    </row>
    <row r="14" spans="1:14" ht="22.5">
      <c r="B14" s="43" t="s">
        <v>215</v>
      </c>
      <c r="C14" s="41" t="s">
        <v>173</v>
      </c>
      <c r="D14" s="41" t="s">
        <v>139</v>
      </c>
      <c r="E14" s="48">
        <v>9</v>
      </c>
      <c r="I14" s="43" t="s">
        <v>215</v>
      </c>
      <c r="J14" s="41" t="s">
        <v>173</v>
      </c>
      <c r="K14" s="48">
        <v>9</v>
      </c>
    </row>
    <row r="15" spans="1:14">
      <c r="B15" s="45" t="s">
        <v>36</v>
      </c>
      <c r="C15" s="44"/>
      <c r="D15" s="44"/>
      <c r="E15" s="48"/>
      <c r="I15" s="45" t="s">
        <v>36</v>
      </c>
      <c r="J15" s="44"/>
      <c r="K15" s="48"/>
    </row>
    <row r="16" spans="1:14" ht="22.5">
      <c r="B16" s="43" t="s">
        <v>217</v>
      </c>
      <c r="C16" s="41" t="s">
        <v>125</v>
      </c>
      <c r="D16" s="41" t="s">
        <v>137</v>
      </c>
      <c r="E16" s="48">
        <f>E12/E14</f>
        <v>4419333.333333333</v>
      </c>
      <c r="I16" s="43" t="s">
        <v>217</v>
      </c>
      <c r="J16" s="41" t="s">
        <v>125</v>
      </c>
      <c r="K16" s="48">
        <f>K12/K14</f>
        <v>6274888.888888889</v>
      </c>
    </row>
    <row r="19" spans="1:8" ht="30" customHeight="1">
      <c r="A19" s="41"/>
      <c r="B19" s="55" t="s">
        <v>293</v>
      </c>
      <c r="C19" s="56"/>
      <c r="D19" s="41"/>
      <c r="E19" s="41"/>
      <c r="F19" s="41"/>
    </row>
    <row r="20" spans="1:8">
      <c r="A20" s="41">
        <v>1</v>
      </c>
      <c r="B20" s="57" t="s">
        <v>34</v>
      </c>
      <c r="C20" s="41"/>
      <c r="D20" s="50"/>
      <c r="E20" s="41"/>
      <c r="F20" s="41"/>
    </row>
    <row r="21" spans="1:8" ht="67.5">
      <c r="A21" s="41"/>
      <c r="B21" s="47" t="s">
        <v>289</v>
      </c>
      <c r="C21" s="41" t="s">
        <v>125</v>
      </c>
      <c r="D21" s="41" t="s">
        <v>294</v>
      </c>
      <c r="E21" s="41"/>
      <c r="F21" s="46">
        <v>49000</v>
      </c>
      <c r="H21" s="58" t="s">
        <v>299</v>
      </c>
    </row>
    <row r="22" spans="1:8">
      <c r="A22" s="41">
        <v>2</v>
      </c>
      <c r="B22" s="57" t="s">
        <v>35</v>
      </c>
      <c r="C22" s="41"/>
      <c r="D22" s="51"/>
      <c r="E22" s="41"/>
      <c r="F22" s="46"/>
      <c r="H22" s="58" t="s">
        <v>299</v>
      </c>
    </row>
    <row r="23" spans="1:8" ht="33.75">
      <c r="A23" s="41"/>
      <c r="B23" s="47" t="s">
        <v>290</v>
      </c>
      <c r="C23" s="41" t="s">
        <v>138</v>
      </c>
      <c r="D23" s="49" t="s">
        <v>139</v>
      </c>
      <c r="E23" s="41"/>
      <c r="F23" s="52">
        <v>1</v>
      </c>
      <c r="H23" s="58" t="s">
        <v>299</v>
      </c>
    </row>
    <row r="24" spans="1:8">
      <c r="A24" s="41">
        <v>3</v>
      </c>
      <c r="B24" s="57" t="s">
        <v>36</v>
      </c>
      <c r="C24" s="41"/>
      <c r="D24" s="51"/>
      <c r="E24" s="41"/>
      <c r="F24" s="46"/>
      <c r="H24" s="58" t="s">
        <v>299</v>
      </c>
    </row>
    <row r="25" spans="1:8" ht="22.5">
      <c r="A25" s="41"/>
      <c r="B25" s="47" t="s">
        <v>291</v>
      </c>
      <c r="C25" s="41" t="s">
        <v>129</v>
      </c>
      <c r="D25" s="49" t="s">
        <v>137</v>
      </c>
      <c r="E25" s="41"/>
      <c r="F25" s="46">
        <f>F21/F23</f>
        <v>49000</v>
      </c>
      <c r="H25" s="58" t="s">
        <v>299</v>
      </c>
    </row>
    <row r="26" spans="1:8">
      <c r="A26" s="41">
        <v>4</v>
      </c>
      <c r="B26" s="57" t="s">
        <v>37</v>
      </c>
      <c r="C26" s="41"/>
      <c r="D26" s="51"/>
      <c r="E26" s="41"/>
      <c r="F26" s="46"/>
      <c r="H26" s="58" t="s">
        <v>299</v>
      </c>
    </row>
    <row r="27" spans="1:8" ht="22.5">
      <c r="A27" s="41"/>
      <c r="B27" s="47" t="s">
        <v>292</v>
      </c>
      <c r="C27" s="41" t="s">
        <v>142</v>
      </c>
      <c r="D27" s="49" t="s">
        <v>141</v>
      </c>
      <c r="E27" s="41"/>
      <c r="F27" s="46">
        <v>100</v>
      </c>
      <c r="H27" s="58" t="s">
        <v>299</v>
      </c>
    </row>
  </sheetData>
  <mergeCells count="12">
    <mergeCell ref="I10:J10"/>
    <mergeCell ref="I11:J11"/>
    <mergeCell ref="B8:C8"/>
    <mergeCell ref="I5:J5"/>
    <mergeCell ref="A1:F1"/>
    <mergeCell ref="H1:L1"/>
    <mergeCell ref="B5:C5"/>
    <mergeCell ref="B6:C6"/>
    <mergeCell ref="B7:C7"/>
    <mergeCell ref="I6:J6"/>
    <mergeCell ref="I7:J7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паспорт до 01.01.2020</vt:lpstr>
      <vt:lpstr>звіт до 01.01.2020</vt:lpstr>
      <vt:lpstr>звіт з 01.01.2020</vt:lpstr>
      <vt:lpstr>паспорт 2024 (01.05)</vt:lpstr>
      <vt:lpstr>Лист4</vt:lpstr>
      <vt:lpstr>Лист1</vt:lpstr>
      <vt:lpstr>Лист3</vt:lpstr>
      <vt:lpstr>'звіт з 01.01.2020'!Область_печати</vt:lpstr>
      <vt:lpstr>'паспорт 2024 (01.05)'!Область_печати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2024-04-30T10:33:48Z</cp:lastPrinted>
  <dcterms:created xsi:type="dcterms:W3CDTF">2018-12-28T08:43:53Z</dcterms:created>
  <dcterms:modified xsi:type="dcterms:W3CDTF">2024-05-02T13:41:25Z</dcterms:modified>
</cp:coreProperties>
</file>