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11.12)" sheetId="55" r:id="rId4"/>
    <sheet name="Лист5" sheetId="52" state="hidden" r:id="rId5"/>
    <sheet name="паспорт 2024 (05.08)" sheetId="45" state="hidden" r:id="rId6"/>
  </sheets>
  <definedNames>
    <definedName name="_xlnm.Print_Area" localSheetId="3">'11.12)'!$A$1:$G$837</definedName>
    <definedName name="_xlnm.Print_Area" localSheetId="2">'звіт з 01.01.2020'!$A$1:$M$75</definedName>
    <definedName name="_xlnm.Print_Area" localSheetId="5">'паспорт 2024 (05.08)'!$A$1:$G$719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5" i="55"/>
  <c r="H503"/>
  <c r="G204"/>
  <c r="E204"/>
  <c r="E206"/>
  <c r="I58"/>
  <c r="H52"/>
  <c r="H53"/>
  <c r="H54"/>
  <c r="H55"/>
  <c r="H56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51"/>
  <c r="E89" l="1"/>
  <c r="E97" s="1"/>
  <c r="L53" i="52"/>
  <c r="L51"/>
  <c r="L47"/>
  <c r="L46"/>
  <c r="L44"/>
  <c r="L43"/>
  <c r="L42"/>
  <c r="L41"/>
  <c r="L40"/>
  <c r="L39"/>
  <c r="L38"/>
  <c r="L37"/>
  <c r="L36"/>
  <c r="L35"/>
  <c r="L34"/>
  <c r="L33"/>
  <c r="J32"/>
  <c r="L32" s="1"/>
  <c r="L30"/>
  <c r="L29"/>
  <c r="L28"/>
  <c r="J27"/>
  <c r="L27" s="1"/>
  <c r="J26"/>
  <c r="L26" s="1"/>
  <c r="L25"/>
  <c r="G181" i="55"/>
  <c r="L21" i="52"/>
  <c r="L20"/>
  <c r="L19"/>
  <c r="L18"/>
  <c r="J17"/>
  <c r="L17" s="1"/>
  <c r="L15"/>
  <c r="L14"/>
  <c r="J13"/>
  <c r="L13" s="1"/>
  <c r="L3" s="1"/>
  <c r="L12"/>
  <c r="L11"/>
  <c r="L10"/>
  <c r="L9"/>
  <c r="L8"/>
  <c r="L7"/>
  <c r="L6"/>
  <c r="L5"/>
  <c r="L4"/>
  <c r="E150" i="55"/>
  <c r="L103" i="52"/>
  <c r="L101"/>
  <c r="J101"/>
  <c r="L99"/>
  <c r="L97"/>
  <c r="L24" l="1"/>
  <c r="J24"/>
  <c r="J49" s="1"/>
  <c r="L49" s="1"/>
  <c r="J3"/>
  <c r="L200"/>
  <c r="L199"/>
  <c r="K197"/>
  <c r="L197" s="1"/>
  <c r="L194"/>
  <c r="K194"/>
  <c r="I639" i="55"/>
  <c r="H636"/>
  <c r="H637" s="1"/>
  <c r="F633"/>
  <c r="F630" s="1"/>
  <c r="F200" i="52"/>
  <c r="F199"/>
  <c r="F197"/>
  <c r="E197"/>
  <c r="F194"/>
  <c r="F189"/>
  <c r="E189"/>
  <c r="E182"/>
  <c r="L179"/>
  <c r="L178"/>
  <c r="K176"/>
  <c r="L176" s="1"/>
  <c r="L173"/>
  <c r="F594" i="55"/>
  <c r="G594" s="1"/>
  <c r="G597"/>
  <c r="G596"/>
  <c r="G591"/>
  <c r="K170" i="52"/>
  <c r="L169"/>
  <c r="L165"/>
  <c r="J163"/>
  <c r="L163" s="1"/>
  <c r="J160"/>
  <c r="L160" s="1"/>
  <c r="L159"/>
  <c r="L155"/>
  <c r="J153"/>
  <c r="L153" s="1"/>
  <c r="J150"/>
  <c r="L150" s="1"/>
  <c r="L149"/>
  <c r="L145"/>
  <c r="J143"/>
  <c r="L143" s="1"/>
  <c r="J138"/>
  <c r="L138" s="1"/>
  <c r="J134"/>
  <c r="L134" s="1"/>
  <c r="L131"/>
  <c r="L127"/>
  <c r="J125"/>
  <c r="J129" s="1"/>
  <c r="L129" s="1"/>
  <c r="L122"/>
  <c r="L118"/>
  <c r="J116"/>
  <c r="L116" s="1"/>
  <c r="E398" i="55"/>
  <c r="E416"/>
  <c r="E425"/>
  <c r="E435"/>
  <c r="E445"/>
  <c r="E170" i="52"/>
  <c r="F169"/>
  <c r="F165"/>
  <c r="D163"/>
  <c r="D167" s="1"/>
  <c r="F167" s="1"/>
  <c r="F159"/>
  <c r="F155"/>
  <c r="D153"/>
  <c r="D157" s="1"/>
  <c r="F157" s="1"/>
  <c r="F149"/>
  <c r="F147"/>
  <c r="D147"/>
  <c r="F145"/>
  <c r="F143"/>
  <c r="F138"/>
  <c r="D138"/>
  <c r="F134"/>
  <c r="F131"/>
  <c r="F127"/>
  <c r="D125"/>
  <c r="D129" s="1"/>
  <c r="F129" s="1"/>
  <c r="F122"/>
  <c r="F118"/>
  <c r="D116"/>
  <c r="F116" s="1"/>
  <c r="D113"/>
  <c r="L112"/>
  <c r="J110"/>
  <c r="L110" s="1"/>
  <c r="L108"/>
  <c r="L106"/>
  <c r="L94"/>
  <c r="J92"/>
  <c r="L92" s="1"/>
  <c r="L90"/>
  <c r="L88"/>
  <c r="L85"/>
  <c r="J83"/>
  <c r="L83" s="1"/>
  <c r="L81"/>
  <c r="L79"/>
  <c r="E282" i="55"/>
  <c r="F112" i="52"/>
  <c r="D110"/>
  <c r="F110" s="1"/>
  <c r="F108"/>
  <c r="F106"/>
  <c r="F103"/>
  <c r="D101"/>
  <c r="F101" s="1"/>
  <c r="F99"/>
  <c r="F97"/>
  <c r="F94"/>
  <c r="F92"/>
  <c r="F90"/>
  <c r="D88"/>
  <c r="F88" s="1"/>
  <c r="F85"/>
  <c r="F81"/>
  <c r="D79"/>
  <c r="F79" s="1"/>
  <c r="L75"/>
  <c r="J73"/>
  <c r="L73" s="1"/>
  <c r="L71"/>
  <c r="L69"/>
  <c r="D62" i="55"/>
  <c r="E263"/>
  <c r="G263" s="1"/>
  <c r="G265"/>
  <c r="G261"/>
  <c r="G259"/>
  <c r="L66" i="52"/>
  <c r="L63"/>
  <c r="L61"/>
  <c r="L60"/>
  <c r="J58"/>
  <c r="J64" s="1"/>
  <c r="L64" s="1"/>
  <c r="L57"/>
  <c r="J57"/>
  <c r="H638" i="55" l="1"/>
  <c r="I640" s="1"/>
  <c r="J120" i="52"/>
  <c r="L120" s="1"/>
  <c r="L125"/>
  <c r="L113" s="1"/>
  <c r="J147"/>
  <c r="L147" s="1"/>
  <c r="J157"/>
  <c r="L157" s="1"/>
  <c r="J167"/>
  <c r="L167" s="1"/>
  <c r="J113"/>
  <c r="F113"/>
  <c r="D120"/>
  <c r="F120" s="1"/>
  <c r="F125"/>
  <c r="F153"/>
  <c r="F163"/>
  <c r="D150"/>
  <c r="F150" s="1"/>
  <c r="D160"/>
  <c r="F160" s="1"/>
  <c r="J55"/>
  <c r="L55" s="1"/>
  <c r="D83"/>
  <c r="F83" s="1"/>
  <c r="L58"/>
  <c r="F66"/>
  <c r="F63"/>
  <c r="F61"/>
  <c r="F60"/>
  <c r="D58"/>
  <c r="D64" s="1"/>
  <c r="F64" s="1"/>
  <c r="F57"/>
  <c r="F53"/>
  <c r="F51"/>
  <c r="F47"/>
  <c r="F45"/>
  <c r="F44"/>
  <c r="F43"/>
  <c r="F42"/>
  <c r="F41"/>
  <c r="D40"/>
  <c r="F40" s="1"/>
  <c r="D39"/>
  <c r="F39" s="1"/>
  <c r="F38"/>
  <c r="D37"/>
  <c r="F37" s="1"/>
  <c r="F36"/>
  <c r="F35"/>
  <c r="D34"/>
  <c r="F34" s="1"/>
  <c r="F33"/>
  <c r="D32"/>
  <c r="F32" s="1"/>
  <c r="F31"/>
  <c r="F30"/>
  <c r="F29"/>
  <c r="F28"/>
  <c r="D27"/>
  <c r="F27" s="1"/>
  <c r="D26"/>
  <c r="F26" s="1"/>
  <c r="F25"/>
  <c r="F21"/>
  <c r="F20"/>
  <c r="F19"/>
  <c r="F18"/>
  <c r="F15"/>
  <c r="F14"/>
  <c r="F13"/>
  <c r="F12"/>
  <c r="F11"/>
  <c r="F10"/>
  <c r="F9"/>
  <c r="F8"/>
  <c r="F7"/>
  <c r="F6"/>
  <c r="F5"/>
  <c r="F4"/>
  <c r="D3"/>
  <c r="D17" s="1"/>
  <c r="F17" s="1"/>
  <c r="F62" i="55"/>
  <c r="F819"/>
  <c r="G819" s="1"/>
  <c r="G815"/>
  <c r="F810"/>
  <c r="G810" s="1"/>
  <c r="G806"/>
  <c r="F801"/>
  <c r="G801" s="1"/>
  <c r="G797"/>
  <c r="G791"/>
  <c r="F789"/>
  <c r="G789" s="1"/>
  <c r="G786"/>
  <c r="F781"/>
  <c r="G781" s="1"/>
  <c r="G780"/>
  <c r="G778"/>
  <c r="G775"/>
  <c r="F770"/>
  <c r="G770" s="1"/>
  <c r="G769"/>
  <c r="G767"/>
  <c r="G764"/>
  <c r="G758"/>
  <c r="F756"/>
  <c r="F759" s="1"/>
  <c r="G759" s="1"/>
  <c r="G753"/>
  <c r="G747"/>
  <c r="F745"/>
  <c r="G742"/>
  <c r="F737"/>
  <c r="G737" s="1"/>
  <c r="G736"/>
  <c r="G734"/>
  <c r="G731"/>
  <c r="G725"/>
  <c r="F723"/>
  <c r="G723" s="1"/>
  <c r="G714"/>
  <c r="F712"/>
  <c r="F706"/>
  <c r="E96" s="1"/>
  <c r="F96" s="1"/>
  <c r="F703"/>
  <c r="G701"/>
  <c r="G699"/>
  <c r="F696"/>
  <c r="G696" s="1"/>
  <c r="G639"/>
  <c r="G638"/>
  <c r="F636"/>
  <c r="G636" s="1"/>
  <c r="G633"/>
  <c r="F693"/>
  <c r="G691"/>
  <c r="G689"/>
  <c r="G693" s="1"/>
  <c r="F684"/>
  <c r="G682"/>
  <c r="G680"/>
  <c r="F675"/>
  <c r="G673"/>
  <c r="G671"/>
  <c r="F666"/>
  <c r="G666" s="1"/>
  <c r="G664"/>
  <c r="G662"/>
  <c r="F657"/>
  <c r="G655"/>
  <c r="G653"/>
  <c r="G657" s="1"/>
  <c r="G646"/>
  <c r="F646"/>
  <c r="F648" s="1"/>
  <c r="G644"/>
  <c r="G630"/>
  <c r="G627"/>
  <c r="F627"/>
  <c r="G620"/>
  <c r="F620"/>
  <c r="F613"/>
  <c r="G613" s="1"/>
  <c r="F607"/>
  <c r="G607" s="1"/>
  <c r="G603"/>
  <c r="F600"/>
  <c r="G600" s="1"/>
  <c r="G586"/>
  <c r="G585"/>
  <c r="G583"/>
  <c r="G580"/>
  <c r="G575"/>
  <c r="G574"/>
  <c r="G572"/>
  <c r="G569"/>
  <c r="F560"/>
  <c r="F564" s="1"/>
  <c r="G564" s="1"/>
  <c r="G555"/>
  <c r="G554"/>
  <c r="G552"/>
  <c r="G549"/>
  <c r="F544"/>
  <c r="G544" s="1"/>
  <c r="G540"/>
  <c r="F535"/>
  <c r="G535" s="1"/>
  <c r="G531"/>
  <c r="F526"/>
  <c r="G526" s="1"/>
  <c r="G522"/>
  <c r="G517"/>
  <c r="G516"/>
  <c r="G514"/>
  <c r="F511"/>
  <c r="G511" s="1"/>
  <c r="G506"/>
  <c r="G505"/>
  <c r="G503"/>
  <c r="F500"/>
  <c r="G500" s="1"/>
  <c r="G493"/>
  <c r="F491"/>
  <c r="F495" s="1"/>
  <c r="G495" s="1"/>
  <c r="F475"/>
  <c r="G475" s="1"/>
  <c r="F473"/>
  <c r="G473" s="1"/>
  <c r="G466"/>
  <c r="F464"/>
  <c r="F452" s="1"/>
  <c r="F457"/>
  <c r="G455"/>
  <c r="G451"/>
  <c r="G447"/>
  <c r="E449"/>
  <c r="G449" s="1"/>
  <c r="G441"/>
  <c r="G437"/>
  <c r="E439"/>
  <c r="G439" s="1"/>
  <c r="G431"/>
  <c r="E429"/>
  <c r="G429" s="1"/>
  <c r="G427"/>
  <c r="G425"/>
  <c r="E420"/>
  <c r="G420" s="1"/>
  <c r="G416"/>
  <c r="G413"/>
  <c r="G409"/>
  <c r="E407"/>
  <c r="E411" s="1"/>
  <c r="G411" s="1"/>
  <c r="G404"/>
  <c r="G400"/>
  <c r="G398"/>
  <c r="E395"/>
  <c r="G394"/>
  <c r="G389"/>
  <c r="G388"/>
  <c r="G387"/>
  <c r="G386"/>
  <c r="E384"/>
  <c r="E392" s="1"/>
  <c r="G392" s="1"/>
  <c r="G381"/>
  <c r="E379"/>
  <c r="G379" s="1"/>
  <c r="G377"/>
  <c r="G375"/>
  <c r="E366"/>
  <c r="E370" s="1"/>
  <c r="G370" s="1"/>
  <c r="E359"/>
  <c r="G359" s="1"/>
  <c r="G357"/>
  <c r="G354"/>
  <c r="G350"/>
  <c r="G349"/>
  <c r="G348"/>
  <c r="E346"/>
  <c r="D75" s="1"/>
  <c r="F75" s="1"/>
  <c r="G343"/>
  <c r="E341"/>
  <c r="G341" s="1"/>
  <c r="G339"/>
  <c r="G337"/>
  <c r="G334"/>
  <c r="E332"/>
  <c r="G332" s="1"/>
  <c r="G330"/>
  <c r="G328"/>
  <c r="G327"/>
  <c r="G326"/>
  <c r="G323"/>
  <c r="E321"/>
  <c r="G321" s="1"/>
  <c r="G319"/>
  <c r="G318"/>
  <c r="G317"/>
  <c r="G315"/>
  <c r="G311"/>
  <c r="E309"/>
  <c r="G309" s="1"/>
  <c r="G307"/>
  <c r="G305"/>
  <c r="G302"/>
  <c r="E300"/>
  <c r="G300" s="1"/>
  <c r="G298"/>
  <c r="G296"/>
  <c r="G293"/>
  <c r="E291"/>
  <c r="G291" s="1"/>
  <c r="G289"/>
  <c r="G287"/>
  <c r="G284"/>
  <c r="G282"/>
  <c r="G280"/>
  <c r="G278"/>
  <c r="G275"/>
  <c r="E273"/>
  <c r="G273" s="1"/>
  <c r="G271"/>
  <c r="G269"/>
  <c r="G256"/>
  <c r="E254"/>
  <c r="G254" s="1"/>
  <c r="G252"/>
  <c r="G250"/>
  <c r="G237"/>
  <c r="G235"/>
  <c r="G233"/>
  <c r="G231"/>
  <c r="G228"/>
  <c r="G226"/>
  <c r="G225"/>
  <c r="G224"/>
  <c r="G222"/>
  <c r="G221"/>
  <c r="G220"/>
  <c r="E218"/>
  <c r="G218" s="1"/>
  <c r="G215"/>
  <c r="G212"/>
  <c r="G210"/>
  <c r="G209"/>
  <c r="E207"/>
  <c r="G206"/>
  <c r="G202"/>
  <c r="E199"/>
  <c r="G199" s="1"/>
  <c r="E198"/>
  <c r="G198" s="1"/>
  <c r="G196"/>
  <c r="G195"/>
  <c r="G194"/>
  <c r="E192"/>
  <c r="D56" s="1"/>
  <c r="D55" s="1"/>
  <c r="G188"/>
  <c r="G186"/>
  <c r="G182"/>
  <c r="G180"/>
  <c r="G179"/>
  <c r="G178"/>
  <c r="G177"/>
  <c r="G176"/>
  <c r="G175"/>
  <c r="G174"/>
  <c r="G173"/>
  <c r="G172"/>
  <c r="G171"/>
  <c r="G170"/>
  <c r="G169"/>
  <c r="E168"/>
  <c r="G168" s="1"/>
  <c r="G167"/>
  <c r="G166"/>
  <c r="G165"/>
  <c r="E164"/>
  <c r="G164" s="1"/>
  <c r="E163"/>
  <c r="G162"/>
  <c r="G158"/>
  <c r="G157"/>
  <c r="G156"/>
  <c r="G155"/>
  <c r="G152"/>
  <c r="G151"/>
  <c r="G150"/>
  <c r="G149"/>
  <c r="G148"/>
  <c r="G147"/>
  <c r="G146"/>
  <c r="G145"/>
  <c r="G144"/>
  <c r="G143"/>
  <c r="G142"/>
  <c r="G141"/>
  <c r="E140"/>
  <c r="E154" s="1"/>
  <c r="G154" s="1"/>
  <c r="G137"/>
  <c r="G136"/>
  <c r="G135"/>
  <c r="G133"/>
  <c r="E132"/>
  <c r="G132" s="1"/>
  <c r="G131"/>
  <c r="E130"/>
  <c r="G130" s="1"/>
  <c r="E129"/>
  <c r="G129" s="1"/>
  <c r="E128"/>
  <c r="G128" s="1"/>
  <c r="G126"/>
  <c r="G125"/>
  <c r="G124"/>
  <c r="I123"/>
  <c r="G123"/>
  <c r="H122"/>
  <c r="G122"/>
  <c r="H121"/>
  <c r="G121"/>
  <c r="G119"/>
  <c r="G118"/>
  <c r="H117"/>
  <c r="G117"/>
  <c r="H116"/>
  <c r="I116" s="1"/>
  <c r="G116"/>
  <c r="J115"/>
  <c r="G115"/>
  <c r="H114"/>
  <c r="E114"/>
  <c r="G114" s="1"/>
  <c r="G113"/>
  <c r="D104"/>
  <c r="K97"/>
  <c r="F95"/>
  <c r="F93"/>
  <c r="F92"/>
  <c r="F91"/>
  <c r="D84"/>
  <c r="F84" s="1"/>
  <c r="D83"/>
  <c r="F83" s="1"/>
  <c r="F79"/>
  <c r="D78"/>
  <c r="F78" s="1"/>
  <c r="D76"/>
  <c r="F76" s="1"/>
  <c r="D74"/>
  <c r="F74" s="1"/>
  <c r="D73"/>
  <c r="F73" s="1"/>
  <c r="D72"/>
  <c r="D70"/>
  <c r="F70" s="1"/>
  <c r="D69"/>
  <c r="F69" s="1"/>
  <c r="D68"/>
  <c r="F68" s="1"/>
  <c r="D67"/>
  <c r="F67" s="1"/>
  <c r="D66"/>
  <c r="F66" s="1"/>
  <c r="D60"/>
  <c r="F60" s="1"/>
  <c r="D61"/>
  <c r="F61" s="1"/>
  <c r="G703" l="1"/>
  <c r="H639"/>
  <c r="I638"/>
  <c r="G648"/>
  <c r="D52"/>
  <c r="F52" s="1"/>
  <c r="F617"/>
  <c r="G617" s="1"/>
  <c r="H209"/>
  <c r="D58"/>
  <c r="D53"/>
  <c r="F53" s="1"/>
  <c r="G445"/>
  <c r="G756"/>
  <c r="D81"/>
  <c r="F81" s="1"/>
  <c r="F610"/>
  <c r="G610" s="1"/>
  <c r="D77"/>
  <c r="F77" s="1"/>
  <c r="D88"/>
  <c r="E94"/>
  <c r="F94" s="1"/>
  <c r="G140"/>
  <c r="E161"/>
  <c r="E184" s="1"/>
  <c r="G184" s="1"/>
  <c r="G192"/>
  <c r="F792"/>
  <c r="G792" s="1"/>
  <c r="G366"/>
  <c r="E432"/>
  <c r="G432" s="1"/>
  <c r="E442"/>
  <c r="G442" s="1"/>
  <c r="D55" i="52"/>
  <c r="F55" s="1"/>
  <c r="F58"/>
  <c r="F3"/>
  <c r="F24"/>
  <c r="D24"/>
  <c r="D49" s="1"/>
  <c r="F49" s="1"/>
  <c r="G163" i="55"/>
  <c r="G161" s="1"/>
  <c r="F726"/>
  <c r="G726" s="1"/>
  <c r="G706"/>
  <c r="G407"/>
  <c r="G395" s="1"/>
  <c r="G560"/>
  <c r="D86"/>
  <c r="E402"/>
  <c r="G402" s="1"/>
  <c r="G435"/>
  <c r="G491"/>
  <c r="F65"/>
  <c r="G207"/>
  <c r="E213"/>
  <c r="G213" s="1"/>
  <c r="E312"/>
  <c r="G312" s="1"/>
  <c r="E352"/>
  <c r="G352" s="1"/>
  <c r="G346"/>
  <c r="G684"/>
  <c r="F715"/>
  <c r="G715" s="1"/>
  <c r="G712"/>
  <c r="F468"/>
  <c r="G468" s="1"/>
  <c r="G464"/>
  <c r="G452" s="1"/>
  <c r="E90"/>
  <c r="F56"/>
  <c r="D59"/>
  <c r="F59" s="1"/>
  <c r="F64"/>
  <c r="F72"/>
  <c r="F748"/>
  <c r="G748" s="1"/>
  <c r="G745"/>
  <c r="D65"/>
  <c r="E391"/>
  <c r="G391" s="1"/>
  <c r="G384"/>
  <c r="F459"/>
  <c r="G459" s="1"/>
  <c r="G457"/>
  <c r="G675"/>
  <c r="F477"/>
  <c r="G477" s="1"/>
  <c r="D82"/>
  <c r="F82" s="1"/>
  <c r="J58" l="1"/>
  <c r="D57"/>
  <c r="D97" s="1"/>
  <c r="D71"/>
  <c r="D54"/>
  <c r="F54" s="1"/>
  <c r="F51" s="1"/>
  <c r="F88"/>
  <c r="D87"/>
  <c r="F55"/>
  <c r="D85"/>
  <c r="F86"/>
  <c r="F71"/>
  <c r="F80"/>
  <c r="F63"/>
  <c r="F58"/>
  <c r="F90"/>
  <c r="D80"/>
  <c r="F57" l="1"/>
  <c r="H57" s="1"/>
  <c r="H58"/>
  <c r="D51"/>
  <c r="F87"/>
  <c r="F85"/>
  <c r="F89"/>
  <c r="F97" l="1"/>
  <c r="C103"/>
  <c r="H97" l="1"/>
  <c r="C104"/>
  <c r="E103"/>
  <c r="E104" s="1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G604"/>
  <c r="F604"/>
  <c r="F608" s="1"/>
  <c r="F601"/>
  <c r="G601" s="1"/>
  <c r="G598"/>
  <c r="F598"/>
  <c r="G594"/>
  <c r="F589"/>
  <c r="G589" s="1"/>
  <c r="G585"/>
  <c r="F580"/>
  <c r="G580" s="1"/>
  <c r="G576"/>
  <c r="G571"/>
  <c r="F571"/>
  <c r="G567"/>
  <c r="G564"/>
  <c r="F564"/>
  <c r="F561"/>
  <c r="G561" s="1"/>
  <c r="G557"/>
  <c r="F552"/>
  <c r="G552" s="1"/>
  <c r="G551"/>
  <c r="G549"/>
  <c r="G546"/>
  <c r="G541"/>
  <c r="F541"/>
  <c r="G537"/>
  <c r="F532"/>
  <c r="G532" s="1"/>
  <c r="G528"/>
  <c r="G523"/>
  <c r="F523"/>
  <c r="G519"/>
  <c r="G511"/>
  <c r="G508"/>
  <c r="F508"/>
  <c r="F514" s="1"/>
  <c r="F503"/>
  <c r="G503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G437"/>
  <c r="E437"/>
  <c r="G435"/>
  <c r="G433"/>
  <c r="E428"/>
  <c r="G428" s="1"/>
  <c r="G424"/>
  <c r="G421"/>
  <c r="E419"/>
  <c r="G419" s="1"/>
  <c r="G417"/>
  <c r="G415"/>
  <c r="G412"/>
  <c r="G410"/>
  <c r="E410"/>
  <c r="G408"/>
  <c r="G406"/>
  <c r="G403" s="1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G374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G286"/>
  <c r="E286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G138"/>
  <c r="E138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F86"/>
  <c r="D86"/>
  <c r="D85"/>
  <c r="D84"/>
  <c r="F84" s="1"/>
  <c r="D83"/>
  <c r="F83" s="1"/>
  <c r="F82"/>
  <c r="D82"/>
  <c r="D81"/>
  <c r="F81" s="1"/>
  <c r="F79"/>
  <c r="D78"/>
  <c r="F78" s="1"/>
  <c r="D77"/>
  <c r="F77" s="1"/>
  <c r="D76"/>
  <c r="F76" s="1"/>
  <c r="F75"/>
  <c r="D75"/>
  <c r="D74"/>
  <c r="F74" s="1"/>
  <c r="D73"/>
  <c r="F73" s="1"/>
  <c r="D72"/>
  <c r="F72" s="1"/>
  <c r="D70"/>
  <c r="F70" s="1"/>
  <c r="D69"/>
  <c r="F69" s="1"/>
  <c r="D68"/>
  <c r="F68" s="1"/>
  <c r="F67"/>
  <c r="D67"/>
  <c r="D66"/>
  <c r="F66" s="1"/>
  <c r="D64"/>
  <c r="F64" s="1"/>
  <c r="D62"/>
  <c r="F62" s="1"/>
  <c r="D61"/>
  <c r="F61" s="1"/>
  <c r="D60"/>
  <c r="F60" s="1"/>
  <c r="F59"/>
  <c r="D59"/>
  <c r="D56"/>
  <c r="F56" s="1"/>
  <c r="D54"/>
  <c r="F54" s="1"/>
  <c r="D53"/>
  <c r="F53" s="1"/>
  <c r="D52"/>
  <c r="F52" s="1"/>
  <c r="D50"/>
  <c r="F50" s="1"/>
  <c r="D87" l="1"/>
  <c r="G692"/>
  <c r="G169"/>
  <c r="E210"/>
  <c r="G213"/>
  <c r="G465"/>
  <c r="G481"/>
  <c r="G646"/>
  <c r="G682"/>
  <c r="F65"/>
  <c r="G162"/>
  <c r="G447"/>
  <c r="G467"/>
  <c r="G485"/>
  <c r="G514"/>
  <c r="F51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5"/>
  <c r="F87"/>
  <c r="G147"/>
  <c r="G277"/>
  <c r="E440"/>
  <c r="G443"/>
  <c r="E450"/>
  <c r="G453"/>
  <c r="F460"/>
  <c r="G472"/>
  <c r="G210" l="1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493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<sst xmlns="http://schemas.openxmlformats.org/spreadsheetml/2006/main" count="3937" uniqueCount="782">
  <si>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</si>
  <si>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</si>
  <si>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</si>
  <si>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</si>
  <si>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</si>
  <si>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</si>
  <si>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</si>
  <si>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</si>
  <si>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</si>
  <si>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</si>
  <si>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</si>
  <si>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</si>
  <si>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</si>
  <si>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</si>
  <si>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</si>
  <si>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</si>
  <si>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</si>
  <si>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</si>
  <si>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</si>
  <si>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</si>
  <si>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</si>
  <si>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</si>
  <si>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</si>
  <si>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</si>
  <si>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</si>
  <si>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</si>
  <si>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</si>
  <si>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</si>
  <si>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</si>
  <si>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</si>
  <si>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</si>
  <si>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</si>
  <si>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</si>
  <si>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</si>
  <si>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</si>
  <si>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</si>
  <si>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</si>
  <si>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</si>
  <si>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</si>
  <si>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</si>
  <si>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</si>
  <si>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</si>
  <si>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</si>
  <si>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</si>
  <si>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</si>
  <si>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</si>
  <si>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</si>
  <si>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</si>
  <si>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</si>
  <si>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</si>
  <si>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</si>
  <si>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</si>
  <si>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</si>
  <si>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</si>
  <si>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</si>
  <si>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</si>
  <si>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</si>
  <si>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</si>
  <si>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</si>
  <si>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</si>
  <si>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</si>
  <si>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</si>
  <si>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</si>
  <si>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</si>
  <si>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</si>
  <si>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</si>
  <si>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</si>
  <si>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</si>
  <si>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</si>
  <si>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</si>
  <si>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</si>
  <si>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</si>
  <si>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</si>
  <si>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</si>
  <si>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</si>
  <si>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</si>
  <si>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</si>
  <si>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</si>
  <si>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</si>
  <si>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</si>
  <si>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</si>
  <si>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</si>
  <si>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</si>
  <si>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</si>
  <si>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</si>
  <si>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</si>
  <si>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</si>
  <si>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</si>
  <si>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</si>
  <si>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</si>
  <si>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</si>
  <si>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</si>
  <si>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</si>
  <si>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</si>
  <si>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</si>
  <si>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</si>
  <si>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</si>
  <si>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</si>
  <si>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</si>
  <si>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</si>
  <si>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</si>
  <si>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</si>
  <si>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</si>
  <si>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</si>
  <si>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</si>
  <si>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</si>
  <si>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</si>
  <si>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</si>
  <si>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</si>
  <si>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</si>
  <si>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</si>
  <si>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</si>
  <si>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</si>
  <si>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</si>
  <si>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</si>
  <si>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</si>
  <si>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</si>
  <si>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</si>
  <si>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</si>
  <si>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</si>
  <si>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</si>
  <si>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</si>
  <si>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</si>
  <si>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</si>
  <si>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</si>
  <si>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</si>
  <si>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</si>
  <si>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</si>
  <si>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</si>
  <si>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</si>
  <si>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</si>
  <si>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</si>
  <si>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</si>
  <si>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</si>
  <si>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</si>
  <si>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</si>
  <si>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</si>
  <si>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</si>
  <si>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</si>
  <si>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</si>
  <si>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</si>
  <si>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</si>
  <si>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</si>
  <si>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</si>
  <si>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</si>
  <si>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</si>
  <si>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</si>
  <si>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</si>
  <si>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</si>
  <si>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</si>
  <si>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</si>
  <si>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</si>
  <si>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</si>
  <si>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</si>
  <si>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</si>
  <si>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</si>
  <si>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</si>
  <si>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</si>
  <si>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</si>
  <si>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</si>
  <si>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</si>
  <si>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</si>
  <si>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</si>
  <si>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</si>
  <si>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</si>
  <si>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</si>
  <si>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</si>
  <si>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</si>
  <si>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</si>
  <si>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</si>
  <si>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</si>
  <si>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</si>
  <si>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</si>
  <si>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</si>
  <si>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</si>
  <si>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</si>
  <si>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</si>
  <si>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</si>
  <si>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</si>
  <si>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</si>
  <si>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</si>
  <si>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</si>
  <si>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</si>
  <si>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</si>
  <si>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</si>
  <si>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</si>
  <si>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</si>
  <si>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</si>
  <si>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</si>
  <si>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</si>
  <si>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</si>
  <si>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</si>
  <si>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</si>
  <si>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</si>
  <si>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</si>
  <si>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</si>
  <si>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</si>
  <si>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</si>
  <si>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</si>
  <si>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</si>
  <si>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</si>
  <si>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</si>
  <si>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</si>
  <si>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</si>
  <si>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</si>
  <si>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</si>
  <si>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</si>
  <si>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</si>
  <si>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</si>
  <si>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</si>
  <si>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</si>
  <si>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</si>
  <si>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</si>
  <si>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</si>
  <si>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</si>
  <si>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</si>
  <si>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</si>
  <si>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</si>
  <si>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</si>
  <si>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</si>
  <si>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</si>
  <si>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</si>
  <si>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</si>
  <si>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</si>
  <si>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</si>
  <si>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</si>
  <si>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</si>
  <si>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</si>
  <si>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</si>
  <si>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</si>
  <si>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</si>
  <si>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</si>
  <si>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</si>
  <si>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</si>
  <si>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</si>
  <si>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</si>
  <si>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</si>
  <si>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</si>
  <si>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</si>
  <si>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</si>
  <si>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</si>
  <si>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</si>
  <si>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</si>
  <si>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</si>
  <si>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</si>
  <si>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</si>
  <si>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</si>
  <si>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</si>
  <si>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</si>
  <si>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</si>
  <si>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</si>
  <si>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</si>
  <si>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</si>
  <si>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</si>
  <si>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</si>
  <si>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</si>
  <si>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</si>
  <si>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</si>
  <si>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</si>
  <si>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</si>
  <si>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</si>
  <si>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</si>
  <si>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</si>
  <si>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</si>
  <si>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</si>
  <si>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</si>
  <si>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</si>
  <si>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</si>
  <si>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</si>
  <si>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</si>
  <si>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</si>
  <si>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</si>
  <si>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</si>
  <si>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</si>
  <si>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</si>
  <si>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</si>
  <si>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</si>
  <si>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</si>
  <si>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</si>
  <si>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</si>
  <si>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</si>
  <si>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</si>
  <si>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</si>
  <si>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</si>
  <si>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</si>
  <si>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</si>
  <si>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</si>
  <si>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</si>
  <si>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</si>
  <si>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</si>
  <si>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</si>
  <si>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</si>
  <si>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</si>
  <si>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</si>
  <si>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</si>
  <si>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</si>
  <si>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</si>
  <si>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</si>
  <si>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</si>
  <si>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</si>
  <si>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</si>
  <si>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</si>
  <si>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</si>
  <si>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</si>
  <si>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</si>
  <si>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</si>
  <si>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</si>
  <si>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</si>
  <si>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</si>
  <si>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</si>
  <si>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</si>
  <si>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</si>
  <si>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</si>
  <si>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</si>
  <si>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</si>
  <si>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</si>
  <si>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</si>
  <si>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</si>
  <si>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</si>
  <si>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</si>
  <si>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</si>
  <si>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</si>
  <si>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</si>
  <si>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</si>
  <si>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</si>
  <si>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</si>
  <si>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</si>
  <si>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</si>
  <si>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</si>
  <si>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</si>
  <si>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</si>
  <si>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</si>
  <si>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</si>
  <si>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</si>
  <si>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</si>
  <si>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</si>
  <si>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</si>
  <si>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</si>
  <si>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</si>
  <si>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</si>
  <si>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</si>
  <si>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</si>
  <si>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</si>
  <si>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</si>
  <si>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</si>
  <si>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</si>
  <si>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</si>
  <si>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</si>
  <si>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</si>
  <si>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</si>
  <si>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</si>
  <si>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</si>
  <si>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</si>
  <si>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</si>
  <si>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</si>
  <si>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</si>
  <si>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</si>
  <si>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</si>
  <si>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</si>
  <si>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</si>
  <si>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</si>
  <si>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</si>
  <si>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</si>
  <si>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</si>
  <si>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</si>
  <si>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</si>
  <si>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</si>
  <si>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</si>
  <si>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</si>
  <si>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</si>
  <si>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</si>
  <si>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</si>
  <si>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</si>
  <si>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</si>
  <si>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</si>
  <si>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</si>
  <si>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</si>
  <si>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</si>
  <si>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</si>
  <si>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</si>
  <si>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</si>
  <si>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</si>
  <si>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</si>
  <si>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</si>
  <si>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</si>
  <si>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</si>
  <si>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</si>
  <si>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</si>
  <si>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</si>
  <si>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</si>
  <si>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</si>
  <si>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</si>
  <si>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</si>
  <si>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</si>
  <si>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</si>
  <si>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</si>
  <si>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</si>
  <si>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</si>
  <si>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</si>
  <si>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</si>
  <si>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</si>
  <si>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</si>
  <si>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</si>
  <si>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</si>
  <si>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</si>
  <si>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</si>
  <si>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</si>
  <si>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</si>
  <si>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</si>
  <si>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</si>
  <si>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</si>
  <si>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</si>
  <si>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</si>
  <si>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</si>
  <si>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</si>
  <si>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</si>
  <si>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</si>
  <si>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</si>
  <si>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</si>
  <si>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</si>
  <si>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</si>
  <si>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</si>
  <si>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</si>
  <si>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</si>
  <si>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</si>
  <si>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</si>
  <si>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</si>
  <si>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</si>
  <si>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</si>
  <si>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</si>
  <si>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</si>
  <si>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</si>
  <si>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</si>
  <si>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</si>
  <si>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</si>
  <si>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</si>
  <si>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</si>
  <si>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</si>
  <si>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</si>
  <si>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</si>
  <si>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</si>
  <si>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</si>
  <si>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</si>
  <si>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</si>
  <si>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</si>
  <si>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</si>
  <si>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</si>
  <si>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</si>
  <si>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</si>
  <si>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</si>
  <si>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</si>
  <si>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</si>
  <si>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</si>
  <si>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</si>
  <si>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</si>
  <si>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</si>
  <si>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</si>
  <si>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</si>
  <si>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</si>
  <si>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</si>
  <si>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</si>
  <si>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</si>
  <si>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</si>
  <si>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</si>
  <si>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</si>
  <si>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</si>
  <si>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</si>
  <si>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</si>
  <si>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</si>
  <si>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</si>
  <si>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</si>
  <si>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</si>
  <si>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</si>
  <si>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</si>
  <si>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</si>
  <si>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</si>
  <si>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</si>
  <si>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</si>
  <si>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</si>
  <si>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</si>
  <si>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</si>
  <si>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</si>
  <si>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</si>
  <si>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</si>
  <si>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</si>
  <si>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</si>
  <si>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</si>
  <si>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</si>
  <si>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</si>
  <si>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</si>
  <si>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</si>
  <si>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</si>
  <si>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</si>
  <si>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</si>
  <si>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</si>
  <si>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</si>
  <si>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</si>
  <si>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</si>
  <si>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</si>
  <si>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</si>
  <si>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</si>
  <si>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</si>
  <si>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</si>
  <si>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</si>
  <si>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</si>
  <si>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</si>
  <si>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</si>
  <si>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</si>
  <si>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</si>
  <si>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</si>
  <si>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</si>
  <si>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</si>
  <si>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</si>
  <si>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</si>
  <si>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</si>
  <si>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</si>
  <si>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</si>
  <si>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</si>
  <si>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</si>
  <si>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</si>
  <si>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</si>
  <si>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</si>
  <si>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</si>
  <si>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</si>
  <si>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</si>
  <si>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</si>
  <si>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</si>
  <si>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</si>
  <si>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</si>
  <si>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</si>
  <si>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</si>
  <si>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</si>
  <si>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</si>
  <si>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</si>
  <si>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</si>
  <si>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</si>
  <si>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</si>
  <si>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</si>
  <si>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</si>
  <si>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</si>
  <si>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</si>
  <si>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</si>
  <si>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</si>
  <si>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</si>
  <si>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</si>
  <si>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</si>
  <si>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</si>
  <si>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</si>
  <si>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</si>
  <si>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</si>
  <si>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</si>
  <si>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</si>
  <si>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</si>
  <si>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</si>
  <si>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</si>
  <si>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</si>
  <si>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</si>
  <si>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</si>
  <si>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</si>
  <si>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 xml:space="preserve">площа вул.Іваничука в м. Коломиї, де планується провести капітальний ремонт. </t>
  </si>
  <si>
    <t>середня вартість виготовлення 1 проекту на капітальний ремонт вул.Іваничука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</si>
  <si>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вул.Іваничука в м. Коломиї</t>
    </r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</si>
  <si>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</si>
  <si>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</si>
  <si>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вул. Маковея в м. Коломиї</t>
  </si>
  <si>
    <t xml:space="preserve">Обсяг видатків на проведення капітального ремонту  вул. вул. Кривоноса в м.Коломиї  </t>
  </si>
  <si>
    <t xml:space="preserve">Кількість робочих проектів, необхідних для виконання капітального ремонту  вул. Кривоноса в м.Коломиї  </t>
  </si>
  <si>
    <t xml:space="preserve">середня вартість виготовлення 1 проекту на капітальний ремонт вул. Кривоноса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</si>
  <si>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Кривоноса в м.Коломиї  </t>
    </r>
  </si>
  <si>
    <t xml:space="preserve">відсоток виконання завдання по капітальному ремонту вул. Кривоноса в м.Коломиї  </t>
  </si>
  <si>
    <t>Обсяг видатків на проведення капітального ремонту  вул. Чорновола в м. Коломиї</t>
  </si>
  <si>
    <t>Кількість робочих проектів, необхідних для виконання капітального ремонту  вул. Чорновола в м. Коломиї</t>
  </si>
  <si>
    <t xml:space="preserve">площа вул. Чорновола в м. Коломиї, де планується провести капітальний ремонт. </t>
  </si>
  <si>
    <t>середня вартість виготовлення 1 проекту на капітальний ремонт вул. Чорновола в м. Коломиї</t>
  </si>
  <si>
    <t xml:space="preserve">площа вул. Кривоноса в м.Коломиї , де планується провести капітальний ремонт. 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</si>
  <si>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</si>
  <si>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</si>
  <si>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</si>
  <si>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</si>
  <si>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</si>
  <si>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r>
      <t>середня вартість виготовлення 1 проекту на капітальний ремонт</t>
    </r>
    <r>
      <rPr>
        <sz val="8"/>
        <rFont val="Times New Roman"/>
        <family val="1"/>
        <charset val="204"/>
      </rPr>
      <t xml:space="preserve"> території скверу по вул.Атаманюка до берегоукріплення р.Прут  в місті Коломиї</t>
    </r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</si>
  <si>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</si>
  <si>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</si>
  <si>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</si>
  <si>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t xml:space="preserve">Кількість робочих проектів, необхідних для виконання капітального ремонту  проїзду від вул.Хмельницького до вул. Циганкова в м.Коломиї  </t>
  </si>
  <si>
    <t xml:space="preserve">середня вартість виготовлення 1 проекту на капітальний ремонт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</si>
  <si>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</si>
  <si>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</si>
  <si>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</si>
  <si>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</si>
  <si>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</si>
  <si>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</si>
  <si>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</si>
  <si>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</si>
  <si>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</si>
  <si>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</si>
  <si>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</si>
  <si>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</si>
  <si>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</si>
  <si>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</si>
  <si>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</si>
  <si>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</si>
  <si>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</si>
  <si>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</si>
  <si>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</si>
  <si>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</si>
  <si>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t>середня вартість виготовлення 1 проекту на капітальний ремонт міжквартальних проїздів біля будинку №270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</si>
  <si>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</si>
  <si>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</si>
  <si>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11.7.5.Провести капітальний ремонт міжквартальних проїздів біля будинку №272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</si>
  <si>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</si>
  <si>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№270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</si>
  <si>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</si>
  <si>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</si>
  <si>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</si>
  <si>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</si>
  <si>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</si>
  <si>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</si>
  <si>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</si>
  <si>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</si>
  <si>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</si>
  <si>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</si>
  <si>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</si>
  <si>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</si>
  <si>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</si>
  <si>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</si>
  <si>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</si>
  <si>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</si>
  <si>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№268А по вул.Мазепи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</si>
  <si>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№268А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</si>
  <si>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</si>
  <si>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буд. №141,141А по вул. Хмельницького в м.Коломиї         </t>
  </si>
  <si>
    <t xml:space="preserve">середня вартість виготовлення 1 проекту на капітальний ремонт міжквартальних проїздів біля буд. №141,141А по вул. Хмельницького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</si>
  <si>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буд. №141,141А по вул. Хмельницького в м.Коломиї  </t>
    </r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</si>
  <si>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</si>
  <si>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</si>
  <si>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 xml:space="preserve">відсоток виконання завдання по капітальному ремонту вул. Чорновола  в м.Коломиї  </t>
  </si>
  <si>
    <t xml:space="preserve">площа міжквартальних проїздів біля буд. №141,141А по вул. Хмельницького в м. Коломиї,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</si>
  <si>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</si>
  <si>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</si>
  <si>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</si>
  <si>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</si>
  <si>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</si>
  <si>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</si>
  <si>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</si>
  <si>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</si>
  <si>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3.4.Телекомунікаційні послуги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</si>
  <si>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</si>
  <si>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</si>
  <si>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</si>
  <si>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</si>
  <si>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</si>
  <si>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3.3.Телекомунікаційні послуги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</si>
  <si>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</si>
  <si>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</si>
  <si>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</si>
  <si>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</si>
  <si>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</si>
  <si>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</si>
  <si>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</si>
  <si>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</si>
  <si>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</si>
  <si>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</si>
  <si>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</si>
  <si>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</si>
  <si>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</si>
  <si>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</si>
  <si>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9.1.Провести капітальний ремонт вулиць міста</t>
  </si>
  <si>
    <t>9.2.Провести капітальний ремонт автобусних зупинок</t>
  </si>
  <si>
    <t>9.3.Провести капітальний ремонт  майданчиків</t>
  </si>
  <si>
    <t>9.4.Провести капітальний ремонт  мереж вуличного освітлення</t>
  </si>
  <si>
    <t xml:space="preserve">9.5.Провести капітальний ремонт  інших об'єктів </t>
  </si>
  <si>
    <t>9.6.Провести капітальний ремонт  каналізаційних мереж</t>
  </si>
  <si>
    <t>9.7.Провести капітальний ремонт міжквартальних проїздів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</si>
  <si>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</si>
  <si>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</si>
  <si>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пішохідних доріжок від будинку №16 по вул. Стефаника  до будинку №34 по вул Богуна в м. Коломиї)</t>
  </si>
  <si>
    <t>Послуги з благоустрою території (ремонт пішохідних доріжок по бул. Лесі Українки (біля статуї Матері Божої) в м. Коломиї)</t>
  </si>
  <si>
    <t>Послуги з благоустрою території (ремонт тротуарів по бул. Лесі Українки (заїзд до ЗДО №9) в м. 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</si>
  <si>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</si>
  <si>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</si>
  <si>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</si>
  <si>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</si>
  <si>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</si>
  <si>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</si>
  <si>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</si>
  <si>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</si>
  <si>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</si>
  <si>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</si>
  <si>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 xml:space="preserve">9.1.Провести капітальний ремонт вулиць </t>
  </si>
  <si>
    <t>9.1.1.Провести капітальний ремонт вул. Кобилянської в м.Коломиї. Коригування</t>
  </si>
  <si>
    <t>9.1.2. Провести капітальний ремонт дорожнього покриття вул.Едельвейсів  в місті Коломиї</t>
  </si>
  <si>
    <t>9.1.3.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</si>
  <si>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9.1.4. Провести капітальний ремонт  вул. І.Шарлая в м. Коломиї</t>
  </si>
  <si>
    <t>9.1.6. Провести капітальний ремонт вул.Іваничука в м. Коломиї</t>
  </si>
  <si>
    <t>9.1.7.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</si>
  <si>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9.1.9. Провести капітальний ремонт дорожнього та тротуарного покриття вул.С.Стрільців в м. Коломиї  Івано-Франківської обл.</t>
  </si>
  <si>
    <t>9.1.11. Провести капітальний ремонт вул. Маковея в м. Коломиї</t>
  </si>
  <si>
    <t>9.1.13. Капітальний ремонт вул. Чорновола в м. Коломиї</t>
  </si>
  <si>
    <t>9.2.1. Провести капітальний ремонт автобусної зупинки біля буд. № 83 по вул.Франка в м.Коломиї</t>
  </si>
  <si>
    <t>9.3.Провести капітальний ремонт майданчиків</t>
  </si>
  <si>
    <t xml:space="preserve">9.3.1. Провести капітальний ремонт спортивного майданчика по вул.Достоєвського в м.Коломиї </t>
  </si>
  <si>
    <t>9.4.Провести капітальний ремонт мереж вуличного освітлення</t>
  </si>
  <si>
    <t xml:space="preserve">9.4.1. Провести капітальний  ремонт вуличного освітлення біля озера в парку ім. Т.Шевченка в м.Коломиї </t>
  </si>
  <si>
    <t>9.5.Провести капітальний ремонт інших об'єктів</t>
  </si>
  <si>
    <t xml:space="preserve">9.5.1. Капітальний ремонт проїзду до озера в парку ім.Т.Шевченка  в м. Коломиї </t>
  </si>
  <si>
    <t xml:space="preserve">9.5.2. Капітальний ремонт пішохідних доріжок біля озера в парку ім.Т.Шевченка  в м. Коломиї </t>
  </si>
  <si>
    <t xml:space="preserve">9.5.3. Капітальний ремонт пішохідних доріжок  в парку ім.Т.Шевченка  в м. Коломиї </t>
  </si>
  <si>
    <t xml:space="preserve">9.5.4. Капітальний ремонт території скверу по вул.Атаманюка до берегоукріплення р.Прут  в місті Коломиї </t>
  </si>
  <si>
    <t>9.5.5. Капітальний ремонт території біля озера в парку ім.Т.Шевченка</t>
  </si>
  <si>
    <t>9.5.6. Капітальний ремонт території біля біля будинку №83 на вулиці Франка в місті Коломиї</t>
  </si>
  <si>
    <t xml:space="preserve">9.5.7. Капітальний ремонт проїзду від вул.Хмельницького до вул. Циганкова в м.Коломиї  </t>
  </si>
  <si>
    <t>9.6.Провести капітальний ремонт каналізаційних мереж</t>
  </si>
  <si>
    <t>9.6.1. Капітальний ремонт дощової каналізації біля будинку №44 по вулиці Січових Стрільців в місті Коломиї</t>
  </si>
  <si>
    <t>9.7.1.Провести капітальний ремонт міжквартальних проїздів біля будинку №36 по вул.Крип'якевича в м. Коломиї</t>
  </si>
  <si>
    <t xml:space="preserve">9.7.2.Провести капітальний ремонт міжквартальних проїздів біля будинку №274 по вул.Мазепи в м. Коломиї    </t>
  </si>
  <si>
    <t xml:space="preserve">9.7.3.Провести капітальний ремонт міжквартальних проїздів біля будинку №288А по вул.Мазепи в м. Коломиї    </t>
  </si>
  <si>
    <t xml:space="preserve">9.7.4.Провести капітальний ремонт міжквартальних проїздів біля будинку №270 по вул.Мазепи в м. Коломиї    </t>
  </si>
  <si>
    <t xml:space="preserve">9.7.6.Провести капітальний ремонт міжквартальних проїздів біля будинку №268 по вул.Мазепи в м. Коломиї    </t>
  </si>
  <si>
    <t xml:space="preserve">9.7.7.Провести капітальний ремонт міжквартальних проїздів біля будинку №268А по вул.Мазепи в м. Коломиї    </t>
  </si>
  <si>
    <t xml:space="preserve">9.7.8.Провести капітальний ремонт міжквартальних проїздів біля буд. №141,141А по вул. Хмельницького в м.Коломиї  </t>
  </si>
  <si>
    <t xml:space="preserve">9.1.12. Капітальний ремонт вул. Кривоноса в м.Коломиї  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</si>
  <si>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редакції)",  наказ управління комунального господарства від  08.08.2024  №36-О "Про затвердження плану видатків управління комунального господарства на 2024 рік (у новій редакції)", рішення міської ради від 22.08.2024р.  № 3748-55/2024 "Про уточнення бюджету Коломийської міської територіальної громади на 2024 рік (0953000000) код бюджету», наказ управління комунального господарства від  26.08.2024  №38-О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05.09.2024  №42-О "Про затвердження плану видатків управління комунального господарства на 2024 рік (у новій редакції)", наказ управління комунального господарства від  20.09.2024  №45-О "Про затвердження плану видатків управління комунального господарства на 2024 рік (у новій редакції)", наказ управління комунального господарства від  01.10.2024  №52-О "Про затвердження плану видатків управління комунального господарства на 2024 рік (у новій редакції)", </t>
    </r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</si>
  <si>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</si>
  <si>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</si>
  <si>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</si>
  <si>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рішення міської ради від 28.10.2024 №3893-56/2024</t>
  </si>
  <si>
    <t>9.1.5. Провести капітальний ремонт вул. Нижанківського в м. Коломиї</t>
  </si>
  <si>
    <t>Обсяг видатків на проведення капітального ремонту вул. Нижанківського в м. Коломиї</t>
  </si>
  <si>
    <t>Кількість робочих проектів, необхідних для виконання капітального ремонту вул. вул. Нижанківського в м. Коломиї</t>
  </si>
  <si>
    <t>площа ввул.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</si>
  <si>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</si>
  <si>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</si>
  <si>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</si>
  <si>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>рішення міської ради від 24.10.2024 №3893-56/2024</t>
  </si>
  <si>
    <t>9.1.10. Капітальний ремонт вул. Едельвейсів від вул. Моцарта до вул. Петлюри в м. Коломиї</t>
  </si>
  <si>
    <t>Обсяг видатків на проведення капітального ремонту  вул. Едельвейсів від вул. Моцарта до вул. Петлюри в м. Коломиї</t>
  </si>
  <si>
    <t>Кількість робочих проектів, необхідних для виконання капітального ремонту  вул. Едельвейсів від вул. Моцарта до  вул. Петлюри в м. Коломиї</t>
  </si>
  <si>
    <t>середня вартість виготовлення 1 проекту на капітальний ремонт вул. Едельвейсів від вул. Моцарта до  вул. Петлюри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</si>
  <si>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Едельвейсів від вул. Моцарта до  вул. Петлюри в м. Коломиї</t>
    </r>
  </si>
  <si>
    <t>відсоток виконання завдання по капітальному ремонту вул. Едельвейсів від вул. Моцарта до  вул. Петлюри в м. Коломиї</t>
  </si>
  <si>
    <t>площа вул. Едельвейсів від вул. Моцарта до  вул. Петлюри в м. Коломиї, де планується провести капітальний ремонт</t>
  </si>
  <si>
    <t xml:space="preserve">9.7.9.Провести капітальний ремонт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</si>
  <si>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</si>
  <si>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</si>
  <si>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</si>
  <si>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</si>
  <si>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</si>
  <si>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9.7.10.Провести капітальний ремонт міжквартальних проїздів біля буд. №119 по вул Довбуша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</si>
  <si>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</si>
  <si>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</si>
  <si>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</si>
  <si>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</si>
  <si>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 xml:space="preserve">9.7.11.Провести капітальний ремонт міжквартальних проїздів біля буд. №36 по вул Крип'якевича в м.Коломиї  </t>
  </si>
  <si>
    <t xml:space="preserve">Обсяг видатків на проведення капітального ремонту  міжквартальних проїздів біля буд. №36 по вул Крип'якевича в м.Коломиї  </t>
  </si>
  <si>
    <t xml:space="preserve">Кількість робочих проектів, необхідних для виконання капітального ремонту міжквартальних проїздів біля буд. №36 по вул Крип'якевича в м.Коломиї  </t>
  </si>
  <si>
    <t xml:space="preserve">середня вартість виготовлення 1 проекту на капітальний ремонт міжквартальних проїздів біля буд. №36 по вул Крип'якевича в м.Коломиї  </t>
  </si>
  <si>
    <t xml:space="preserve">відсоток виконання завдання по капітальному ремонту  міжквартальних проїздів біля буд. №36 по вул Крип'якевича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</si>
  <si>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</si>
  <si>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</si>
  <si>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</si>
  <si>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</si>
  <si>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</si>
  <si>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</si>
  <si>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9.1.14. Капітальний ремонт вул. Молодіжної в м. Коломиї</t>
  </si>
  <si>
    <t>рішення міської ради від 05.12.2024 №4088-58/2024</t>
  </si>
  <si>
    <t>Обсяг видатків на проведення капітального ремонту  вул. Молодіжної  в м. Коломиї</t>
  </si>
  <si>
    <t>Кількість робочих проектів, необхідних для виконання капітального ремонту  вул. Молодіжної в м. Коломиї</t>
  </si>
  <si>
    <t xml:space="preserve">площа вул. Молодіжної в м. Коломиї, де планується провести капітальний ремонт. </t>
  </si>
  <si>
    <t>середня вартість виготовлення 1 проекту на капітальний ремонт вул. Молодіжної в м. Коломиї</t>
  </si>
  <si>
    <t xml:space="preserve">відсоток виконання завдання по капітальному ремонту вул. Молодіжної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</si>
  <si>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Молодіжної в м. Коломиї</t>
    </r>
  </si>
  <si>
    <t>вилучити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</si>
  <si>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вул. Чорновола в м. Коломиї</t>
    </r>
  </si>
  <si>
    <t xml:space="preserve">9.5.1. Капітальний ремонт проїзду від вул.Хмельницького до вул. Циганкова в м.Коломиї  </t>
  </si>
  <si>
    <t>рішення міської ради від 05.12.2024 №4011-58/2024</t>
  </si>
  <si>
    <t>наказ УКГ від 09.12.2024 №59-О</t>
  </si>
  <si>
    <t>Послуги з благоустрою території (ремонт тротуарів біля буд.№3 по вул.Лисенка в м.Коломиї)</t>
  </si>
  <si>
    <t>рішення міської ради від 24.10.2024р.  № 3893-56/2024 "Про уточнення бюджету Коломийської міської територіальної громади на 2024 рік (0953000000) код бюджету», наказ управління комунального господарства від  28.10.2024  №54-О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05.11.2024  №56-О "Про затвердження плану видатків управління комунального господарства на 2024 рік (у новій редакції)", рішення міської ради від 05.12.2024 №3998-58/2024 "Про внесення змін до програми   «Благоустрій Коломийської міської територіальної громади на 2021-2025 роки в новій редакції»", рішення міської ради від 05.12.2024р. № 4011-58/2024 "Про уточнення бюджету Коломийської міської територіальної громади на 2024 рік (0953000000) код бюджету", наказ управління комунального господарства від 09.12.2024р №59-О "Про затвердження планів видатків управління комунального господарства на 2024рік (у новій редакції)"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</si>
  <si>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212 300 561,00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151 110 292,00,00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61 190 269,00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</si>
  <si>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Уляна КАЛИНЯК</t>
  </si>
  <si>
    <t>від 11.12.2024 №61-О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</si>
</sst>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.5"/>
      <color rgb="FF000000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/>
    <xf numFmtId="4" fontId="17" fillId="4" borderId="2" xfId="0" applyNumberFormat="1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wrapText="1"/>
    </xf>
    <xf numFmtId="2" fontId="16" fillId="2" borderId="0" xfId="0" applyNumberFormat="1" applyFont="1" applyFill="1" applyBorder="1"/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4" fontId="15" fillId="2" borderId="10" xfId="0" applyNumberFormat="1" applyFont="1" applyFill="1" applyBorder="1" applyAlignment="1">
      <alignment horizontal="center" wrapText="1"/>
    </xf>
    <xf numFmtId="4" fontId="17" fillId="5" borderId="2" xfId="0" applyNumberFormat="1" applyFont="1" applyFill="1" applyBorder="1" applyAlignment="1">
      <alignment horizontal="center" vertical="center" shrinkToFit="1"/>
    </xf>
    <xf numFmtId="164" fontId="17" fillId="4" borderId="2" xfId="0" applyNumberFormat="1" applyFont="1" applyFill="1" applyBorder="1" applyAlignment="1">
      <alignment horizontal="center" vertical="center" shrinkToFit="1"/>
    </xf>
    <xf numFmtId="0" fontId="2" fillId="2" borderId="8" xfId="0" applyFont="1" applyFill="1" applyBorder="1"/>
    <xf numFmtId="0" fontId="2" fillId="2" borderId="3" xfId="0" applyFont="1" applyFill="1" applyBorder="1"/>
    <xf numFmtId="0" fontId="2" fillId="2" borderId="11" xfId="0" applyFont="1" applyFill="1" applyBorder="1"/>
    <xf numFmtId="0" fontId="18" fillId="2" borderId="7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12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21" fillId="4" borderId="2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vertical="center" wrapText="1"/>
    </xf>
    <xf numFmtId="0" fontId="29" fillId="2" borderId="0" xfId="0" applyFont="1" applyFill="1" applyAlignment="1">
      <alignment horizontal="left" wrapText="1"/>
    </xf>
    <xf numFmtId="0" fontId="29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22" fillId="2" borderId="6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0" fontId="20" fillId="2" borderId="7" xfId="1" applyFont="1" applyFill="1" applyBorder="1" applyAlignment="1">
      <alignment horizontal="left" vertical="center" wrapText="1"/>
    </xf>
    <xf numFmtId="0" fontId="35" fillId="2" borderId="4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0" fontId="39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83" t="s">
        <v>98</v>
      </c>
      <c r="G1" s="184"/>
    </row>
    <row r="2" spans="1:7">
      <c r="F2" s="184"/>
      <c r="G2" s="184"/>
    </row>
    <row r="3" spans="1:7" ht="32.25" customHeight="1">
      <c r="F3" s="184"/>
      <c r="G3" s="184"/>
    </row>
    <row r="4" spans="1:7" ht="15.75">
      <c r="A4" s="1"/>
      <c r="E4" s="1" t="s">
        <v>0</v>
      </c>
    </row>
    <row r="5" spans="1:7" ht="15.75">
      <c r="A5" s="1"/>
      <c r="E5" s="188" t="s">
        <v>1</v>
      </c>
      <c r="F5" s="188"/>
      <c r="G5" s="188"/>
    </row>
    <row r="6" spans="1:7" ht="15.75">
      <c r="A6" s="1"/>
      <c r="B6" s="1"/>
      <c r="E6" s="189"/>
      <c r="F6" s="189"/>
      <c r="G6" s="189"/>
    </row>
    <row r="7" spans="1:7" ht="15" customHeight="1">
      <c r="A7" s="1"/>
      <c r="E7" s="190" t="s">
        <v>2</v>
      </c>
      <c r="F7" s="190"/>
      <c r="G7" s="190"/>
    </row>
    <row r="8" spans="1:7" ht="15.75">
      <c r="A8" s="1"/>
      <c r="B8" s="1"/>
      <c r="E8" s="189"/>
      <c r="F8" s="189"/>
      <c r="G8" s="189"/>
    </row>
    <row r="9" spans="1:7" ht="15" customHeight="1">
      <c r="A9" s="1"/>
      <c r="E9" s="190"/>
      <c r="F9" s="190"/>
      <c r="G9" s="190"/>
    </row>
    <row r="10" spans="1:7" ht="15.75">
      <c r="A10" s="1"/>
      <c r="E10" s="187" t="s">
        <v>3</v>
      </c>
      <c r="F10" s="187"/>
      <c r="G10" s="187"/>
    </row>
    <row r="13" spans="1:7" ht="15.75">
      <c r="A13" s="191" t="s">
        <v>4</v>
      </c>
      <c r="B13" s="191"/>
      <c r="C13" s="191"/>
      <c r="D13" s="191"/>
      <c r="E13" s="191"/>
      <c r="F13" s="191"/>
      <c r="G13" s="191"/>
    </row>
    <row r="14" spans="1:7" ht="15.75">
      <c r="A14" s="191" t="s">
        <v>5</v>
      </c>
      <c r="B14" s="191"/>
      <c r="C14" s="191"/>
      <c r="D14" s="191"/>
      <c r="E14" s="191"/>
      <c r="F14" s="191"/>
      <c r="G14" s="191"/>
    </row>
    <row r="17" spans="1:7" ht="15.75">
      <c r="A17" s="186" t="s">
        <v>6</v>
      </c>
      <c r="B17" s="7"/>
      <c r="C17" s="186"/>
      <c r="D17" s="193"/>
      <c r="E17" s="193"/>
      <c r="F17" s="193"/>
      <c r="G17" s="193"/>
    </row>
    <row r="18" spans="1:7">
      <c r="A18" s="186"/>
      <c r="B18" s="8" t="s">
        <v>66</v>
      </c>
      <c r="C18" s="186"/>
      <c r="D18" s="192" t="s">
        <v>42</v>
      </c>
      <c r="E18" s="192"/>
      <c r="F18" s="192"/>
      <c r="G18" s="192"/>
    </row>
    <row r="19" spans="1:7" ht="15.75">
      <c r="A19" s="186" t="s">
        <v>8</v>
      </c>
      <c r="B19" s="7"/>
      <c r="C19" s="186"/>
      <c r="D19" s="194"/>
      <c r="E19" s="194"/>
      <c r="F19" s="194"/>
      <c r="G19" s="194"/>
    </row>
    <row r="20" spans="1:7">
      <c r="A20" s="186"/>
      <c r="B20" s="8" t="s">
        <v>66</v>
      </c>
      <c r="C20" s="186"/>
      <c r="D20" s="190" t="s">
        <v>41</v>
      </c>
      <c r="E20" s="190"/>
      <c r="F20" s="190"/>
      <c r="G20" s="190"/>
    </row>
    <row r="21" spans="1:7" ht="15.75">
      <c r="A21" s="186" t="s">
        <v>9</v>
      </c>
      <c r="B21" s="7"/>
      <c r="C21" s="7"/>
      <c r="D21" s="193"/>
      <c r="E21" s="193"/>
      <c r="F21" s="193"/>
      <c r="G21" s="193"/>
    </row>
    <row r="22" spans="1:7">
      <c r="A22" s="186"/>
      <c r="B22" s="9" t="s">
        <v>66</v>
      </c>
      <c r="C22" s="9" t="s">
        <v>10</v>
      </c>
      <c r="D22" s="192" t="s">
        <v>43</v>
      </c>
      <c r="E22" s="192"/>
      <c r="F22" s="192"/>
      <c r="G22" s="192"/>
    </row>
    <row r="23" spans="1:7" ht="42" customHeight="1">
      <c r="A23" s="3" t="s">
        <v>11</v>
      </c>
      <c r="B23" s="187" t="s">
        <v>12</v>
      </c>
      <c r="C23" s="187"/>
      <c r="D23" s="187"/>
      <c r="E23" s="187"/>
      <c r="F23" s="187"/>
      <c r="G23" s="187"/>
    </row>
    <row r="24" spans="1:7" ht="15.75">
      <c r="A24" s="3" t="s">
        <v>13</v>
      </c>
      <c r="B24" s="187" t="s">
        <v>14</v>
      </c>
      <c r="C24" s="187"/>
      <c r="D24" s="187"/>
      <c r="E24" s="187"/>
      <c r="F24" s="187"/>
      <c r="G24" s="187"/>
    </row>
    <row r="25" spans="1:7" ht="15.75">
      <c r="A25" s="3" t="s">
        <v>15</v>
      </c>
      <c r="B25" s="187" t="s">
        <v>67</v>
      </c>
      <c r="C25" s="187"/>
      <c r="D25" s="187"/>
      <c r="E25" s="187"/>
      <c r="F25" s="187"/>
      <c r="G25" s="187"/>
    </row>
    <row r="26" spans="1:7" ht="15.75">
      <c r="A26" s="4"/>
    </row>
    <row r="27" spans="1:7" ht="15.75">
      <c r="A27" s="10" t="s">
        <v>17</v>
      </c>
      <c r="B27" s="185" t="s">
        <v>68</v>
      </c>
      <c r="C27" s="185"/>
      <c r="D27" s="185"/>
      <c r="E27" s="185"/>
      <c r="F27" s="185"/>
      <c r="G27" s="185"/>
    </row>
    <row r="28" spans="1:7" ht="15.75">
      <c r="A28" s="10"/>
      <c r="B28" s="185"/>
      <c r="C28" s="185"/>
      <c r="D28" s="185"/>
      <c r="E28" s="185"/>
      <c r="F28" s="185"/>
      <c r="G28" s="185"/>
    </row>
    <row r="29" spans="1:7" ht="15.75">
      <c r="A29" s="10"/>
      <c r="B29" s="185"/>
      <c r="C29" s="185"/>
      <c r="D29" s="185"/>
      <c r="E29" s="185"/>
      <c r="F29" s="185"/>
      <c r="G29" s="185"/>
    </row>
    <row r="30" spans="1:7" ht="15.75">
      <c r="A30" s="10"/>
      <c r="B30" s="185"/>
      <c r="C30" s="185"/>
      <c r="D30" s="185"/>
      <c r="E30" s="185"/>
      <c r="F30" s="185"/>
      <c r="G30" s="185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87" t="s">
        <v>70</v>
      </c>
      <c r="C33" s="187"/>
      <c r="D33" s="187"/>
      <c r="E33" s="187"/>
      <c r="F33" s="187"/>
      <c r="G33" s="187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85" t="s">
        <v>18</v>
      </c>
      <c r="C35" s="185"/>
      <c r="D35" s="185"/>
      <c r="E35" s="185"/>
      <c r="F35" s="185"/>
      <c r="G35" s="185"/>
    </row>
    <row r="36" spans="1:7" ht="15.75">
      <c r="A36" s="19"/>
      <c r="B36" s="185"/>
      <c r="C36" s="185"/>
      <c r="D36" s="185"/>
      <c r="E36" s="185"/>
      <c r="F36" s="185"/>
      <c r="G36" s="185"/>
    </row>
    <row r="37" spans="1:7" ht="15.75">
      <c r="A37" s="19"/>
      <c r="B37" s="185"/>
      <c r="C37" s="185"/>
      <c r="D37" s="185"/>
      <c r="E37" s="185"/>
      <c r="F37" s="185"/>
      <c r="G37" s="185"/>
    </row>
    <row r="38" spans="1:7" ht="15.75">
      <c r="A38" s="19"/>
      <c r="B38" s="185"/>
      <c r="C38" s="185"/>
      <c r="D38" s="185"/>
      <c r="E38" s="185"/>
      <c r="F38" s="185"/>
      <c r="G38" s="185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85" t="s">
        <v>25</v>
      </c>
      <c r="B47" s="185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86" t="s">
        <v>29</v>
      </c>
      <c r="B50" s="187" t="s">
        <v>27</v>
      </c>
      <c r="C50" s="187"/>
      <c r="D50" s="187"/>
      <c r="E50" s="187"/>
      <c r="F50" s="187"/>
      <c r="G50" s="187"/>
    </row>
    <row r="51" spans="1:7" ht="15.75">
      <c r="A51" s="186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85" t="s">
        <v>25</v>
      </c>
      <c r="B58" s="185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87" t="s">
        <v>30</v>
      </c>
      <c r="C61" s="187"/>
      <c r="D61" s="187"/>
      <c r="E61" s="187"/>
      <c r="F61" s="187"/>
      <c r="G61" s="187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95" t="s">
        <v>73</v>
      </c>
      <c r="B76" s="195"/>
      <c r="C76" s="195"/>
      <c r="D76" s="1"/>
    </row>
    <row r="77" spans="1:7" ht="32.25" customHeight="1">
      <c r="A77" s="195"/>
      <c r="B77" s="195"/>
      <c r="C77" s="195"/>
      <c r="D77" s="13"/>
      <c r="E77" s="12"/>
      <c r="F77" s="196"/>
      <c r="G77" s="196"/>
    </row>
    <row r="78" spans="1:7" ht="15.75">
      <c r="A78" s="6"/>
      <c r="B78" s="3"/>
      <c r="D78" s="8" t="s">
        <v>38</v>
      </c>
      <c r="F78" s="190" t="s">
        <v>78</v>
      </c>
      <c r="G78" s="190"/>
    </row>
    <row r="79" spans="1:7" ht="15.75">
      <c r="A79" s="187" t="s">
        <v>40</v>
      </c>
      <c r="B79" s="187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87" t="s">
        <v>75</v>
      </c>
      <c r="B81" s="187"/>
      <c r="C81" s="187"/>
      <c r="D81" s="13"/>
      <c r="E81" s="12"/>
      <c r="F81" s="196"/>
      <c r="G81" s="196"/>
    </row>
    <row r="82" spans="1:7" ht="15.75">
      <c r="A82" s="1"/>
      <c r="B82" s="3"/>
      <c r="C82" s="3"/>
      <c r="D82" s="8" t="s">
        <v>38</v>
      </c>
      <c r="F82" s="190" t="s">
        <v>78</v>
      </c>
      <c r="G82" s="190"/>
    </row>
    <row r="83" spans="1:7">
      <c r="A83" s="24" t="s">
        <v>76</v>
      </c>
    </row>
    <row r="84" spans="1:7">
      <c r="A84" s="25" t="s">
        <v>77</v>
      </c>
    </row>
  </sheetData>
  <mergeCells count="44">
    <mergeCell ref="A50:A51"/>
    <mergeCell ref="A47:B47"/>
    <mergeCell ref="A76:C77"/>
    <mergeCell ref="A81:C81"/>
    <mergeCell ref="F77:G77"/>
    <mergeCell ref="F78:G78"/>
    <mergeCell ref="F81:G81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B29:G29"/>
    <mergeCell ref="B30:G30"/>
    <mergeCell ref="A13:G13"/>
    <mergeCell ref="A14:G14"/>
    <mergeCell ref="D18:G18"/>
    <mergeCell ref="D17:G17"/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97" t="s">
        <v>99</v>
      </c>
      <c r="L1" s="198"/>
      <c r="M1" s="198"/>
    </row>
    <row r="2" spans="1:13" ht="46.5" customHeight="1">
      <c r="K2" s="198"/>
      <c r="L2" s="198"/>
      <c r="M2" s="198"/>
    </row>
    <row r="3" spans="1:13" ht="15.75">
      <c r="A3" s="191" t="s">
        <v>44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5.75">
      <c r="A4" s="191" t="s">
        <v>45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13" ht="15.75">
      <c r="A5" s="186" t="s">
        <v>6</v>
      </c>
      <c r="B5" s="7"/>
      <c r="C5" s="1"/>
      <c r="E5" s="200"/>
      <c r="F5" s="200"/>
      <c r="G5" s="200"/>
      <c r="H5" s="200"/>
      <c r="I5" s="200"/>
      <c r="J5" s="200"/>
      <c r="K5" s="200"/>
      <c r="L5" s="200"/>
      <c r="M5" s="200"/>
    </row>
    <row r="6" spans="1:13" ht="15" customHeight="1">
      <c r="A6" s="186"/>
      <c r="B6" s="8" t="s">
        <v>7</v>
      </c>
      <c r="C6" s="1"/>
      <c r="E6" s="192" t="s">
        <v>42</v>
      </c>
      <c r="F6" s="192"/>
      <c r="G6" s="192"/>
      <c r="H6" s="192"/>
      <c r="I6" s="192"/>
      <c r="J6" s="192"/>
      <c r="K6" s="192"/>
      <c r="L6" s="192"/>
      <c r="M6" s="192"/>
    </row>
    <row r="7" spans="1:13" ht="15.75">
      <c r="A7" s="186" t="s">
        <v>8</v>
      </c>
      <c r="B7" s="7"/>
      <c r="C7" s="1"/>
      <c r="E7" s="200"/>
      <c r="F7" s="200"/>
      <c r="G7" s="200"/>
      <c r="H7" s="200"/>
      <c r="I7" s="200"/>
      <c r="J7" s="200"/>
      <c r="K7" s="200"/>
      <c r="L7" s="200"/>
      <c r="M7" s="200"/>
    </row>
    <row r="8" spans="1:13" ht="15" customHeight="1">
      <c r="A8" s="186"/>
      <c r="B8" s="8" t="s">
        <v>7</v>
      </c>
      <c r="C8" s="1"/>
      <c r="E8" s="201" t="s">
        <v>41</v>
      </c>
      <c r="F8" s="201"/>
      <c r="G8" s="201"/>
      <c r="H8" s="201"/>
      <c r="I8" s="201"/>
      <c r="J8" s="201"/>
      <c r="K8" s="201"/>
      <c r="L8" s="201"/>
      <c r="M8" s="201"/>
    </row>
    <row r="9" spans="1:13" ht="15.75">
      <c r="A9" s="186" t="s">
        <v>9</v>
      </c>
      <c r="B9" s="7"/>
      <c r="C9" s="7"/>
      <c r="E9" s="200"/>
      <c r="F9" s="200"/>
      <c r="G9" s="200"/>
      <c r="H9" s="200"/>
      <c r="I9" s="200"/>
      <c r="J9" s="200"/>
      <c r="K9" s="200"/>
      <c r="L9" s="200"/>
      <c r="M9" s="200"/>
    </row>
    <row r="10" spans="1:13" ht="15" customHeight="1">
      <c r="A10" s="186"/>
      <c r="B10" s="9" t="s">
        <v>7</v>
      </c>
      <c r="C10" s="9" t="s">
        <v>10</v>
      </c>
      <c r="E10" s="192" t="s">
        <v>43</v>
      </c>
      <c r="F10" s="192"/>
      <c r="G10" s="192"/>
      <c r="H10" s="192"/>
      <c r="I10" s="192"/>
      <c r="J10" s="192"/>
      <c r="K10" s="192"/>
      <c r="L10" s="192"/>
      <c r="M10" s="192"/>
    </row>
    <row r="11" spans="1:13" ht="15.75">
      <c r="A11" s="186" t="s">
        <v>11</v>
      </c>
      <c r="B11" s="199" t="s">
        <v>46</v>
      </c>
      <c r="C11" s="199"/>
      <c r="D11" s="199"/>
    </row>
    <row r="12" spans="1:13" ht="15.75">
      <c r="A12" s="186"/>
      <c r="B12" s="199" t="s">
        <v>21</v>
      </c>
      <c r="C12" s="199"/>
      <c r="D12" s="199"/>
    </row>
    <row r="13" spans="1:13" ht="15.75">
      <c r="A13" s="4"/>
    </row>
    <row r="14" spans="1:13" ht="15.75">
      <c r="A14" s="4"/>
    </row>
    <row r="16" spans="1:13" ht="15.75">
      <c r="B16" s="185" t="s">
        <v>47</v>
      </c>
      <c r="C16" s="185"/>
      <c r="D16" s="185"/>
      <c r="E16" s="185" t="s">
        <v>48</v>
      </c>
      <c r="F16" s="185"/>
      <c r="G16" s="185"/>
      <c r="H16" s="185" t="s">
        <v>49</v>
      </c>
      <c r="I16" s="185"/>
      <c r="J16" s="185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86" t="s">
        <v>13</v>
      </c>
      <c r="B24" s="187" t="s">
        <v>20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ht="15.75">
      <c r="A25" s="186"/>
      <c r="B25" s="1" t="s">
        <v>21</v>
      </c>
    </row>
    <row r="26" spans="1:13" ht="15.75">
      <c r="A26" s="4"/>
    </row>
    <row r="27" spans="1:13" ht="79.5" customHeight="1">
      <c r="A27" s="185" t="s">
        <v>62</v>
      </c>
      <c r="B27" s="185" t="s">
        <v>61</v>
      </c>
      <c r="C27" s="185" t="s">
        <v>47</v>
      </c>
      <c r="D27" s="185"/>
      <c r="E27" s="185"/>
      <c r="F27" s="185" t="s">
        <v>48</v>
      </c>
      <c r="G27" s="185"/>
      <c r="H27" s="185"/>
      <c r="I27" s="185" t="s">
        <v>49</v>
      </c>
      <c r="J27" s="185"/>
      <c r="K27" s="185"/>
    </row>
    <row r="28" spans="1:13" ht="31.5">
      <c r="A28" s="185"/>
      <c r="B28" s="185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85" t="s">
        <v>53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</row>
    <row r="35" spans="1:13" ht="15.75">
      <c r="A35" s="4"/>
    </row>
    <row r="36" spans="1:13" ht="15.75">
      <c r="A36" s="4"/>
    </row>
    <row r="37" spans="1:13" ht="15.75">
      <c r="A37" s="186" t="s">
        <v>15</v>
      </c>
      <c r="B37" s="187" t="s">
        <v>54</v>
      </c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13" ht="15.75">
      <c r="A38" s="186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85" t="s">
        <v>28</v>
      </c>
      <c r="C41" s="185" t="s">
        <v>47</v>
      </c>
      <c r="D41" s="185"/>
      <c r="E41" s="185"/>
      <c r="F41" s="185" t="s">
        <v>48</v>
      </c>
      <c r="G41" s="185"/>
      <c r="H41" s="185"/>
      <c r="I41" s="185" t="s">
        <v>49</v>
      </c>
      <c r="J41" s="185"/>
      <c r="K41" s="185"/>
    </row>
    <row r="42" spans="1:13" ht="41.25" customHeight="1">
      <c r="B42" s="185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85" t="s">
        <v>53</v>
      </c>
      <c r="C47" s="185"/>
      <c r="D47" s="185"/>
      <c r="E47" s="185"/>
      <c r="F47" s="185"/>
      <c r="G47" s="185"/>
      <c r="H47" s="185"/>
      <c r="I47" s="185"/>
      <c r="J47" s="185"/>
      <c r="K47" s="185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87" t="s">
        <v>55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</row>
    <row r="51" spans="1:13" ht="15.75">
      <c r="A51" s="4"/>
    </row>
    <row r="52" spans="1:13" ht="15.75">
      <c r="A52" s="4"/>
    </row>
    <row r="53" spans="1:13" ht="31.5" customHeight="1">
      <c r="A53" s="185" t="s">
        <v>63</v>
      </c>
      <c r="B53" s="185" t="s">
        <v>56</v>
      </c>
      <c r="C53" s="185" t="s">
        <v>32</v>
      </c>
      <c r="D53" s="185" t="s">
        <v>33</v>
      </c>
      <c r="E53" s="185" t="s">
        <v>47</v>
      </c>
      <c r="F53" s="185"/>
      <c r="G53" s="185"/>
      <c r="H53" s="185" t="s">
        <v>57</v>
      </c>
      <c r="I53" s="185"/>
      <c r="J53" s="185"/>
      <c r="K53" s="185" t="s">
        <v>49</v>
      </c>
      <c r="L53" s="185"/>
      <c r="M53" s="185"/>
    </row>
    <row r="54" spans="1:13" ht="15.75" customHeight="1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</row>
    <row r="55" spans="1:13" ht="31.5">
      <c r="A55" s="185"/>
      <c r="B55" s="185"/>
      <c r="C55" s="185"/>
      <c r="D55" s="185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85" t="s">
        <v>59</v>
      </c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85" t="s">
        <v>59</v>
      </c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85" t="s">
        <v>59</v>
      </c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85" t="s">
        <v>59</v>
      </c>
      <c r="B68" s="185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</row>
    <row r="69" spans="1:13" ht="15.75">
      <c r="A69" s="185" t="s">
        <v>60</v>
      </c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</row>
    <row r="70" spans="1:13" ht="15.75">
      <c r="A70" s="4"/>
    </row>
    <row r="71" spans="1:13" ht="15.75">
      <c r="A71" s="4"/>
    </row>
    <row r="72" spans="1:13" ht="15.75">
      <c r="A72" s="187" t="s">
        <v>64</v>
      </c>
      <c r="B72" s="187"/>
      <c r="C72" s="187"/>
      <c r="D72" s="187"/>
      <c r="E72" s="187"/>
      <c r="F72" s="187"/>
      <c r="G72" s="187"/>
      <c r="H72" s="16"/>
      <c r="J72" s="202"/>
      <c r="K72" s="202"/>
      <c r="L72" s="202"/>
      <c r="M72" s="202"/>
    </row>
    <row r="73" spans="1:13" ht="15.75">
      <c r="A73" s="1"/>
      <c r="B73" s="3"/>
      <c r="C73" s="3"/>
      <c r="D73" s="1"/>
      <c r="H73" s="15" t="s">
        <v>38</v>
      </c>
      <c r="J73" s="190" t="s">
        <v>39</v>
      </c>
      <c r="K73" s="190"/>
      <c r="L73" s="190"/>
      <c r="M73" s="190"/>
    </row>
    <row r="74" spans="1:13" ht="15" customHeight="1">
      <c r="A74" s="2"/>
      <c r="D74" s="1"/>
    </row>
    <row r="75" spans="1:13" ht="15.75">
      <c r="A75" s="187" t="s">
        <v>65</v>
      </c>
      <c r="B75" s="187"/>
      <c r="C75" s="187"/>
      <c r="D75" s="187"/>
      <c r="E75" s="187"/>
      <c r="F75" s="187"/>
      <c r="G75" s="187"/>
      <c r="H75" s="16"/>
      <c r="J75" s="202"/>
      <c r="K75" s="202"/>
      <c r="L75" s="202"/>
      <c r="M75" s="202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90" t="s">
        <v>39</v>
      </c>
      <c r="K76" s="190"/>
      <c r="L76" s="190"/>
      <c r="M76" s="190"/>
    </row>
  </sheetData>
  <mergeCells count="52"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  <mergeCell ref="B47:K47"/>
    <mergeCell ref="B53:B55"/>
    <mergeCell ref="B50:M50"/>
    <mergeCell ref="F41:H41"/>
    <mergeCell ref="H53:J54"/>
    <mergeCell ref="C53:C55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83" t="s">
        <v>97</v>
      </c>
      <c r="K1" s="183"/>
      <c r="L1" s="183"/>
      <c r="M1" s="183"/>
    </row>
    <row r="2" spans="1:13">
      <c r="J2" s="183"/>
      <c r="K2" s="183"/>
      <c r="L2" s="183"/>
      <c r="M2" s="183"/>
    </row>
    <row r="3" spans="1:13">
      <c r="J3" s="183"/>
      <c r="K3" s="183"/>
      <c r="L3" s="183"/>
      <c r="M3" s="183"/>
    </row>
    <row r="4" spans="1:13">
      <c r="J4" s="183"/>
      <c r="K4" s="183"/>
      <c r="L4" s="183"/>
      <c r="M4" s="183"/>
    </row>
    <row r="5" spans="1:13">
      <c r="A5" s="191" t="s">
        <v>44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>
      <c r="A6" s="191" t="s">
        <v>79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</row>
    <row r="7" spans="1:13">
      <c r="A7" s="186" t="s">
        <v>6</v>
      </c>
      <c r="B7" s="20"/>
      <c r="C7" s="17"/>
      <c r="E7" s="204"/>
      <c r="F7" s="204"/>
      <c r="G7" s="204"/>
      <c r="H7" s="204"/>
      <c r="I7" s="204"/>
      <c r="J7" s="204"/>
      <c r="K7" s="204"/>
      <c r="L7" s="204"/>
      <c r="M7" s="204"/>
    </row>
    <row r="8" spans="1:13" ht="15" customHeight="1">
      <c r="A8" s="186"/>
      <c r="B8" s="31" t="s">
        <v>66</v>
      </c>
      <c r="C8" s="33"/>
      <c r="D8" s="34"/>
      <c r="E8" s="192" t="s">
        <v>42</v>
      </c>
      <c r="F8" s="192"/>
      <c r="G8" s="192"/>
      <c r="H8" s="192"/>
      <c r="I8" s="192"/>
      <c r="J8" s="192"/>
      <c r="K8" s="192"/>
      <c r="L8" s="192"/>
      <c r="M8" s="192"/>
    </row>
    <row r="9" spans="1:13">
      <c r="A9" s="186" t="s">
        <v>8</v>
      </c>
      <c r="B9" s="20"/>
      <c r="C9" s="17"/>
      <c r="E9" s="204"/>
      <c r="F9" s="204"/>
      <c r="G9" s="204"/>
      <c r="H9" s="204"/>
      <c r="I9" s="204"/>
      <c r="J9" s="204"/>
      <c r="K9" s="204"/>
      <c r="L9" s="204"/>
      <c r="M9" s="204"/>
    </row>
    <row r="10" spans="1:13" ht="15" customHeight="1">
      <c r="A10" s="186"/>
      <c r="B10" s="31" t="s">
        <v>66</v>
      </c>
      <c r="C10" s="33"/>
      <c r="D10" s="34"/>
      <c r="E10" s="201" t="s">
        <v>41</v>
      </c>
      <c r="F10" s="201"/>
      <c r="G10" s="201"/>
      <c r="H10" s="201"/>
      <c r="I10" s="201"/>
      <c r="J10" s="201"/>
      <c r="K10" s="201"/>
      <c r="L10" s="201"/>
      <c r="M10" s="201"/>
    </row>
    <row r="11" spans="1:13">
      <c r="A11" s="186" t="s">
        <v>9</v>
      </c>
      <c r="B11" s="20"/>
      <c r="C11" s="20"/>
      <c r="E11" s="204"/>
      <c r="F11" s="204"/>
      <c r="G11" s="204"/>
      <c r="H11" s="204"/>
      <c r="I11" s="204"/>
      <c r="J11" s="204"/>
      <c r="K11" s="204"/>
      <c r="L11" s="204"/>
      <c r="M11" s="204"/>
    </row>
    <row r="12" spans="1:13" ht="15" customHeight="1">
      <c r="A12" s="186"/>
      <c r="B12" s="31" t="s">
        <v>66</v>
      </c>
      <c r="C12" s="9" t="s">
        <v>10</v>
      </c>
      <c r="D12" s="34"/>
      <c r="E12" s="192" t="s">
        <v>43</v>
      </c>
      <c r="F12" s="192"/>
      <c r="G12" s="192"/>
      <c r="H12" s="192"/>
      <c r="I12" s="192"/>
      <c r="J12" s="192"/>
      <c r="K12" s="192"/>
      <c r="L12" s="192"/>
      <c r="M12" s="192"/>
    </row>
    <row r="13" spans="1:13" ht="19.5" customHeight="1">
      <c r="A13" s="199" t="s">
        <v>80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  <row r="14" spans="1:13">
      <c r="A14" s="4"/>
    </row>
    <row r="15" spans="1:13" ht="31.5">
      <c r="A15" s="19" t="s">
        <v>62</v>
      </c>
      <c r="B15" s="185" t="s">
        <v>68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</row>
    <row r="16" spans="1:13">
      <c r="A16" s="19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1:26">
      <c r="A17" s="19"/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85" t="s">
        <v>18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</row>
    <row r="24" spans="1:26">
      <c r="A24" s="19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</row>
    <row r="25" spans="1:26">
      <c r="A25" s="19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85" t="s">
        <v>62</v>
      </c>
      <c r="B30" s="185" t="s">
        <v>84</v>
      </c>
      <c r="C30" s="185"/>
      <c r="D30" s="185"/>
      <c r="E30" s="185" t="s">
        <v>47</v>
      </c>
      <c r="F30" s="185"/>
      <c r="G30" s="185"/>
      <c r="H30" s="185" t="s">
        <v>85</v>
      </c>
      <c r="I30" s="185"/>
      <c r="J30" s="185"/>
      <c r="K30" s="185" t="s">
        <v>49</v>
      </c>
      <c r="L30" s="185"/>
      <c r="M30" s="185"/>
      <c r="R30" s="203"/>
      <c r="S30" s="203"/>
      <c r="T30" s="203"/>
      <c r="U30" s="203"/>
      <c r="V30" s="203"/>
      <c r="W30" s="203"/>
      <c r="X30" s="203"/>
      <c r="Y30" s="203"/>
      <c r="Z30" s="203"/>
    </row>
    <row r="31" spans="1:26" ht="33" customHeight="1">
      <c r="A31" s="185"/>
      <c r="B31" s="185"/>
      <c r="C31" s="185"/>
      <c r="D31" s="185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85">
        <v>2</v>
      </c>
      <c r="C32" s="185"/>
      <c r="D32" s="185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85" t="s">
        <v>25</v>
      </c>
      <c r="C33" s="185"/>
      <c r="D33" s="185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85"/>
      <c r="C34" s="185"/>
      <c r="D34" s="185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205" t="s">
        <v>86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</row>
    <row r="36" spans="1:26">
      <c r="A36" s="4"/>
    </row>
    <row r="37" spans="1:26" ht="33" customHeight="1">
      <c r="A37" s="187" t="s">
        <v>87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26">
      <c r="K38" s="17" t="s">
        <v>71</v>
      </c>
    </row>
    <row r="39" spans="1:26">
      <c r="A39" s="4"/>
    </row>
    <row r="40" spans="1:26" ht="31.5" customHeight="1">
      <c r="A40" s="185" t="s">
        <v>17</v>
      </c>
      <c r="B40" s="185" t="s">
        <v>88</v>
      </c>
      <c r="C40" s="185"/>
      <c r="D40" s="185"/>
      <c r="E40" s="185" t="s">
        <v>47</v>
      </c>
      <c r="F40" s="185"/>
      <c r="G40" s="185"/>
      <c r="H40" s="185" t="s">
        <v>85</v>
      </c>
      <c r="I40" s="185"/>
      <c r="J40" s="185"/>
      <c r="K40" s="185" t="s">
        <v>49</v>
      </c>
      <c r="L40" s="185"/>
      <c r="M40" s="185"/>
    </row>
    <row r="41" spans="1:26" ht="33.75" customHeight="1">
      <c r="A41" s="185"/>
      <c r="B41" s="185"/>
      <c r="C41" s="185"/>
      <c r="D41" s="185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85">
        <v>2</v>
      </c>
      <c r="C42" s="185"/>
      <c r="D42" s="185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85"/>
      <c r="C43" s="185"/>
      <c r="D43" s="185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85" t="s">
        <v>17</v>
      </c>
      <c r="B47" s="185" t="s">
        <v>56</v>
      </c>
      <c r="C47" s="185" t="s">
        <v>32</v>
      </c>
      <c r="D47" s="185" t="s">
        <v>33</v>
      </c>
      <c r="E47" s="185" t="s">
        <v>47</v>
      </c>
      <c r="F47" s="185"/>
      <c r="G47" s="185"/>
      <c r="H47" s="185" t="s">
        <v>90</v>
      </c>
      <c r="I47" s="185"/>
      <c r="J47" s="185"/>
      <c r="K47" s="185" t="s">
        <v>49</v>
      </c>
      <c r="L47" s="185"/>
      <c r="M47" s="185"/>
    </row>
    <row r="48" spans="1:26" ht="30.75" customHeight="1">
      <c r="A48" s="185"/>
      <c r="B48" s="185"/>
      <c r="C48" s="185"/>
      <c r="D48" s="185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85" t="s">
        <v>91</v>
      </c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85" t="s">
        <v>91</v>
      </c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85" t="s">
        <v>91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85" t="s">
        <v>91</v>
      </c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</row>
    <row r="66" spans="1:13">
      <c r="A66" s="185" t="s">
        <v>60</v>
      </c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99" t="s">
        <v>93</v>
      </c>
      <c r="B69" s="199"/>
      <c r="C69" s="199"/>
      <c r="D69" s="199"/>
    </row>
    <row r="70" spans="1:13" ht="19.5" customHeight="1">
      <c r="A70" s="29" t="s">
        <v>94</v>
      </c>
      <c r="B70" s="29"/>
      <c r="C70" s="29"/>
      <c r="D70" s="29"/>
    </row>
    <row r="71" spans="1:13">
      <c r="A71" s="195" t="s">
        <v>96</v>
      </c>
      <c r="B71" s="195"/>
      <c r="C71" s="195"/>
      <c r="D71" s="195"/>
      <c r="E71" s="195"/>
    </row>
    <row r="72" spans="1:13">
      <c r="A72" s="195"/>
      <c r="B72" s="195"/>
      <c r="C72" s="195"/>
      <c r="D72" s="195"/>
      <c r="E72" s="195"/>
      <c r="G72" s="207"/>
      <c r="H72" s="207"/>
      <c r="J72" s="207"/>
      <c r="K72" s="207"/>
      <c r="L72" s="207"/>
      <c r="M72" s="207"/>
    </row>
    <row r="73" spans="1:13" ht="15.75" customHeight="1">
      <c r="A73" s="30"/>
      <c r="B73" s="30"/>
      <c r="C73" s="30"/>
      <c r="D73" s="30"/>
      <c r="E73" s="30"/>
      <c r="G73" s="208" t="s">
        <v>38</v>
      </c>
      <c r="H73" s="208"/>
      <c r="J73" s="201" t="s">
        <v>78</v>
      </c>
      <c r="K73" s="201"/>
      <c r="L73" s="201"/>
      <c r="M73" s="201"/>
    </row>
    <row r="74" spans="1:13" ht="43.5" customHeight="1">
      <c r="A74" s="195" t="s">
        <v>95</v>
      </c>
      <c r="B74" s="195"/>
      <c r="C74" s="195"/>
      <c r="D74" s="195"/>
      <c r="E74" s="195"/>
      <c r="G74" s="207"/>
      <c r="H74" s="207"/>
      <c r="J74" s="207"/>
      <c r="K74" s="207"/>
      <c r="L74" s="207"/>
      <c r="M74" s="207"/>
    </row>
    <row r="75" spans="1:13" ht="15.75" customHeight="1">
      <c r="A75" s="195"/>
      <c r="B75" s="195"/>
      <c r="C75" s="195"/>
      <c r="D75" s="195"/>
      <c r="E75" s="195"/>
      <c r="G75" s="208" t="s">
        <v>38</v>
      </c>
      <c r="H75" s="208"/>
      <c r="J75" s="201" t="s">
        <v>78</v>
      </c>
      <c r="K75" s="201"/>
      <c r="L75" s="201"/>
      <c r="M75" s="201"/>
    </row>
  </sheetData>
  <mergeCells count="62"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  <mergeCell ref="B32:D32"/>
    <mergeCell ref="B33:D33"/>
    <mergeCell ref="B34:D34"/>
    <mergeCell ref="A35:M35"/>
    <mergeCell ref="A37:M37"/>
    <mergeCell ref="B40:D41"/>
    <mergeCell ref="K40:M40"/>
    <mergeCell ref="A40:A41"/>
    <mergeCell ref="E40:G40"/>
    <mergeCell ref="H40:J40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37"/>
  <sheetViews>
    <sheetView tabSelected="1" view="pageBreakPreview" topLeftCell="A24" zoomScaleSheetLayoutView="100" zoomScalePageLayoutView="110" workbookViewId="0">
      <selection activeCell="E9" sqref="E9:G9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69" t="s">
        <v>98</v>
      </c>
      <c r="G1" s="270"/>
    </row>
    <row r="2" spans="1:7">
      <c r="F2" s="270"/>
      <c r="G2" s="270"/>
    </row>
    <row r="3" spans="1:7" ht="32.25" customHeight="1">
      <c r="F3" s="270"/>
      <c r="G3" s="270"/>
    </row>
    <row r="4" spans="1:7" ht="15.75">
      <c r="A4" s="73"/>
      <c r="E4" s="73" t="s">
        <v>0</v>
      </c>
    </row>
    <row r="5" spans="1:7" ht="15.75">
      <c r="A5" s="73"/>
      <c r="E5" s="255" t="s">
        <v>194</v>
      </c>
      <c r="F5" s="255"/>
      <c r="G5" s="255"/>
    </row>
    <row r="6" spans="1:7" ht="15.75">
      <c r="A6" s="73"/>
      <c r="B6" s="73"/>
      <c r="E6" s="271" t="s">
        <v>175</v>
      </c>
      <c r="F6" s="271"/>
      <c r="G6" s="271"/>
    </row>
    <row r="7" spans="1:7" ht="15" customHeight="1">
      <c r="A7" s="73"/>
      <c r="E7" s="209" t="s">
        <v>2</v>
      </c>
      <c r="F7" s="209"/>
      <c r="G7" s="209"/>
    </row>
    <row r="8" spans="1:7" ht="15.75">
      <c r="A8" s="73"/>
      <c r="B8" s="73"/>
      <c r="E8" s="265"/>
      <c r="F8" s="265"/>
      <c r="G8" s="265"/>
    </row>
    <row r="9" spans="1:7" ht="15" customHeight="1">
      <c r="A9" s="73"/>
      <c r="E9" s="272" t="s">
        <v>781</v>
      </c>
      <c r="F9" s="272"/>
      <c r="G9" s="272"/>
    </row>
    <row r="10" spans="1:7" ht="9" customHeight="1">
      <c r="A10" s="73"/>
      <c r="E10" s="265"/>
      <c r="F10" s="265"/>
      <c r="G10" s="265"/>
    </row>
    <row r="13" spans="1:7" ht="15.75">
      <c r="A13" s="266" t="s">
        <v>4</v>
      </c>
      <c r="B13" s="266"/>
      <c r="C13" s="266"/>
      <c r="D13" s="266"/>
      <c r="E13" s="266"/>
      <c r="F13" s="266"/>
      <c r="G13" s="266"/>
    </row>
    <row r="14" spans="1:7" ht="15.75">
      <c r="A14" s="266" t="s">
        <v>308</v>
      </c>
      <c r="B14" s="266"/>
      <c r="C14" s="266"/>
      <c r="D14" s="266"/>
      <c r="E14" s="266"/>
      <c r="F14" s="266"/>
      <c r="G14" s="266"/>
    </row>
    <row r="17" spans="1:8" ht="30.6" customHeight="1">
      <c r="A17" s="74" t="s">
        <v>100</v>
      </c>
      <c r="B17" s="74">
        <v>3100000</v>
      </c>
      <c r="C17" s="74"/>
      <c r="D17" s="267" t="s">
        <v>110</v>
      </c>
      <c r="E17" s="267"/>
      <c r="F17" s="267"/>
      <c r="G17" s="172">
        <v>31692820</v>
      </c>
    </row>
    <row r="18" spans="1:8" ht="28.5" customHeight="1">
      <c r="A18" s="209" t="s">
        <v>108</v>
      </c>
      <c r="B18" s="209"/>
      <c r="C18" s="209"/>
      <c r="D18" s="268" t="s">
        <v>2</v>
      </c>
      <c r="E18" s="268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62" t="s">
        <v>110</v>
      </c>
      <c r="E19" s="262"/>
      <c r="F19" s="262"/>
      <c r="G19" s="172">
        <v>31692820</v>
      </c>
    </row>
    <row r="20" spans="1:8" ht="17.25" customHeight="1">
      <c r="A20" s="209" t="s">
        <v>104</v>
      </c>
      <c r="B20" s="209"/>
      <c r="C20" s="209"/>
      <c r="D20" s="263" t="s">
        <v>41</v>
      </c>
      <c r="E20" s="263"/>
      <c r="F20" s="75"/>
      <c r="G20" s="38" t="s">
        <v>101</v>
      </c>
    </row>
    <row r="21" spans="1:8" ht="25.5" customHeight="1">
      <c r="A21" s="77" t="s">
        <v>103</v>
      </c>
      <c r="B21" s="177">
        <v>3116030</v>
      </c>
      <c r="C21" s="78">
        <v>6030</v>
      </c>
      <c r="D21" s="79" t="s">
        <v>183</v>
      </c>
      <c r="E21" s="264" t="s">
        <v>111</v>
      </c>
      <c r="F21" s="264"/>
      <c r="G21" s="39" t="s">
        <v>186</v>
      </c>
    </row>
    <row r="22" spans="1:8" ht="48" customHeight="1">
      <c r="B22" s="80" t="s">
        <v>104</v>
      </c>
      <c r="C22" s="173" t="s">
        <v>105</v>
      </c>
      <c r="D22" s="75" t="s">
        <v>106</v>
      </c>
      <c r="E22" s="209" t="s">
        <v>109</v>
      </c>
      <c r="F22" s="209"/>
      <c r="G22" s="173" t="s">
        <v>107</v>
      </c>
    </row>
    <row r="23" spans="1:8" ht="90" customHeight="1">
      <c r="A23" s="46" t="s">
        <v>11</v>
      </c>
      <c r="B23" s="216" t="s">
        <v>779</v>
      </c>
      <c r="C23" s="216"/>
      <c r="D23" s="216"/>
      <c r="E23" s="216"/>
      <c r="F23" s="216"/>
      <c r="G23" s="216"/>
      <c r="H23" s="276"/>
    </row>
    <row r="24" spans="1:8" ht="409.5" customHeight="1">
      <c r="A24" s="81" t="s">
        <v>13</v>
      </c>
      <c r="B24" s="256" t="s">
        <v>722</v>
      </c>
      <c r="C24" s="256"/>
      <c r="D24" s="256"/>
      <c r="E24" s="256"/>
      <c r="F24" s="256"/>
      <c r="G24" s="256"/>
      <c r="H24" s="277"/>
    </row>
    <row r="25" spans="1:8" ht="104.45" customHeight="1">
      <c r="A25" s="81"/>
      <c r="B25" s="257" t="s">
        <v>778</v>
      </c>
      <c r="C25" s="258"/>
      <c r="D25" s="258"/>
      <c r="E25" s="258"/>
      <c r="F25" s="258"/>
      <c r="G25" s="258"/>
    </row>
    <row r="26" spans="1:8" ht="17.45" customHeight="1">
      <c r="A26" s="81"/>
      <c r="B26" s="257"/>
      <c r="C26" s="257"/>
      <c r="D26" s="257"/>
      <c r="E26" s="257"/>
      <c r="F26" s="257"/>
      <c r="G26" s="257"/>
    </row>
    <row r="27" spans="1:8" ht="27" customHeight="1">
      <c r="A27" s="46" t="s">
        <v>15</v>
      </c>
      <c r="B27" s="216" t="s">
        <v>67</v>
      </c>
      <c r="C27" s="216"/>
      <c r="D27" s="216"/>
      <c r="E27" s="216"/>
      <c r="F27" s="216"/>
      <c r="G27" s="216"/>
    </row>
    <row r="28" spans="1:8" ht="11.25" hidden="1" customHeight="1">
      <c r="A28" s="48"/>
    </row>
    <row r="29" spans="1:8" ht="17.25" customHeight="1">
      <c r="A29" s="50" t="s">
        <v>17</v>
      </c>
      <c r="B29" s="253" t="s">
        <v>68</v>
      </c>
      <c r="C29" s="253"/>
      <c r="D29" s="253"/>
      <c r="E29" s="253"/>
      <c r="F29" s="253"/>
      <c r="G29" s="253"/>
    </row>
    <row r="30" spans="1:8" ht="23.25" customHeight="1">
      <c r="A30" s="175">
        <v>1</v>
      </c>
      <c r="B30" s="259" t="s">
        <v>301</v>
      </c>
      <c r="C30" s="260"/>
      <c r="D30" s="260"/>
      <c r="E30" s="260"/>
      <c r="F30" s="260"/>
      <c r="G30" s="261"/>
    </row>
    <row r="31" spans="1:8" ht="11.25" hidden="1" customHeight="1">
      <c r="A31" s="48"/>
    </row>
    <row r="32" spans="1:8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5" t="s">
        <v>70</v>
      </c>
      <c r="C33" s="255"/>
      <c r="D33" s="255"/>
      <c r="E33" s="255"/>
      <c r="F33" s="255"/>
      <c r="G33" s="255"/>
    </row>
    <row r="34" spans="1:7" ht="0.75" customHeight="1">
      <c r="A34" s="46"/>
      <c r="B34" s="174"/>
      <c r="C34" s="174"/>
      <c r="D34" s="174"/>
      <c r="E34" s="174"/>
      <c r="F34" s="174"/>
      <c r="G34" s="174"/>
    </row>
    <row r="35" spans="1:7" ht="16.5" customHeight="1">
      <c r="A35" s="50" t="s">
        <v>17</v>
      </c>
      <c r="B35" s="253" t="s">
        <v>18</v>
      </c>
      <c r="C35" s="253"/>
      <c r="D35" s="253"/>
      <c r="E35" s="253"/>
      <c r="F35" s="253"/>
      <c r="G35" s="253"/>
    </row>
    <row r="36" spans="1:7" ht="15.75" customHeight="1">
      <c r="A36" s="43">
        <v>1</v>
      </c>
      <c r="B36" s="250" t="s">
        <v>114</v>
      </c>
      <c r="C36" s="251"/>
      <c r="D36" s="251"/>
      <c r="E36" s="251"/>
      <c r="F36" s="251"/>
      <c r="G36" s="252"/>
    </row>
    <row r="37" spans="1:7" ht="16.5" customHeight="1">
      <c r="A37" s="43">
        <v>2</v>
      </c>
      <c r="B37" s="250" t="s">
        <v>115</v>
      </c>
      <c r="C37" s="251"/>
      <c r="D37" s="251"/>
      <c r="E37" s="251"/>
      <c r="F37" s="251"/>
      <c r="G37" s="252"/>
    </row>
    <row r="38" spans="1:7" ht="18" customHeight="1">
      <c r="A38" s="43">
        <v>3</v>
      </c>
      <c r="B38" s="250" t="s">
        <v>116</v>
      </c>
      <c r="C38" s="251"/>
      <c r="D38" s="251"/>
      <c r="E38" s="251"/>
      <c r="F38" s="251"/>
      <c r="G38" s="252"/>
    </row>
    <row r="39" spans="1:7" ht="18.75" customHeight="1">
      <c r="A39" s="43">
        <v>4</v>
      </c>
      <c r="B39" s="250" t="s">
        <v>117</v>
      </c>
      <c r="C39" s="251"/>
      <c r="D39" s="251"/>
      <c r="E39" s="251"/>
      <c r="F39" s="251"/>
      <c r="G39" s="252"/>
    </row>
    <row r="40" spans="1:7" ht="18" customHeight="1">
      <c r="A40" s="43">
        <v>5</v>
      </c>
      <c r="B40" s="250" t="s">
        <v>118</v>
      </c>
      <c r="C40" s="251"/>
      <c r="D40" s="251"/>
      <c r="E40" s="251"/>
      <c r="F40" s="251"/>
      <c r="G40" s="252"/>
    </row>
    <row r="41" spans="1:7" ht="16.5" customHeight="1">
      <c r="A41" s="43">
        <v>6</v>
      </c>
      <c r="B41" s="250" t="s">
        <v>119</v>
      </c>
      <c r="C41" s="251"/>
      <c r="D41" s="251"/>
      <c r="E41" s="251"/>
      <c r="F41" s="251"/>
      <c r="G41" s="252"/>
    </row>
    <row r="42" spans="1:7" ht="15.75" customHeight="1">
      <c r="A42" s="43">
        <v>7</v>
      </c>
      <c r="B42" s="250" t="s">
        <v>120</v>
      </c>
      <c r="C42" s="251"/>
      <c r="D42" s="251"/>
      <c r="E42" s="251"/>
      <c r="F42" s="251"/>
      <c r="G42" s="252"/>
    </row>
    <row r="43" spans="1:7" ht="14.25" customHeight="1">
      <c r="A43" s="43">
        <v>8</v>
      </c>
      <c r="B43" s="250" t="s">
        <v>121</v>
      </c>
      <c r="C43" s="251"/>
      <c r="D43" s="251"/>
      <c r="E43" s="251"/>
      <c r="F43" s="251"/>
      <c r="G43" s="252"/>
    </row>
    <row r="44" spans="1:7" ht="15.75" customHeight="1">
      <c r="A44" s="43">
        <v>9</v>
      </c>
      <c r="B44" s="250" t="s">
        <v>122</v>
      </c>
      <c r="C44" s="251"/>
      <c r="D44" s="251"/>
      <c r="E44" s="251"/>
      <c r="F44" s="251"/>
      <c r="G44" s="252"/>
    </row>
    <row r="45" spans="1:7" ht="4.5" customHeight="1">
      <c r="A45" s="46"/>
      <c r="B45" s="174"/>
      <c r="C45" s="174"/>
      <c r="D45" s="174"/>
      <c r="E45" s="174"/>
      <c r="F45" s="174"/>
      <c r="G45" s="174"/>
    </row>
    <row r="46" spans="1:7" ht="18" customHeight="1">
      <c r="A46" s="46" t="s">
        <v>26</v>
      </c>
      <c r="B46" s="47" t="s">
        <v>22</v>
      </c>
      <c r="C46" s="174"/>
      <c r="D46" s="174"/>
      <c r="E46" s="174"/>
      <c r="F46" s="174"/>
      <c r="G46" s="174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3" t="s">
        <v>22</v>
      </c>
      <c r="C48" s="254"/>
      <c r="D48" s="175" t="s">
        <v>23</v>
      </c>
      <c r="E48" s="175" t="s">
        <v>24</v>
      </c>
      <c r="F48" s="175" t="s">
        <v>25</v>
      </c>
    </row>
    <row r="49" spans="1:10" ht="21.75" customHeight="1">
      <c r="A49" s="175">
        <v>1</v>
      </c>
      <c r="B49" s="246">
        <v>2</v>
      </c>
      <c r="C49" s="247"/>
      <c r="D49" s="175">
        <v>3</v>
      </c>
      <c r="E49" s="175">
        <v>4</v>
      </c>
      <c r="F49" s="175">
        <v>5</v>
      </c>
    </row>
    <row r="50" spans="1:10" ht="17.25" hidden="1" customHeight="1">
      <c r="A50" s="51">
        <v>1</v>
      </c>
      <c r="B50" s="210" t="s">
        <v>224</v>
      </c>
      <c r="C50" s="244"/>
      <c r="D50" s="42"/>
      <c r="E50" s="175"/>
      <c r="F50" s="68"/>
      <c r="G50" s="41"/>
    </row>
    <row r="51" spans="1:10" ht="18.95" customHeight="1">
      <c r="A51" s="51">
        <v>1</v>
      </c>
      <c r="B51" s="248" t="s">
        <v>176</v>
      </c>
      <c r="C51" s="249"/>
      <c r="D51" s="114">
        <f>SUM(D52:D54)</f>
        <v>39016702</v>
      </c>
      <c r="E51" s="175"/>
      <c r="F51" s="114">
        <f>SUM(F52:F54)</f>
        <v>39016702</v>
      </c>
      <c r="G51" s="41"/>
      <c r="H51" s="41" t="e">
        <f>F51-#REF!</f>
        <v>#REF!</v>
      </c>
    </row>
    <row r="52" spans="1:10" ht="15.75">
      <c r="A52" s="43"/>
      <c r="B52" s="210" t="s">
        <v>639</v>
      </c>
      <c r="C52" s="244"/>
      <c r="D52" s="42">
        <f>E114</f>
        <v>3880893</v>
      </c>
      <c r="E52" s="175"/>
      <c r="F52" s="68">
        <f>D52+E52</f>
        <v>3880893</v>
      </c>
      <c r="G52" s="41"/>
      <c r="H52" s="41" t="e">
        <f>F52-#REF!</f>
        <v>#REF!</v>
      </c>
    </row>
    <row r="53" spans="1:10" ht="21" customHeight="1">
      <c r="A53" s="43"/>
      <c r="B53" s="241" t="s">
        <v>640</v>
      </c>
      <c r="C53" s="242"/>
      <c r="D53" s="42">
        <f>E140</f>
        <v>27743257</v>
      </c>
      <c r="E53" s="175"/>
      <c r="F53" s="68">
        <f>D53</f>
        <v>27743257</v>
      </c>
      <c r="G53" s="41"/>
      <c r="H53" s="41" t="e">
        <f>F53-#REF!</f>
        <v>#REF!</v>
      </c>
    </row>
    <row r="54" spans="1:10" ht="23.25" customHeight="1">
      <c r="A54" s="43"/>
      <c r="B54" s="241" t="s">
        <v>641</v>
      </c>
      <c r="C54" s="242"/>
      <c r="D54" s="42">
        <f>E161</f>
        <v>7392552</v>
      </c>
      <c r="E54" s="175"/>
      <c r="F54" s="68">
        <f>D54</f>
        <v>7392552</v>
      </c>
      <c r="G54" s="41"/>
      <c r="H54" s="41" t="e">
        <f>F54-#REF!</f>
        <v>#REF!</v>
      </c>
    </row>
    <row r="55" spans="1:10" ht="17.25" customHeight="1">
      <c r="A55" s="51">
        <v>2</v>
      </c>
      <c r="B55" s="232" t="s">
        <v>177</v>
      </c>
      <c r="C55" s="233"/>
      <c r="D55" s="114">
        <f>D56</f>
        <v>1327350</v>
      </c>
      <c r="E55" s="175"/>
      <c r="F55" s="114">
        <f>F56</f>
        <v>1327350</v>
      </c>
      <c r="G55" s="41"/>
      <c r="H55" s="41" t="e">
        <f>F55-#REF!</f>
        <v>#REF!</v>
      </c>
    </row>
    <row r="56" spans="1:10" ht="15.75">
      <c r="A56" s="51"/>
      <c r="B56" s="210" t="s">
        <v>642</v>
      </c>
      <c r="C56" s="244"/>
      <c r="D56" s="42">
        <f>E192</f>
        <v>1327350</v>
      </c>
      <c r="E56" s="175"/>
      <c r="F56" s="68">
        <f>D56+E56</f>
        <v>1327350</v>
      </c>
      <c r="G56" s="41"/>
      <c r="H56" s="41" t="e">
        <f>F56-#REF!</f>
        <v>#REF!</v>
      </c>
    </row>
    <row r="57" spans="1:10" ht="12.75" customHeight="1">
      <c r="A57" s="51">
        <v>3</v>
      </c>
      <c r="B57" s="232" t="s">
        <v>178</v>
      </c>
      <c r="C57" s="233"/>
      <c r="D57" s="114">
        <f>SUM(D58:D62)</f>
        <v>5670174</v>
      </c>
      <c r="E57" s="175"/>
      <c r="F57" s="114">
        <f>SUM(F58:F62)</f>
        <v>5670174</v>
      </c>
      <c r="G57" s="41"/>
      <c r="H57" s="41" t="e">
        <f>F57-#REF!</f>
        <v>#REF!</v>
      </c>
    </row>
    <row r="58" spans="1:10" ht="15.75">
      <c r="A58" s="43"/>
      <c r="B58" s="241" t="s">
        <v>643</v>
      </c>
      <c r="C58" s="245"/>
      <c r="D58" s="42">
        <f>E204</f>
        <v>5452941</v>
      </c>
      <c r="E58" s="175"/>
      <c r="F58" s="68">
        <f>D58</f>
        <v>5452941</v>
      </c>
      <c r="G58" s="41"/>
      <c r="H58" s="41" t="e">
        <f>F58-#REF!</f>
        <v>#REF!</v>
      </c>
      <c r="I58" s="37">
        <f>5353941+99000</f>
        <v>5452941</v>
      </c>
      <c r="J58" s="41">
        <f>D58-I58</f>
        <v>0</v>
      </c>
    </row>
    <row r="59" spans="1:10" ht="15.75">
      <c r="A59" s="43"/>
      <c r="B59" s="210" t="s">
        <v>644</v>
      </c>
      <c r="C59" s="211"/>
      <c r="D59" s="42">
        <f>E218</f>
        <v>99510</v>
      </c>
      <c r="E59" s="175"/>
      <c r="F59" s="68">
        <f>D59+E59</f>
        <v>99510</v>
      </c>
      <c r="G59" s="41"/>
      <c r="H59" s="41" t="e">
        <f>F59-#REF!</f>
        <v>#REF!</v>
      </c>
    </row>
    <row r="60" spans="1:10" ht="15.75">
      <c r="A60" s="43"/>
      <c r="B60" s="241" t="s">
        <v>652</v>
      </c>
      <c r="C60" s="242"/>
      <c r="D60" s="42">
        <f>E250</f>
        <v>18000</v>
      </c>
      <c r="E60" s="175"/>
      <c r="F60" s="68">
        <f>D60+E60</f>
        <v>18000</v>
      </c>
      <c r="G60" s="41"/>
      <c r="H60" s="41" t="e">
        <f>F60-#REF!</f>
        <v>#REF!</v>
      </c>
    </row>
    <row r="61" spans="1:10" ht="15.75" hidden="1">
      <c r="A61" s="43"/>
      <c r="B61" s="210" t="s">
        <v>645</v>
      </c>
      <c r="C61" s="211"/>
      <c r="D61" s="42">
        <f>E240</f>
        <v>0</v>
      </c>
      <c r="E61" s="175"/>
      <c r="F61" s="68">
        <f>D61+E61</f>
        <v>0</v>
      </c>
      <c r="G61" s="41"/>
      <c r="H61" s="41" t="e">
        <f>F61-#REF!</f>
        <v>#REF!</v>
      </c>
    </row>
    <row r="62" spans="1:10" ht="15.75">
      <c r="A62" s="43"/>
      <c r="B62" s="210" t="s">
        <v>759</v>
      </c>
      <c r="C62" s="211"/>
      <c r="D62" s="42">
        <f>E259</f>
        <v>99723</v>
      </c>
      <c r="E62" s="175"/>
      <c r="F62" s="68">
        <f>D62+E62</f>
        <v>99723</v>
      </c>
      <c r="G62" s="41"/>
      <c r="H62" s="41" t="e">
        <f>F62-#REF!</f>
        <v>#REF!</v>
      </c>
    </row>
    <row r="63" spans="1:10" ht="14.25" hidden="1" customHeight="1">
      <c r="A63" s="51">
        <v>5</v>
      </c>
      <c r="B63" s="232" t="s">
        <v>179</v>
      </c>
      <c r="C63" s="233"/>
      <c r="D63" s="114"/>
      <c r="E63" s="175"/>
      <c r="F63" s="114">
        <f>F64</f>
        <v>0</v>
      </c>
      <c r="G63" s="41"/>
      <c r="H63" s="41" t="e">
        <f>F63-#REF!</f>
        <v>#REF!</v>
      </c>
    </row>
    <row r="64" spans="1:10" ht="27.75" hidden="1" customHeight="1">
      <c r="A64" s="43"/>
      <c r="B64" s="210" t="s">
        <v>263</v>
      </c>
      <c r="C64" s="211"/>
      <c r="D64" s="42"/>
      <c r="E64" s="175"/>
      <c r="F64" s="68">
        <f>D64+E64</f>
        <v>0</v>
      </c>
      <c r="G64" s="41"/>
      <c r="H64" s="41" t="e">
        <f>F64-#REF!</f>
        <v>#REF!</v>
      </c>
    </row>
    <row r="65" spans="1:8" ht="15" customHeight="1">
      <c r="A65" s="51">
        <v>4</v>
      </c>
      <c r="B65" s="232" t="s">
        <v>180</v>
      </c>
      <c r="C65" s="233"/>
      <c r="D65" s="114">
        <f>SUM(D66:D70)</f>
        <v>702658</v>
      </c>
      <c r="E65" s="175"/>
      <c r="F65" s="114">
        <f>SUM(F66:F70)</f>
        <v>702658</v>
      </c>
      <c r="G65" s="41"/>
      <c r="H65" s="41" t="e">
        <f>F65-#REF!</f>
        <v>#REF!</v>
      </c>
    </row>
    <row r="66" spans="1:8" ht="18" customHeight="1">
      <c r="A66" s="43"/>
      <c r="B66" s="210" t="s">
        <v>647</v>
      </c>
      <c r="C66" s="211"/>
      <c r="D66" s="52">
        <f>E269</f>
        <v>42579</v>
      </c>
      <c r="E66" s="175"/>
      <c r="F66" s="68">
        <f>D66+E66</f>
        <v>42579</v>
      </c>
      <c r="G66" s="41"/>
      <c r="H66" s="41" t="e">
        <f>F66-#REF!</f>
        <v>#REF!</v>
      </c>
    </row>
    <row r="67" spans="1:8" ht="28.5" customHeight="1">
      <c r="A67" s="43"/>
      <c r="B67" s="210" t="s">
        <v>648</v>
      </c>
      <c r="C67" s="211"/>
      <c r="D67" s="42">
        <f>E278</f>
        <v>27858</v>
      </c>
      <c r="E67" s="175"/>
      <c r="F67" s="68">
        <f>D67+E67</f>
        <v>27858</v>
      </c>
      <c r="G67" s="41"/>
      <c r="H67" s="41" t="e">
        <f>F67-#REF!</f>
        <v>#REF!</v>
      </c>
    </row>
    <row r="68" spans="1:8" ht="33.6" customHeight="1">
      <c r="A68" s="43"/>
      <c r="B68" s="241" t="s">
        <v>650</v>
      </c>
      <c r="C68" s="242"/>
      <c r="D68" s="42">
        <f>E287</f>
        <v>28122</v>
      </c>
      <c r="E68" s="175"/>
      <c r="F68" s="68">
        <f>D68</f>
        <v>28122</v>
      </c>
      <c r="G68" s="41"/>
      <c r="H68" s="41" t="e">
        <f>F68-#REF!</f>
        <v>#REF!</v>
      </c>
    </row>
    <row r="69" spans="1:8" ht="28.5" customHeight="1">
      <c r="A69" s="43"/>
      <c r="B69" s="241" t="s">
        <v>649</v>
      </c>
      <c r="C69" s="242"/>
      <c r="D69" s="42">
        <f>E296</f>
        <v>6200</v>
      </c>
      <c r="E69" s="175"/>
      <c r="F69" s="68">
        <f>D69</f>
        <v>6200</v>
      </c>
      <c r="G69" s="41"/>
      <c r="H69" s="41" t="e">
        <f>F69-#REF!</f>
        <v>#REF!</v>
      </c>
    </row>
    <row r="70" spans="1:8" ht="28.5" customHeight="1">
      <c r="A70" s="43"/>
      <c r="B70" s="241" t="s">
        <v>651</v>
      </c>
      <c r="C70" s="242"/>
      <c r="D70" s="42">
        <f>E305</f>
        <v>597899</v>
      </c>
      <c r="E70" s="175"/>
      <c r="F70" s="68">
        <f>D70</f>
        <v>597899</v>
      </c>
      <c r="G70" s="41"/>
      <c r="H70" s="41" t="e">
        <f>F70-#REF!</f>
        <v>#REF!</v>
      </c>
    </row>
    <row r="71" spans="1:8" ht="17.25" customHeight="1">
      <c r="A71" s="51">
        <v>5</v>
      </c>
      <c r="B71" s="239" t="s">
        <v>244</v>
      </c>
      <c r="C71" s="240"/>
      <c r="D71" s="114">
        <f>SUM(D72:D79)</f>
        <v>74775000</v>
      </c>
      <c r="E71" s="175"/>
      <c r="F71" s="114">
        <f>SUM(F72:F79)</f>
        <v>74775000</v>
      </c>
      <c r="G71" s="41"/>
      <c r="H71" s="41" t="e">
        <f>F71-#REF!</f>
        <v>#REF!</v>
      </c>
    </row>
    <row r="72" spans="1:8" ht="17.25" customHeight="1">
      <c r="A72" s="43"/>
      <c r="B72" s="241" t="s">
        <v>653</v>
      </c>
      <c r="C72" s="242"/>
      <c r="D72" s="42">
        <f>E315</f>
        <v>13365000</v>
      </c>
      <c r="E72" s="175"/>
      <c r="F72" s="68">
        <f>D72</f>
        <v>13365000</v>
      </c>
      <c r="G72" s="41"/>
      <c r="H72" s="41" t="e">
        <f>F72-#REF!</f>
        <v>#REF!</v>
      </c>
    </row>
    <row r="73" spans="1:8" ht="31.5" customHeight="1">
      <c r="A73" s="43"/>
      <c r="B73" s="241" t="s">
        <v>654</v>
      </c>
      <c r="C73" s="242"/>
      <c r="D73" s="42">
        <f>E328</f>
        <v>54010000</v>
      </c>
      <c r="E73" s="175"/>
      <c r="F73" s="68">
        <f>D73</f>
        <v>54010000</v>
      </c>
      <c r="G73" s="41"/>
      <c r="H73" s="41" t="e">
        <f>F73-#REF!</f>
        <v>#REF!</v>
      </c>
    </row>
    <row r="74" spans="1:8" ht="17.25" customHeight="1">
      <c r="A74" s="43"/>
      <c r="B74" s="241" t="s">
        <v>655</v>
      </c>
      <c r="C74" s="242"/>
      <c r="D74" s="42">
        <f>E337</f>
        <v>400000</v>
      </c>
      <c r="E74" s="175"/>
      <c r="F74" s="68">
        <f>D74</f>
        <v>400000</v>
      </c>
      <c r="G74" s="41"/>
      <c r="H74" s="41" t="e">
        <f>F74-#REF!</f>
        <v>#REF!</v>
      </c>
    </row>
    <row r="75" spans="1:8" ht="21" customHeight="1">
      <c r="A75" s="43"/>
      <c r="B75" s="210" t="s">
        <v>656</v>
      </c>
      <c r="C75" s="243"/>
      <c r="D75" s="42">
        <f>E346</f>
        <v>4900000</v>
      </c>
      <c r="E75" s="175"/>
      <c r="F75" s="68">
        <f>D75</f>
        <v>4900000</v>
      </c>
      <c r="G75" s="41"/>
      <c r="H75" s="41" t="e">
        <f>F75-#REF!</f>
        <v>#REF!</v>
      </c>
    </row>
    <row r="76" spans="1:8" ht="21" customHeight="1">
      <c r="A76" s="43"/>
      <c r="B76" s="241" t="s">
        <v>657</v>
      </c>
      <c r="C76" s="242"/>
      <c r="D76" s="42">
        <f>E357</f>
        <v>1100000</v>
      </c>
      <c r="E76" s="175"/>
      <c r="F76" s="68">
        <f t="shared" ref="F76:F79" si="0">D76</f>
        <v>1100000</v>
      </c>
      <c r="G76" s="41"/>
      <c r="H76" s="41" t="e">
        <f>F76-#REF!</f>
        <v>#REF!</v>
      </c>
    </row>
    <row r="77" spans="1:8" ht="21" customHeight="1">
      <c r="A77" s="43"/>
      <c r="B77" s="210" t="s">
        <v>658</v>
      </c>
      <c r="C77" s="243"/>
      <c r="D77" s="42">
        <f>E366</f>
        <v>500000</v>
      </c>
      <c r="E77" s="175"/>
      <c r="F77" s="68">
        <f t="shared" si="0"/>
        <v>500000</v>
      </c>
      <c r="G77" s="41"/>
      <c r="H77" s="41" t="e">
        <f>F77-#REF!</f>
        <v>#REF!</v>
      </c>
    </row>
    <row r="78" spans="1:8" ht="33" customHeight="1">
      <c r="A78" s="43"/>
      <c r="B78" s="210" t="s">
        <v>659</v>
      </c>
      <c r="C78" s="243"/>
      <c r="D78" s="42">
        <f>E375</f>
        <v>300000</v>
      </c>
      <c r="E78" s="175"/>
      <c r="F78" s="68">
        <f t="shared" si="0"/>
        <v>300000</v>
      </c>
      <c r="G78" s="41"/>
      <c r="H78" s="41" t="e">
        <f>F78-#REF!</f>
        <v>#REF!</v>
      </c>
    </row>
    <row r="79" spans="1:8" ht="33" customHeight="1">
      <c r="A79" s="43"/>
      <c r="B79" s="210" t="s">
        <v>660</v>
      </c>
      <c r="C79" s="243"/>
      <c r="D79" s="42">
        <v>200000</v>
      </c>
      <c r="E79" s="175"/>
      <c r="F79" s="68">
        <f t="shared" si="0"/>
        <v>200000</v>
      </c>
      <c r="G79" s="41"/>
      <c r="H79" s="41" t="e">
        <f>F79-#REF!</f>
        <v>#REF!</v>
      </c>
    </row>
    <row r="80" spans="1:8" ht="26.25" customHeight="1">
      <c r="A80" s="51">
        <v>6</v>
      </c>
      <c r="B80" s="239" t="s">
        <v>245</v>
      </c>
      <c r="C80" s="240"/>
      <c r="D80" s="114">
        <f>SUM(D81:D84)</f>
        <v>18114000</v>
      </c>
      <c r="E80" s="175"/>
      <c r="F80" s="114">
        <f>SUM(F81:F84)</f>
        <v>18114000</v>
      </c>
      <c r="G80" s="41"/>
      <c r="H80" s="41" t="e">
        <f>F80-#REF!</f>
        <v>#REF!</v>
      </c>
    </row>
    <row r="81" spans="1:8" ht="26.25" customHeight="1">
      <c r="A81" s="43"/>
      <c r="B81" s="241" t="s">
        <v>661</v>
      </c>
      <c r="C81" s="242"/>
      <c r="D81" s="42">
        <f>E398</f>
        <v>10951400</v>
      </c>
      <c r="E81" s="175"/>
      <c r="F81" s="68">
        <f>D81</f>
        <v>10951400</v>
      </c>
      <c r="G81" s="41"/>
      <c r="H81" s="41" t="e">
        <f>F81-#REF!</f>
        <v>#REF!</v>
      </c>
    </row>
    <row r="82" spans="1:8" ht="26.25" customHeight="1">
      <c r="A82" s="43"/>
      <c r="B82" s="241" t="s">
        <v>662</v>
      </c>
      <c r="C82" s="242"/>
      <c r="D82" s="42">
        <f>E407</f>
        <v>5648600</v>
      </c>
      <c r="E82" s="175"/>
      <c r="F82" s="68">
        <f>D82</f>
        <v>5648600</v>
      </c>
      <c r="G82" s="41"/>
      <c r="H82" s="41" t="e">
        <f>F82-#REF!</f>
        <v>#REF!</v>
      </c>
    </row>
    <row r="83" spans="1:8" ht="28.5" customHeight="1">
      <c r="A83" s="43"/>
      <c r="B83" s="241" t="s">
        <v>663</v>
      </c>
      <c r="C83" s="242"/>
      <c r="D83" s="42">
        <f>E416</f>
        <v>611567.93999999994</v>
      </c>
      <c r="E83" s="175"/>
      <c r="F83" s="68">
        <f>D83</f>
        <v>611567.93999999994</v>
      </c>
      <c r="G83" s="41"/>
      <c r="H83" s="41" t="e">
        <f>F83-#REF!</f>
        <v>#REF!</v>
      </c>
    </row>
    <row r="84" spans="1:8" ht="28.5" customHeight="1">
      <c r="A84" s="43"/>
      <c r="B84" s="241" t="s">
        <v>664</v>
      </c>
      <c r="C84" s="242"/>
      <c r="D84" s="42">
        <f>E425</f>
        <v>902432.06</v>
      </c>
      <c r="E84" s="175"/>
      <c r="F84" s="68">
        <f>D84</f>
        <v>902432.06</v>
      </c>
      <c r="G84" s="41"/>
      <c r="H84" s="41" t="e">
        <f>F84-#REF!</f>
        <v>#REF!</v>
      </c>
    </row>
    <row r="85" spans="1:8" ht="26.25" customHeight="1">
      <c r="A85" s="51">
        <v>7</v>
      </c>
      <c r="B85" s="239" t="s">
        <v>250</v>
      </c>
      <c r="C85" s="240"/>
      <c r="D85" s="114">
        <f>D86</f>
        <v>6554408</v>
      </c>
      <c r="E85" s="175"/>
      <c r="F85" s="114">
        <f>F86</f>
        <v>6554408</v>
      </c>
      <c r="G85" s="41"/>
      <c r="H85" s="41" t="e">
        <f>F85-#REF!</f>
        <v>#REF!</v>
      </c>
    </row>
    <row r="86" spans="1:8" ht="36.75" customHeight="1">
      <c r="A86" s="43"/>
      <c r="B86" s="241" t="s">
        <v>665</v>
      </c>
      <c r="C86" s="242"/>
      <c r="D86" s="42">
        <f>E435</f>
        <v>6554408</v>
      </c>
      <c r="E86" s="175"/>
      <c r="F86" s="68">
        <f>D86</f>
        <v>6554408</v>
      </c>
      <c r="G86" s="41"/>
      <c r="H86" s="41" t="e">
        <f>F86-#REF!</f>
        <v>#REF!</v>
      </c>
    </row>
    <row r="87" spans="1:8" ht="28.5" customHeight="1">
      <c r="A87" s="51">
        <v>8</v>
      </c>
      <c r="B87" s="239" t="s">
        <v>273</v>
      </c>
      <c r="C87" s="240"/>
      <c r="D87" s="114">
        <f>D88</f>
        <v>4950000</v>
      </c>
      <c r="E87" s="175"/>
      <c r="F87" s="114">
        <f>F88</f>
        <v>4950000</v>
      </c>
      <c r="G87" s="41"/>
      <c r="H87" s="41" t="e">
        <f>F87-#REF!</f>
        <v>#REF!</v>
      </c>
    </row>
    <row r="88" spans="1:8" ht="37.5" customHeight="1">
      <c r="A88" s="43"/>
      <c r="B88" s="241" t="s">
        <v>666</v>
      </c>
      <c r="C88" s="242"/>
      <c r="D88" s="42">
        <f>E445</f>
        <v>4950000</v>
      </c>
      <c r="E88" s="175"/>
      <c r="F88" s="68">
        <f>D88</f>
        <v>4950000</v>
      </c>
      <c r="G88" s="41"/>
      <c r="H88" s="41" t="e">
        <f>F88-#REF!</f>
        <v>#REF!</v>
      </c>
    </row>
    <row r="89" spans="1:8" ht="18" customHeight="1">
      <c r="A89" s="51">
        <v>9</v>
      </c>
      <c r="B89" s="232" t="s">
        <v>174</v>
      </c>
      <c r="C89" s="233"/>
      <c r="D89" s="114"/>
      <c r="E89" s="114">
        <f>SUM(E90:E96)</f>
        <v>61190269</v>
      </c>
      <c r="F89" s="114">
        <f>SUM(F90:F96)</f>
        <v>61190269</v>
      </c>
      <c r="G89" s="41"/>
      <c r="H89" s="41" t="e">
        <f>F89-#REF!</f>
        <v>#REF!</v>
      </c>
    </row>
    <row r="90" spans="1:8" ht="18" customHeight="1">
      <c r="A90" s="53"/>
      <c r="B90" s="210" t="s">
        <v>667</v>
      </c>
      <c r="C90" s="211"/>
      <c r="D90" s="175"/>
      <c r="E90" s="42">
        <f>F452</f>
        <v>39158720</v>
      </c>
      <c r="F90" s="68">
        <f t="shared" ref="F90:F94" si="1">D90+E90</f>
        <v>39158720</v>
      </c>
      <c r="G90" s="41"/>
      <c r="H90" s="41" t="e">
        <f>F90-#REF!</f>
        <v>#REF!</v>
      </c>
    </row>
    <row r="91" spans="1:8" ht="18" customHeight="1">
      <c r="A91" s="53"/>
      <c r="B91" s="210" t="s">
        <v>668</v>
      </c>
      <c r="C91" s="211"/>
      <c r="D91" s="175"/>
      <c r="E91" s="42">
        <v>250000</v>
      </c>
      <c r="F91" s="68">
        <f t="shared" si="1"/>
        <v>250000</v>
      </c>
      <c r="G91" s="41"/>
      <c r="H91" s="41" t="e">
        <f>F91-#REF!</f>
        <v>#REF!</v>
      </c>
    </row>
    <row r="92" spans="1:8" ht="18" customHeight="1">
      <c r="A92" s="53"/>
      <c r="B92" s="210" t="s">
        <v>669</v>
      </c>
      <c r="C92" s="211"/>
      <c r="D92" s="175"/>
      <c r="E92" s="42">
        <v>939311</v>
      </c>
      <c r="F92" s="68">
        <f t="shared" si="1"/>
        <v>939311</v>
      </c>
      <c r="G92" s="41"/>
      <c r="H92" s="41" t="e">
        <f>F92-#REF!</f>
        <v>#REF!</v>
      </c>
    </row>
    <row r="93" spans="1:8" ht="18" customHeight="1">
      <c r="A93" s="53"/>
      <c r="B93" s="210" t="s">
        <v>670</v>
      </c>
      <c r="C93" s="211"/>
      <c r="D93" s="175"/>
      <c r="E93" s="42">
        <v>333000</v>
      </c>
      <c r="F93" s="68">
        <f t="shared" si="1"/>
        <v>333000</v>
      </c>
      <c r="G93" s="41"/>
      <c r="H93" s="41" t="e">
        <f>F93-#REF!</f>
        <v>#REF!</v>
      </c>
    </row>
    <row r="94" spans="1:8" ht="18" customHeight="1">
      <c r="A94" s="53"/>
      <c r="B94" s="210" t="s">
        <v>671</v>
      </c>
      <c r="C94" s="211"/>
      <c r="D94" s="175"/>
      <c r="E94" s="42">
        <f>F630</f>
        <v>10749238</v>
      </c>
      <c r="F94" s="68">
        <f t="shared" si="1"/>
        <v>10749238</v>
      </c>
      <c r="G94" s="41"/>
      <c r="H94" s="41" t="e">
        <f>F94-#REF!</f>
        <v>#REF!</v>
      </c>
    </row>
    <row r="95" spans="1:8" ht="18" customHeight="1">
      <c r="A95" s="53"/>
      <c r="B95" s="210" t="s">
        <v>672</v>
      </c>
      <c r="C95" s="211"/>
      <c r="D95" s="175"/>
      <c r="E95" s="42">
        <v>60000</v>
      </c>
      <c r="F95" s="68">
        <f>D95+E95</f>
        <v>60000</v>
      </c>
      <c r="G95" s="41"/>
      <c r="H95" s="41" t="e">
        <f>F95-#REF!</f>
        <v>#REF!</v>
      </c>
    </row>
    <row r="96" spans="1:8" ht="23.25" customHeight="1">
      <c r="A96" s="53"/>
      <c r="B96" s="210" t="s">
        <v>673</v>
      </c>
      <c r="C96" s="211"/>
      <c r="D96" s="175"/>
      <c r="E96" s="42">
        <f>F706</f>
        <v>9700000</v>
      </c>
      <c r="F96" s="68">
        <f>D96+E96</f>
        <v>9700000</v>
      </c>
      <c r="G96" s="41"/>
      <c r="H96" s="41" t="e">
        <f>F96-#REF!</f>
        <v>#REF!</v>
      </c>
    </row>
    <row r="97" spans="1:11" ht="21" customHeight="1">
      <c r="A97" s="236" t="s">
        <v>25</v>
      </c>
      <c r="B97" s="236"/>
      <c r="C97" s="237"/>
      <c r="D97" s="44">
        <f>D87+D85+D80+D71+D65+D63+D57+D55+D51+D50</f>
        <v>151110292</v>
      </c>
      <c r="E97" s="44">
        <f>E89</f>
        <v>61190269</v>
      </c>
      <c r="F97" s="44">
        <f>F87+F85+F80+F71+F65+F63+F57+F55+F51+F50+F89</f>
        <v>212300561</v>
      </c>
      <c r="G97" s="41"/>
      <c r="H97" s="41" t="e">
        <f>F97-#REF!</f>
        <v>#REF!</v>
      </c>
      <c r="I97" s="41">
        <v>212300561</v>
      </c>
      <c r="J97" s="41"/>
      <c r="K97" s="41" t="e">
        <f>G97-#REF!</f>
        <v>#REF!</v>
      </c>
    </row>
    <row r="98" spans="1:11" ht="16.5" customHeight="1">
      <c r="A98" s="48"/>
      <c r="D98" s="41"/>
    </row>
    <row r="99" spans="1:11" ht="24.95" customHeight="1">
      <c r="A99" s="46" t="s">
        <v>29</v>
      </c>
      <c r="B99" s="216" t="s">
        <v>27</v>
      </c>
      <c r="C99" s="216"/>
      <c r="D99" s="216"/>
      <c r="E99" s="216"/>
      <c r="F99" s="216"/>
      <c r="G99" s="216"/>
    </row>
    <row r="100" spans="1:11" ht="12.6" customHeight="1">
      <c r="A100" s="48"/>
      <c r="E100" s="84" t="s">
        <v>21</v>
      </c>
    </row>
    <row r="101" spans="1:11" ht="27.75" customHeight="1">
      <c r="A101" s="175" t="s">
        <v>17</v>
      </c>
      <c r="B101" s="50" t="s">
        <v>28</v>
      </c>
      <c r="C101" s="175" t="s">
        <v>23</v>
      </c>
      <c r="D101" s="175" t="s">
        <v>24</v>
      </c>
      <c r="E101" s="175" t="s">
        <v>25</v>
      </c>
    </row>
    <row r="102" spans="1:11" ht="15.75">
      <c r="A102" s="175">
        <v>1</v>
      </c>
      <c r="B102" s="175">
        <v>2</v>
      </c>
      <c r="C102" s="175">
        <v>3</v>
      </c>
      <c r="D102" s="175">
        <v>4</v>
      </c>
      <c r="E102" s="175">
        <v>5</v>
      </c>
    </row>
    <row r="103" spans="1:11" ht="30.75" customHeight="1">
      <c r="A103" s="175">
        <v>1</v>
      </c>
      <c r="B103" s="85" t="s">
        <v>223</v>
      </c>
      <c r="C103" s="121">
        <f>D97</f>
        <v>151110292</v>
      </c>
      <c r="D103" s="121"/>
      <c r="E103" s="121">
        <f>C103+D103</f>
        <v>151110292</v>
      </c>
      <c r="F103" s="86"/>
    </row>
    <row r="104" spans="1:11" ht="15.75">
      <c r="A104" s="236" t="s">
        <v>25</v>
      </c>
      <c r="B104" s="236"/>
      <c r="C104" s="44">
        <f>SUM(C103)</f>
        <v>151110292</v>
      </c>
      <c r="D104" s="44">
        <f>SUM(D103)</f>
        <v>0</v>
      </c>
      <c r="E104" s="44">
        <f>SUM(E103)</f>
        <v>151110292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16" t="s">
        <v>30</v>
      </c>
      <c r="C106" s="216"/>
      <c r="D106" s="216"/>
      <c r="E106" s="216"/>
      <c r="F106" s="216"/>
      <c r="G106" s="216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" customHeight="1">
      <c r="A110" s="179">
        <v>1</v>
      </c>
      <c r="B110" s="230" t="s">
        <v>176</v>
      </c>
      <c r="C110" s="230"/>
      <c r="D110" s="54"/>
      <c r="E110" s="54"/>
      <c r="F110" s="54"/>
      <c r="G110" s="55"/>
    </row>
    <row r="111" spans="1:11" ht="15.75" customHeight="1">
      <c r="A111" s="179"/>
      <c r="B111" s="222" t="s">
        <v>638</v>
      </c>
      <c r="C111" s="238"/>
      <c r="D111" s="54"/>
      <c r="E111" s="54"/>
      <c r="F111" s="54"/>
      <c r="G111" s="54"/>
    </row>
    <row r="112" spans="1:11" ht="12" customHeight="1">
      <c r="A112" s="54">
        <v>1</v>
      </c>
      <c r="B112" s="178" t="s">
        <v>34</v>
      </c>
      <c r="C112" s="54"/>
      <c r="D112" s="54"/>
      <c r="E112" s="54"/>
      <c r="F112" s="54"/>
      <c r="G112" s="54"/>
    </row>
    <row r="113" spans="1:11" ht="21.75" customHeight="1">
      <c r="A113" s="54"/>
      <c r="B113" s="60" t="s">
        <v>148</v>
      </c>
      <c r="C113" s="54" t="s">
        <v>134</v>
      </c>
      <c r="D113" s="54" t="s">
        <v>144</v>
      </c>
      <c r="E113" s="72">
        <v>14</v>
      </c>
      <c r="F113" s="54"/>
      <c r="G113" s="55">
        <f t="shared" ref="G113:G137" si="2">E113+F113</f>
        <v>14</v>
      </c>
    </row>
    <row r="114" spans="1:11" ht="22.5">
      <c r="A114" s="54"/>
      <c r="B114" s="60" t="s">
        <v>149</v>
      </c>
      <c r="C114" s="54" t="s">
        <v>129</v>
      </c>
      <c r="D114" s="54" t="s">
        <v>130</v>
      </c>
      <c r="E114" s="58">
        <f>SUM(E115:E119)</f>
        <v>3880893</v>
      </c>
      <c r="F114" s="56"/>
      <c r="G114" s="58">
        <f t="shared" si="2"/>
        <v>3880893</v>
      </c>
      <c r="H114" s="41">
        <f>E115+E116</f>
        <v>2908863</v>
      </c>
    </row>
    <row r="115" spans="1:11">
      <c r="A115" s="54"/>
      <c r="B115" s="60" t="s">
        <v>150</v>
      </c>
      <c r="C115" s="54" t="s">
        <v>129</v>
      </c>
      <c r="D115" s="54" t="s">
        <v>130</v>
      </c>
      <c r="E115" s="58">
        <v>2270719</v>
      </c>
      <c r="F115" s="54"/>
      <c r="G115" s="58">
        <f t="shared" si="2"/>
        <v>2270719</v>
      </c>
      <c r="H115" s="37">
        <v>2387472</v>
      </c>
      <c r="I115" s="37">
        <v>100</v>
      </c>
      <c r="J115" s="37">
        <f>H115*0.22</f>
        <v>525243.84</v>
      </c>
      <c r="K115" s="37">
        <v>78</v>
      </c>
    </row>
    <row r="116" spans="1:11">
      <c r="A116" s="54"/>
      <c r="B116" s="60" t="s">
        <v>151</v>
      </c>
      <c r="C116" s="54" t="s">
        <v>129</v>
      </c>
      <c r="D116" s="54" t="s">
        <v>130</v>
      </c>
      <c r="E116" s="58">
        <v>638144</v>
      </c>
      <c r="F116" s="54"/>
      <c r="G116" s="58">
        <f t="shared" si="2"/>
        <v>638144</v>
      </c>
      <c r="H116" s="37">
        <f>183653+308755+25236</f>
        <v>517644</v>
      </c>
      <c r="I116" s="37">
        <f>H116*I115/H115</f>
        <v>21.681678361044654</v>
      </c>
      <c r="J116" s="37">
        <v>22</v>
      </c>
      <c r="K116" s="37">
        <v>22</v>
      </c>
    </row>
    <row r="117" spans="1:11">
      <c r="A117" s="54"/>
      <c r="B117" s="60" t="s">
        <v>152</v>
      </c>
      <c r="C117" s="54" t="s">
        <v>129</v>
      </c>
      <c r="D117" s="54" t="s">
        <v>130</v>
      </c>
      <c r="E117" s="58">
        <v>772058</v>
      </c>
      <c r="F117" s="54"/>
      <c r="G117" s="58">
        <f t="shared" si="2"/>
        <v>772058</v>
      </c>
      <c r="H117" s="37">
        <f>25236*1.2/10</f>
        <v>3028.3199999999997</v>
      </c>
    </row>
    <row r="118" spans="1:11">
      <c r="A118" s="54"/>
      <c r="B118" s="60" t="s">
        <v>436</v>
      </c>
      <c r="C118" s="54" t="s">
        <v>129</v>
      </c>
      <c r="D118" s="54" t="s">
        <v>130</v>
      </c>
      <c r="E118" s="58">
        <v>199972</v>
      </c>
      <c r="F118" s="54"/>
      <c r="G118" s="58">
        <f t="shared" si="2"/>
        <v>199972</v>
      </c>
    </row>
    <row r="119" spans="1:11" ht="22.5" hidden="1" customHeight="1">
      <c r="A119" s="54"/>
      <c r="B119" s="87" t="s">
        <v>185</v>
      </c>
      <c r="C119" s="54" t="s">
        <v>129</v>
      </c>
      <c r="D119" s="54" t="s">
        <v>130</v>
      </c>
      <c r="E119" s="58"/>
      <c r="F119" s="54"/>
      <c r="G119" s="58">
        <f>E119</f>
        <v>0</v>
      </c>
    </row>
    <row r="120" spans="1:11" ht="11.25" customHeight="1">
      <c r="A120" s="54">
        <v>2</v>
      </c>
      <c r="B120" s="178" t="s">
        <v>35</v>
      </c>
      <c r="C120" s="54"/>
      <c r="D120" s="54"/>
      <c r="E120" s="54"/>
      <c r="F120" s="54"/>
      <c r="G120" s="54"/>
      <c r="H120" s="37">
        <v>2908862.4</v>
      </c>
    </row>
    <row r="121" spans="1:11" ht="22.5">
      <c r="A121" s="54"/>
      <c r="B121" s="60" t="s">
        <v>153</v>
      </c>
      <c r="C121" s="54" t="s">
        <v>134</v>
      </c>
      <c r="D121" s="54" t="s">
        <v>138</v>
      </c>
      <c r="E121" s="57">
        <v>14</v>
      </c>
      <c r="F121" s="54"/>
      <c r="G121" s="55">
        <f t="shared" si="2"/>
        <v>14</v>
      </c>
      <c r="H121" s="37">
        <f>H120*K115/100</f>
        <v>2268912.6719999998</v>
      </c>
      <c r="I121" s="37">
        <v>2270719</v>
      </c>
    </row>
    <row r="122" spans="1:11">
      <c r="A122" s="54"/>
      <c r="B122" s="60" t="s">
        <v>154</v>
      </c>
      <c r="C122" s="54" t="s">
        <v>146</v>
      </c>
      <c r="D122" s="54" t="s">
        <v>138</v>
      </c>
      <c r="E122" s="58">
        <v>6950</v>
      </c>
      <c r="F122" s="54"/>
      <c r="G122" s="55">
        <f t="shared" si="2"/>
        <v>6950</v>
      </c>
      <c r="H122" s="37">
        <f>H120*K116/100</f>
        <v>639949.728</v>
      </c>
      <c r="I122" s="37">
        <v>638143.4</v>
      </c>
    </row>
    <row r="123" spans="1:11">
      <c r="A123" s="54"/>
      <c r="B123" s="60" t="s">
        <v>155</v>
      </c>
      <c r="C123" s="54" t="s">
        <v>134</v>
      </c>
      <c r="D123" s="54" t="s">
        <v>138</v>
      </c>
      <c r="E123" s="58">
        <v>128</v>
      </c>
      <c r="F123" s="54"/>
      <c r="G123" s="55">
        <f t="shared" si="2"/>
        <v>128</v>
      </c>
      <c r="I123" s="37">
        <f>I122+I121</f>
        <v>2908862.4</v>
      </c>
    </row>
    <row r="124" spans="1:11">
      <c r="A124" s="54"/>
      <c r="B124" s="60" t="s">
        <v>723</v>
      </c>
      <c r="C124" s="54" t="s">
        <v>134</v>
      </c>
      <c r="D124" s="54" t="s">
        <v>138</v>
      </c>
      <c r="E124" s="58">
        <v>10</v>
      </c>
      <c r="F124" s="54"/>
      <c r="G124" s="55">
        <f t="shared" si="2"/>
        <v>10</v>
      </c>
    </row>
    <row r="125" spans="1:11" ht="22.5">
      <c r="A125" s="54"/>
      <c r="B125" s="60" t="s">
        <v>437</v>
      </c>
      <c r="C125" s="54" t="s">
        <v>134</v>
      </c>
      <c r="D125" s="54" t="s">
        <v>138</v>
      </c>
      <c r="E125" s="57">
        <v>1</v>
      </c>
      <c r="F125" s="54"/>
      <c r="G125" s="55">
        <f t="shared" si="2"/>
        <v>1</v>
      </c>
    </row>
    <row r="126" spans="1:11" ht="29.25" hidden="1" customHeight="1">
      <c r="A126" s="54"/>
      <c r="B126" s="60" t="s">
        <v>229</v>
      </c>
      <c r="C126" s="54" t="s">
        <v>134</v>
      </c>
      <c r="D126" s="54" t="s">
        <v>138</v>
      </c>
      <c r="E126" s="57"/>
      <c r="F126" s="54"/>
      <c r="G126" s="55">
        <f t="shared" si="2"/>
        <v>0</v>
      </c>
    </row>
    <row r="127" spans="1:11" ht="14.25" customHeight="1">
      <c r="A127" s="54">
        <v>3</v>
      </c>
      <c r="B127" s="178" t="s">
        <v>36</v>
      </c>
      <c r="C127" s="54"/>
      <c r="D127" s="54"/>
      <c r="E127" s="54"/>
      <c r="F127" s="54"/>
      <c r="G127" s="54"/>
    </row>
    <row r="128" spans="1:11" ht="26.25" customHeight="1">
      <c r="A128" s="54"/>
      <c r="B128" s="60" t="s">
        <v>156</v>
      </c>
      <c r="C128" s="54" t="s">
        <v>125</v>
      </c>
      <c r="D128" s="54" t="s">
        <v>140</v>
      </c>
      <c r="E128" s="56">
        <f>E117/E121/12+0.01</f>
        <v>4595.5933333333332</v>
      </c>
      <c r="F128" s="54"/>
      <c r="G128" s="56">
        <f t="shared" si="2"/>
        <v>4595.5933333333332</v>
      </c>
    </row>
    <row r="129" spans="1:7" ht="21.75" customHeight="1">
      <c r="A129" s="54"/>
      <c r="B129" s="60" t="s">
        <v>439</v>
      </c>
      <c r="C129" s="54" t="s">
        <v>125</v>
      </c>
      <c r="D129" s="54" t="s">
        <v>140</v>
      </c>
      <c r="E129" s="56">
        <f>E115/E122</f>
        <v>326.7221582733813</v>
      </c>
      <c r="F129" s="54"/>
      <c r="G129" s="56">
        <f t="shared" si="2"/>
        <v>326.7221582733813</v>
      </c>
    </row>
    <row r="130" spans="1:7" ht="22.5">
      <c r="A130" s="54"/>
      <c r="B130" s="60" t="s">
        <v>157</v>
      </c>
      <c r="C130" s="54" t="s">
        <v>125</v>
      </c>
      <c r="D130" s="54" t="s">
        <v>140</v>
      </c>
      <c r="E130" s="56">
        <f>(E116-E124*E131)/E123</f>
        <v>4734.578125</v>
      </c>
      <c r="F130" s="54"/>
      <c r="G130" s="56">
        <f t="shared" si="2"/>
        <v>4734.578125</v>
      </c>
    </row>
    <row r="131" spans="1:7">
      <c r="A131" s="54"/>
      <c r="B131" s="60" t="s">
        <v>724</v>
      </c>
      <c r="C131" s="54" t="s">
        <v>125</v>
      </c>
      <c r="D131" s="54" t="s">
        <v>140</v>
      </c>
      <c r="E131" s="56">
        <v>3211.8</v>
      </c>
      <c r="F131" s="54"/>
      <c r="G131" s="56">
        <f t="shared" si="2"/>
        <v>3211.8</v>
      </c>
    </row>
    <row r="132" spans="1:7">
      <c r="A132" s="54"/>
      <c r="B132" s="60" t="s">
        <v>438</v>
      </c>
      <c r="C132" s="54" t="s">
        <v>125</v>
      </c>
      <c r="D132" s="54" t="s">
        <v>140</v>
      </c>
      <c r="E132" s="56">
        <f>E118</f>
        <v>199972</v>
      </c>
      <c r="F132" s="54"/>
      <c r="G132" s="56">
        <f t="shared" si="2"/>
        <v>199972</v>
      </c>
    </row>
    <row r="133" spans="1:7" ht="25.5" hidden="1" customHeight="1">
      <c r="A133" s="54"/>
      <c r="B133" s="60" t="s">
        <v>264</v>
      </c>
      <c r="C133" s="54" t="s">
        <v>125</v>
      </c>
      <c r="D133" s="54" t="s">
        <v>140</v>
      </c>
      <c r="E133" s="56"/>
      <c r="F133" s="54"/>
      <c r="G133" s="56">
        <f>E133+F133</f>
        <v>0</v>
      </c>
    </row>
    <row r="134" spans="1:7" ht="12" customHeight="1">
      <c r="A134" s="54">
        <v>4</v>
      </c>
      <c r="B134" s="178" t="s">
        <v>37</v>
      </c>
      <c r="C134" s="54"/>
      <c r="D134" s="54"/>
      <c r="E134" s="54"/>
      <c r="F134" s="54"/>
      <c r="G134" s="54"/>
    </row>
    <row r="135" spans="1:7" ht="24.75" customHeight="1">
      <c r="A135" s="54"/>
      <c r="B135" s="60" t="s">
        <v>158</v>
      </c>
      <c r="C135" s="54" t="s">
        <v>141</v>
      </c>
      <c r="D135" s="54" t="s">
        <v>137</v>
      </c>
      <c r="E135" s="66">
        <v>100</v>
      </c>
      <c r="F135" s="54"/>
      <c r="G135" s="56">
        <f t="shared" si="2"/>
        <v>100</v>
      </c>
    </row>
    <row r="136" spans="1:7" ht="28.5" customHeight="1">
      <c r="A136" s="54"/>
      <c r="B136" s="60" t="s">
        <v>406</v>
      </c>
      <c r="C136" s="54" t="s">
        <v>141</v>
      </c>
      <c r="D136" s="54" t="s">
        <v>137</v>
      </c>
      <c r="E136" s="66">
        <v>100</v>
      </c>
      <c r="F136" s="54"/>
      <c r="G136" s="56">
        <f t="shared" si="2"/>
        <v>100</v>
      </c>
    </row>
    <row r="137" spans="1:7" ht="33" customHeight="1">
      <c r="A137" s="60"/>
      <c r="B137" s="60" t="s">
        <v>725</v>
      </c>
      <c r="C137" s="54" t="s">
        <v>141</v>
      </c>
      <c r="D137" s="54" t="s">
        <v>137</v>
      </c>
      <c r="E137" s="66">
        <v>100</v>
      </c>
      <c r="F137" s="54"/>
      <c r="G137" s="56">
        <f t="shared" si="2"/>
        <v>100</v>
      </c>
    </row>
    <row r="138" spans="1:7" ht="15" customHeight="1">
      <c r="A138" s="54"/>
      <c r="B138" s="130" t="s">
        <v>640</v>
      </c>
      <c r="C138" s="88"/>
      <c r="D138" s="54"/>
      <c r="E138" s="54"/>
      <c r="F138" s="54"/>
      <c r="G138" s="56"/>
    </row>
    <row r="139" spans="1:7" ht="15" customHeight="1">
      <c r="A139" s="54"/>
      <c r="B139" s="178" t="s">
        <v>34</v>
      </c>
      <c r="C139" s="54"/>
      <c r="D139" s="54"/>
      <c r="E139" s="54"/>
      <c r="F139" s="54"/>
      <c r="G139" s="56"/>
    </row>
    <row r="140" spans="1:7" ht="38.25" customHeight="1">
      <c r="A140" s="54"/>
      <c r="B140" s="71" t="s">
        <v>307</v>
      </c>
      <c r="C140" s="94" t="s">
        <v>125</v>
      </c>
      <c r="D140" s="54" t="s">
        <v>130</v>
      </c>
      <c r="E140" s="66">
        <f>SUM(E141:E152)</f>
        <v>27743257</v>
      </c>
      <c r="F140" s="54"/>
      <c r="G140" s="66">
        <f>SUM(G141:G152)</f>
        <v>27743257</v>
      </c>
    </row>
    <row r="141" spans="1:7" ht="45.75" customHeight="1">
      <c r="A141" s="54"/>
      <c r="B141" s="124" t="s">
        <v>311</v>
      </c>
      <c r="C141" s="117" t="s">
        <v>125</v>
      </c>
      <c r="D141" s="116" t="s">
        <v>776</v>
      </c>
      <c r="E141" s="66">
        <v>1217061</v>
      </c>
      <c r="F141" s="56"/>
      <c r="G141" s="56">
        <f t="shared" ref="G141:G152" si="3">E141+F141</f>
        <v>1217061</v>
      </c>
    </row>
    <row r="142" spans="1:7" ht="54.75" customHeight="1">
      <c r="A142" s="54"/>
      <c r="B142" s="124" t="s">
        <v>312</v>
      </c>
      <c r="C142" s="117" t="s">
        <v>125</v>
      </c>
      <c r="D142" s="116" t="s">
        <v>776</v>
      </c>
      <c r="E142" s="66">
        <v>692844</v>
      </c>
      <c r="F142" s="56"/>
      <c r="G142" s="56">
        <f t="shared" si="3"/>
        <v>692844</v>
      </c>
    </row>
    <row r="143" spans="1:7" ht="42" customHeight="1">
      <c r="A143" s="54"/>
      <c r="B143" s="124" t="s">
        <v>313</v>
      </c>
      <c r="C143" s="117" t="s">
        <v>125</v>
      </c>
      <c r="D143" s="116" t="s">
        <v>776</v>
      </c>
      <c r="E143" s="66">
        <v>537731</v>
      </c>
      <c r="F143" s="56"/>
      <c r="G143" s="56">
        <f t="shared" si="3"/>
        <v>537731</v>
      </c>
    </row>
    <row r="144" spans="1:7" ht="53.25" customHeight="1">
      <c r="A144" s="54"/>
      <c r="B144" s="124" t="s">
        <v>314</v>
      </c>
      <c r="C144" s="117" t="s">
        <v>125</v>
      </c>
      <c r="D144" s="116" t="s">
        <v>776</v>
      </c>
      <c r="E144" s="66">
        <v>1130841</v>
      </c>
      <c r="F144" s="56"/>
      <c r="G144" s="56">
        <f t="shared" si="3"/>
        <v>1130841</v>
      </c>
    </row>
    <row r="145" spans="1:7" ht="66.599999999999994" customHeight="1">
      <c r="A145" s="54"/>
      <c r="B145" s="124" t="s">
        <v>544</v>
      </c>
      <c r="C145" s="117" t="s">
        <v>125</v>
      </c>
      <c r="D145" s="116" t="s">
        <v>776</v>
      </c>
      <c r="E145" s="66">
        <v>1077503</v>
      </c>
      <c r="F145" s="56"/>
      <c r="G145" s="56">
        <f t="shared" si="3"/>
        <v>1077503</v>
      </c>
    </row>
    <row r="146" spans="1:7" ht="47.25" customHeight="1">
      <c r="A146" s="54"/>
      <c r="B146" s="124" t="s">
        <v>315</v>
      </c>
      <c r="C146" s="117" t="s">
        <v>125</v>
      </c>
      <c r="D146" s="116" t="s">
        <v>776</v>
      </c>
      <c r="E146" s="66">
        <v>4065464</v>
      </c>
      <c r="F146" s="54"/>
      <c r="G146" s="56">
        <f t="shared" si="3"/>
        <v>4065464</v>
      </c>
    </row>
    <row r="147" spans="1:7" s="118" customFormat="1" ht="48" customHeight="1">
      <c r="A147" s="116"/>
      <c r="B147" s="124" t="s">
        <v>317</v>
      </c>
      <c r="C147" s="117" t="s">
        <v>125</v>
      </c>
      <c r="D147" s="116" t="s">
        <v>776</v>
      </c>
      <c r="E147" s="66">
        <v>3957577</v>
      </c>
      <c r="F147" s="116"/>
      <c r="G147" s="56">
        <f t="shared" si="3"/>
        <v>3957577</v>
      </c>
    </row>
    <row r="148" spans="1:7" s="118" customFormat="1" ht="54" customHeight="1" thickBot="1">
      <c r="A148" s="116"/>
      <c r="B148" s="124" t="s">
        <v>318</v>
      </c>
      <c r="C148" s="117" t="s">
        <v>125</v>
      </c>
      <c r="D148" s="116" t="s">
        <v>776</v>
      </c>
      <c r="E148" s="160">
        <v>4585727</v>
      </c>
      <c r="F148" s="116"/>
      <c r="G148" s="56">
        <f t="shared" si="3"/>
        <v>4585727</v>
      </c>
    </row>
    <row r="149" spans="1:7" s="118" customFormat="1" ht="60" customHeight="1" thickBot="1">
      <c r="A149" s="116"/>
      <c r="B149" s="124" t="s">
        <v>548</v>
      </c>
      <c r="C149" s="117" t="s">
        <v>125</v>
      </c>
      <c r="D149" s="116" t="s">
        <v>776</v>
      </c>
      <c r="E149" s="160">
        <v>4691651</v>
      </c>
      <c r="F149" s="116"/>
      <c r="G149" s="56">
        <f t="shared" si="3"/>
        <v>4691651</v>
      </c>
    </row>
    <row r="150" spans="1:7" s="118" customFormat="1" ht="47.25" customHeight="1">
      <c r="A150" s="116"/>
      <c r="B150" s="124" t="s">
        <v>542</v>
      </c>
      <c r="C150" s="117" t="s">
        <v>125</v>
      </c>
      <c r="D150" s="116" t="s">
        <v>776</v>
      </c>
      <c r="E150" s="66">
        <f>7596853-2048818</f>
        <v>5548035</v>
      </c>
      <c r="F150" s="116"/>
      <c r="G150" s="56">
        <f t="shared" si="3"/>
        <v>5548035</v>
      </c>
    </row>
    <row r="151" spans="1:7" s="118" customFormat="1" ht="47.25" customHeight="1">
      <c r="A151" s="116"/>
      <c r="B151" s="124" t="s">
        <v>543</v>
      </c>
      <c r="C151" s="117" t="s">
        <v>125</v>
      </c>
      <c r="D151" s="116" t="s">
        <v>776</v>
      </c>
      <c r="E151" s="66">
        <v>39823</v>
      </c>
      <c r="F151" s="116"/>
      <c r="G151" s="56">
        <f t="shared" si="3"/>
        <v>39823</v>
      </c>
    </row>
    <row r="152" spans="1:7" s="118" customFormat="1" ht="47.25" customHeight="1">
      <c r="A152" s="116"/>
      <c r="B152" s="124" t="s">
        <v>675</v>
      </c>
      <c r="C152" s="117" t="s">
        <v>125</v>
      </c>
      <c r="D152" s="116" t="s">
        <v>776</v>
      </c>
      <c r="E152" s="66">
        <v>199000</v>
      </c>
      <c r="F152" s="116"/>
      <c r="G152" s="56">
        <f t="shared" si="3"/>
        <v>199000</v>
      </c>
    </row>
    <row r="153" spans="1:7" ht="15" customHeight="1">
      <c r="A153" s="54"/>
      <c r="B153" s="115" t="s">
        <v>35</v>
      </c>
      <c r="C153" s="54"/>
      <c r="D153" s="54"/>
      <c r="E153" s="119"/>
      <c r="F153" s="54"/>
      <c r="G153" s="56"/>
    </row>
    <row r="154" spans="1:7" ht="27.75" customHeight="1">
      <c r="A154" s="54"/>
      <c r="B154" s="71" t="s">
        <v>319</v>
      </c>
      <c r="C154" s="54" t="s">
        <v>320</v>
      </c>
      <c r="D154" s="54" t="s">
        <v>126</v>
      </c>
      <c r="E154" s="66">
        <f>ROUND(E140/E156,0)</f>
        <v>11806</v>
      </c>
      <c r="F154" s="54"/>
      <c r="G154" s="56">
        <f t="shared" ref="G154:G188" si="4">E154</f>
        <v>11806</v>
      </c>
    </row>
    <row r="155" spans="1:7" ht="15" customHeight="1">
      <c r="A155" s="54"/>
      <c r="B155" s="115" t="s">
        <v>36</v>
      </c>
      <c r="C155" s="54"/>
      <c r="D155" s="54"/>
      <c r="E155" s="66"/>
      <c r="F155" s="54"/>
      <c r="G155" s="56">
        <f t="shared" si="4"/>
        <v>0</v>
      </c>
    </row>
    <row r="156" spans="1:7" ht="15" customHeight="1">
      <c r="A156" s="54"/>
      <c r="B156" s="71" t="s">
        <v>321</v>
      </c>
      <c r="C156" s="54" t="s">
        <v>125</v>
      </c>
      <c r="D156" s="54" t="s">
        <v>137</v>
      </c>
      <c r="E156" s="58">
        <v>2350</v>
      </c>
      <c r="F156" s="54"/>
      <c r="G156" s="56">
        <f t="shared" si="4"/>
        <v>2350</v>
      </c>
    </row>
    <row r="157" spans="1:7" ht="15" customHeight="1">
      <c r="A157" s="54"/>
      <c r="B157" s="115" t="s">
        <v>37</v>
      </c>
      <c r="C157" s="54"/>
      <c r="D157" s="54"/>
      <c r="E157" s="66"/>
      <c r="F157" s="54"/>
      <c r="G157" s="56">
        <f t="shared" si="4"/>
        <v>0</v>
      </c>
    </row>
    <row r="158" spans="1:7" ht="33" customHeight="1">
      <c r="A158" s="54"/>
      <c r="B158" s="71" t="s">
        <v>288</v>
      </c>
      <c r="C158" s="54" t="s">
        <v>141</v>
      </c>
      <c r="D158" s="54" t="s">
        <v>137</v>
      </c>
      <c r="E158" s="66">
        <v>100</v>
      </c>
      <c r="F158" s="54"/>
      <c r="G158" s="56">
        <f t="shared" si="4"/>
        <v>100</v>
      </c>
    </row>
    <row r="159" spans="1:7" ht="26.25" customHeight="1">
      <c r="A159" s="54"/>
      <c r="B159" s="130" t="s">
        <v>641</v>
      </c>
      <c r="C159" s="88"/>
      <c r="D159" s="54"/>
      <c r="E159" s="54"/>
      <c r="F159" s="54"/>
      <c r="G159" s="56"/>
    </row>
    <row r="160" spans="1:7" ht="14.25" customHeight="1">
      <c r="A160" s="54"/>
      <c r="B160" s="178" t="s">
        <v>34</v>
      </c>
      <c r="C160" s="54"/>
      <c r="D160" s="54"/>
      <c r="E160" s="54"/>
      <c r="F160" s="54"/>
      <c r="G160" s="56"/>
    </row>
    <row r="161" spans="1:7" ht="23.25" customHeight="1">
      <c r="A161" s="54"/>
      <c r="B161" s="71" t="s">
        <v>297</v>
      </c>
      <c r="C161" s="94" t="s">
        <v>125</v>
      </c>
      <c r="D161" s="54" t="s">
        <v>130</v>
      </c>
      <c r="E161" s="58">
        <f>SUM(E162:E182)</f>
        <v>7392552</v>
      </c>
      <c r="F161" s="54"/>
      <c r="G161" s="58">
        <f>SUM(G162:G182)</f>
        <v>7392552</v>
      </c>
    </row>
    <row r="162" spans="1:7" ht="42" customHeight="1">
      <c r="A162" s="54"/>
      <c r="B162" s="124" t="s">
        <v>432</v>
      </c>
      <c r="C162" s="117" t="s">
        <v>125</v>
      </c>
      <c r="D162" s="116" t="s">
        <v>776</v>
      </c>
      <c r="E162" s="137">
        <v>451669</v>
      </c>
      <c r="F162" s="116"/>
      <c r="G162" s="137">
        <f t="shared" si="4"/>
        <v>451669</v>
      </c>
    </row>
    <row r="163" spans="1:7" ht="56.25" customHeight="1">
      <c r="A163" s="54"/>
      <c r="B163" s="124" t="s">
        <v>433</v>
      </c>
      <c r="C163" s="117" t="s">
        <v>125</v>
      </c>
      <c r="D163" s="116" t="s">
        <v>776</v>
      </c>
      <c r="E163" s="137">
        <f>199000-968</f>
        <v>198032</v>
      </c>
      <c r="F163" s="116"/>
      <c r="G163" s="137">
        <f t="shared" si="4"/>
        <v>198032</v>
      </c>
    </row>
    <row r="164" spans="1:7" ht="36" customHeight="1">
      <c r="A164" s="54"/>
      <c r="B164" s="132" t="s">
        <v>441</v>
      </c>
      <c r="C164" s="117" t="s">
        <v>125</v>
      </c>
      <c r="D164" s="116" t="s">
        <v>776</v>
      </c>
      <c r="E164" s="137">
        <f>199000-24606</f>
        <v>174394</v>
      </c>
      <c r="F164" s="116"/>
      <c r="G164" s="137">
        <f t="shared" si="4"/>
        <v>174394</v>
      </c>
    </row>
    <row r="165" spans="1:7" ht="51.75" customHeight="1">
      <c r="A165" s="54"/>
      <c r="B165" s="132" t="s">
        <v>555</v>
      </c>
      <c r="C165" s="117" t="s">
        <v>125</v>
      </c>
      <c r="D165" s="116" t="s">
        <v>776</v>
      </c>
      <c r="E165" s="137">
        <v>559701</v>
      </c>
      <c r="F165" s="116"/>
      <c r="G165" s="137">
        <f t="shared" si="4"/>
        <v>559701</v>
      </c>
    </row>
    <row r="166" spans="1:7" ht="45" customHeight="1">
      <c r="A166" s="54"/>
      <c r="B166" s="132" t="s">
        <v>442</v>
      </c>
      <c r="C166" s="117" t="s">
        <v>125</v>
      </c>
      <c r="D166" s="116" t="s">
        <v>776</v>
      </c>
      <c r="E166" s="137">
        <v>189970</v>
      </c>
      <c r="F166" s="116"/>
      <c r="G166" s="137">
        <f t="shared" si="4"/>
        <v>189970</v>
      </c>
    </row>
    <row r="167" spans="1:7" ht="75.75" customHeight="1">
      <c r="A167" s="54"/>
      <c r="B167" s="132" t="s">
        <v>443</v>
      </c>
      <c r="C167" s="117" t="s">
        <v>125</v>
      </c>
      <c r="D167" s="116" t="s">
        <v>776</v>
      </c>
      <c r="E167" s="137">
        <v>199000</v>
      </c>
      <c r="F167" s="116"/>
      <c r="G167" s="137">
        <f t="shared" si="4"/>
        <v>199000</v>
      </c>
    </row>
    <row r="168" spans="1:7" ht="43.5" customHeight="1">
      <c r="A168" s="54"/>
      <c r="B168" s="132" t="s">
        <v>445</v>
      </c>
      <c r="C168" s="117" t="s">
        <v>125</v>
      </c>
      <c r="D168" s="116" t="s">
        <v>776</v>
      </c>
      <c r="E168" s="139">
        <f>199000-22646+2520</f>
        <v>178874</v>
      </c>
      <c r="F168" s="116"/>
      <c r="G168" s="137">
        <f t="shared" si="4"/>
        <v>178874</v>
      </c>
    </row>
    <row r="169" spans="1:7" ht="46.5" customHeight="1">
      <c r="A169" s="54"/>
      <c r="B169" s="132" t="s">
        <v>446</v>
      </c>
      <c r="C169" s="117" t="s">
        <v>125</v>
      </c>
      <c r="D169" s="116" t="s">
        <v>776</v>
      </c>
      <c r="E169" s="139">
        <v>199000</v>
      </c>
      <c r="F169" s="116"/>
      <c r="G169" s="137">
        <f t="shared" si="4"/>
        <v>199000</v>
      </c>
    </row>
    <row r="170" spans="1:7" ht="45.75" customHeight="1">
      <c r="A170" s="54"/>
      <c r="B170" s="132" t="s">
        <v>501</v>
      </c>
      <c r="C170" s="117" t="s">
        <v>125</v>
      </c>
      <c r="D170" s="116" t="s">
        <v>776</v>
      </c>
      <c r="E170" s="139">
        <v>893169</v>
      </c>
      <c r="F170" s="116"/>
      <c r="G170" s="138">
        <f t="shared" si="4"/>
        <v>893169</v>
      </c>
    </row>
    <row r="171" spans="1:7" ht="48" customHeight="1">
      <c r="A171" s="54"/>
      <c r="B171" s="124" t="s">
        <v>512</v>
      </c>
      <c r="C171" s="117" t="s">
        <v>125</v>
      </c>
      <c r="D171" s="116" t="s">
        <v>776</v>
      </c>
      <c r="E171" s="139">
        <v>198126</v>
      </c>
      <c r="F171" s="116"/>
      <c r="G171" s="138">
        <f t="shared" si="4"/>
        <v>198126</v>
      </c>
    </row>
    <row r="172" spans="1:7" ht="39" customHeight="1">
      <c r="A172" s="54"/>
      <c r="B172" s="124" t="s">
        <v>513</v>
      </c>
      <c r="C172" s="117" t="s">
        <v>125</v>
      </c>
      <c r="D172" s="116" t="s">
        <v>776</v>
      </c>
      <c r="E172" s="139">
        <v>199000</v>
      </c>
      <c r="F172" s="116"/>
      <c r="G172" s="138">
        <f t="shared" si="4"/>
        <v>199000</v>
      </c>
    </row>
    <row r="173" spans="1:7" ht="33" customHeight="1">
      <c r="A173" s="54"/>
      <c r="B173" s="124" t="s">
        <v>514</v>
      </c>
      <c r="C173" s="117" t="s">
        <v>125</v>
      </c>
      <c r="D173" s="116" t="s">
        <v>776</v>
      </c>
      <c r="E173" s="139">
        <v>665054</v>
      </c>
      <c r="F173" s="116"/>
      <c r="G173" s="138">
        <f t="shared" si="4"/>
        <v>665054</v>
      </c>
    </row>
    <row r="174" spans="1:7" ht="46.5" customHeight="1">
      <c r="A174" s="54"/>
      <c r="B174" s="124" t="s">
        <v>515</v>
      </c>
      <c r="C174" s="117" t="s">
        <v>125</v>
      </c>
      <c r="D174" s="116" t="s">
        <v>776</v>
      </c>
      <c r="E174" s="139">
        <v>176572</v>
      </c>
      <c r="F174" s="116"/>
      <c r="G174" s="138">
        <f t="shared" si="4"/>
        <v>176572</v>
      </c>
    </row>
    <row r="175" spans="1:7" ht="46.5" customHeight="1">
      <c r="A175" s="54"/>
      <c r="B175" s="124" t="s">
        <v>545</v>
      </c>
      <c r="C175" s="117" t="s">
        <v>125</v>
      </c>
      <c r="D175" s="116" t="s">
        <v>776</v>
      </c>
      <c r="E175" s="139">
        <v>135096</v>
      </c>
      <c r="F175" s="116"/>
      <c r="G175" s="138">
        <f t="shared" si="4"/>
        <v>135096</v>
      </c>
    </row>
    <row r="176" spans="1:7" ht="46.5" customHeight="1">
      <c r="A176" s="54"/>
      <c r="B176" s="124" t="s">
        <v>546</v>
      </c>
      <c r="C176" s="117" t="s">
        <v>125</v>
      </c>
      <c r="D176" s="116" t="s">
        <v>776</v>
      </c>
      <c r="E176" s="139">
        <v>471276</v>
      </c>
      <c r="F176" s="116"/>
      <c r="G176" s="138">
        <f t="shared" si="4"/>
        <v>471276</v>
      </c>
    </row>
    <row r="177" spans="1:7" ht="46.5" customHeight="1">
      <c r="A177" s="54"/>
      <c r="B177" s="124" t="s">
        <v>547</v>
      </c>
      <c r="C177" s="117" t="s">
        <v>125</v>
      </c>
      <c r="D177" s="116" t="s">
        <v>776</v>
      </c>
      <c r="E177" s="139">
        <v>15050</v>
      </c>
      <c r="F177" s="116"/>
      <c r="G177" s="138">
        <f t="shared" si="4"/>
        <v>15050</v>
      </c>
    </row>
    <row r="178" spans="1:7" ht="46.5" customHeight="1">
      <c r="A178" s="54"/>
      <c r="B178" s="124" t="s">
        <v>551</v>
      </c>
      <c r="C178" s="117" t="s">
        <v>125</v>
      </c>
      <c r="D178" s="116" t="s">
        <v>776</v>
      </c>
      <c r="E178" s="139">
        <v>1154091</v>
      </c>
      <c r="F178" s="116"/>
      <c r="G178" s="138">
        <f t="shared" si="4"/>
        <v>1154091</v>
      </c>
    </row>
    <row r="179" spans="1:7" ht="66.75" customHeight="1">
      <c r="A179" s="54"/>
      <c r="B179" s="124" t="s">
        <v>676</v>
      </c>
      <c r="C179" s="117" t="s">
        <v>125</v>
      </c>
      <c r="D179" s="116" t="s">
        <v>776</v>
      </c>
      <c r="E179" s="139">
        <v>737000</v>
      </c>
      <c r="F179" s="116"/>
      <c r="G179" s="138">
        <f t="shared" si="4"/>
        <v>737000</v>
      </c>
    </row>
    <row r="180" spans="1:7" ht="66.75" customHeight="1">
      <c r="A180" s="54"/>
      <c r="B180" s="124" t="s">
        <v>677</v>
      </c>
      <c r="C180" s="117" t="s">
        <v>125</v>
      </c>
      <c r="D180" s="116" t="s">
        <v>776</v>
      </c>
      <c r="E180" s="139">
        <v>199000</v>
      </c>
      <c r="F180" s="116"/>
      <c r="G180" s="138">
        <f t="shared" si="4"/>
        <v>199000</v>
      </c>
    </row>
    <row r="181" spans="1:7" ht="66.75" customHeight="1">
      <c r="A181" s="54"/>
      <c r="B181" s="124" t="s">
        <v>777</v>
      </c>
      <c r="C181" s="117"/>
      <c r="D181" s="116" t="s">
        <v>776</v>
      </c>
      <c r="E181" s="139">
        <v>199000</v>
      </c>
      <c r="F181" s="116"/>
      <c r="G181" s="138">
        <f t="shared" ref="G181" si="5">E181</f>
        <v>199000</v>
      </c>
    </row>
    <row r="182" spans="1:7" ht="66.75" customHeight="1">
      <c r="A182" s="54"/>
      <c r="B182" s="124" t="s">
        <v>679</v>
      </c>
      <c r="C182" s="117" t="s">
        <v>125</v>
      </c>
      <c r="D182" s="116" t="s">
        <v>776</v>
      </c>
      <c r="E182" s="139">
        <v>199478</v>
      </c>
      <c r="F182" s="116"/>
      <c r="G182" s="138">
        <f t="shared" si="4"/>
        <v>199478</v>
      </c>
    </row>
    <row r="183" spans="1:7" ht="16.5" customHeight="1">
      <c r="A183" s="54"/>
      <c r="B183" s="115" t="s">
        <v>35</v>
      </c>
      <c r="C183" s="94"/>
      <c r="D183" s="54"/>
      <c r="E183" s="119"/>
      <c r="F183" s="62"/>
      <c r="G183" s="151"/>
    </row>
    <row r="184" spans="1:7" ht="18.75" customHeight="1">
      <c r="A184" s="54"/>
      <c r="B184" s="71" t="s">
        <v>435</v>
      </c>
      <c r="C184" s="54" t="s">
        <v>320</v>
      </c>
      <c r="D184" s="54" t="s">
        <v>126</v>
      </c>
      <c r="E184" s="66">
        <f>ROUND(E161/E186,0)</f>
        <v>3696</v>
      </c>
      <c r="F184" s="54"/>
      <c r="G184" s="56">
        <f t="shared" si="4"/>
        <v>3696</v>
      </c>
    </row>
    <row r="185" spans="1:7" ht="16.5" customHeight="1">
      <c r="A185" s="54"/>
      <c r="B185" s="115" t="s">
        <v>36</v>
      </c>
      <c r="C185" s="94"/>
      <c r="D185" s="54"/>
      <c r="E185" s="66"/>
      <c r="F185" s="54"/>
      <c r="G185" s="56"/>
    </row>
    <row r="186" spans="1:7" ht="20.25" customHeight="1">
      <c r="A186" s="54"/>
      <c r="B186" s="71" t="s">
        <v>434</v>
      </c>
      <c r="C186" s="94" t="s">
        <v>125</v>
      </c>
      <c r="D186" s="54" t="s">
        <v>137</v>
      </c>
      <c r="E186" s="66">
        <v>2000</v>
      </c>
      <c r="F186" s="54"/>
      <c r="G186" s="56">
        <f t="shared" si="4"/>
        <v>2000</v>
      </c>
    </row>
    <row r="187" spans="1:7" ht="16.5" customHeight="1">
      <c r="A187" s="54"/>
      <c r="B187" s="115" t="s">
        <v>37</v>
      </c>
      <c r="C187" s="94"/>
      <c r="D187" s="54"/>
      <c r="E187" s="66"/>
      <c r="F187" s="54"/>
      <c r="G187" s="56"/>
    </row>
    <row r="188" spans="1:7" ht="26.25" customHeight="1">
      <c r="A188" s="54"/>
      <c r="B188" s="71" t="s">
        <v>298</v>
      </c>
      <c r="C188" s="94" t="s">
        <v>141</v>
      </c>
      <c r="D188" s="54" t="s">
        <v>137</v>
      </c>
      <c r="E188" s="66">
        <v>100</v>
      </c>
      <c r="F188" s="54"/>
      <c r="G188" s="56">
        <f t="shared" si="4"/>
        <v>100</v>
      </c>
    </row>
    <row r="189" spans="1:7" ht="16.5" customHeight="1">
      <c r="A189" s="112"/>
      <c r="B189" s="232" t="s">
        <v>177</v>
      </c>
      <c r="C189" s="233"/>
      <c r="D189" s="54"/>
      <c r="E189" s="66"/>
      <c r="F189" s="54"/>
      <c r="G189" s="56"/>
    </row>
    <row r="190" spans="1:7" ht="22.5" customHeight="1">
      <c r="A190" s="179">
        <v>2</v>
      </c>
      <c r="B190" s="222" t="s">
        <v>674</v>
      </c>
      <c r="C190" s="224"/>
      <c r="D190" s="54"/>
      <c r="E190" s="54"/>
      <c r="F190" s="54"/>
      <c r="G190" s="54"/>
    </row>
    <row r="191" spans="1:7" ht="14.25" customHeight="1">
      <c r="A191" s="54">
        <v>1</v>
      </c>
      <c r="B191" s="178" t="s">
        <v>34</v>
      </c>
      <c r="C191" s="54"/>
      <c r="D191" s="54"/>
      <c r="E191" s="55"/>
      <c r="F191" s="54"/>
      <c r="G191" s="54"/>
    </row>
    <row r="192" spans="1:7" ht="32.25" customHeight="1">
      <c r="A192" s="54"/>
      <c r="B192" s="60" t="s">
        <v>405</v>
      </c>
      <c r="C192" s="54" t="s">
        <v>125</v>
      </c>
      <c r="D192" s="54" t="s">
        <v>126</v>
      </c>
      <c r="E192" s="58">
        <f>800000+500000+27350</f>
        <v>1327350</v>
      </c>
      <c r="F192" s="54"/>
      <c r="G192" s="55">
        <f>E192+F192</f>
        <v>1327350</v>
      </c>
    </row>
    <row r="193" spans="1:7" ht="14.25" customHeight="1">
      <c r="A193" s="54">
        <v>2</v>
      </c>
      <c r="B193" s="178" t="s">
        <v>35</v>
      </c>
      <c r="C193" s="54"/>
      <c r="D193" s="54"/>
      <c r="E193" s="57"/>
      <c r="F193" s="54"/>
      <c r="G193" s="54"/>
    </row>
    <row r="194" spans="1:7" ht="24.75" customHeight="1">
      <c r="A194" s="54"/>
      <c r="B194" s="60" t="s">
        <v>159</v>
      </c>
      <c r="C194" s="54" t="s">
        <v>127</v>
      </c>
      <c r="D194" s="54" t="s">
        <v>126</v>
      </c>
      <c r="E194" s="57">
        <v>120</v>
      </c>
      <c r="F194" s="54"/>
      <c r="G194" s="55">
        <f>E194+F194</f>
        <v>120</v>
      </c>
    </row>
    <row r="195" spans="1:7" ht="31.5" customHeight="1">
      <c r="A195" s="54"/>
      <c r="B195" s="60" t="s">
        <v>230</v>
      </c>
      <c r="C195" s="54" t="s">
        <v>127</v>
      </c>
      <c r="D195" s="54" t="s">
        <v>126</v>
      </c>
      <c r="E195" s="57">
        <v>263</v>
      </c>
      <c r="F195" s="54"/>
      <c r="G195" s="55">
        <f>E195+F195</f>
        <v>263</v>
      </c>
    </row>
    <row r="196" spans="1:7" ht="26.25" customHeight="1">
      <c r="A196" s="54"/>
      <c r="B196" s="60" t="s">
        <v>304</v>
      </c>
      <c r="C196" s="54" t="s">
        <v>147</v>
      </c>
      <c r="D196" s="54" t="s">
        <v>126</v>
      </c>
      <c r="E196" s="57">
        <v>12</v>
      </c>
      <c r="F196" s="54"/>
      <c r="G196" s="55">
        <f>E196</f>
        <v>12</v>
      </c>
    </row>
    <row r="197" spans="1:7" ht="14.25" customHeight="1">
      <c r="A197" s="54">
        <v>3</v>
      </c>
      <c r="B197" s="178" t="s">
        <v>36</v>
      </c>
      <c r="C197" s="54"/>
      <c r="D197" s="54"/>
      <c r="E197" s="57"/>
      <c r="F197" s="54"/>
      <c r="G197" s="54"/>
    </row>
    <row r="198" spans="1:7" ht="30" customHeight="1">
      <c r="A198" s="54"/>
      <c r="B198" s="60" t="s">
        <v>305</v>
      </c>
      <c r="C198" s="54" t="s">
        <v>125</v>
      </c>
      <c r="D198" s="54" t="s">
        <v>137</v>
      </c>
      <c r="E198" s="66">
        <f>800000/120/12</f>
        <v>555.55555555555554</v>
      </c>
      <c r="F198" s="54"/>
      <c r="G198" s="56">
        <f>E198+F198</f>
        <v>555.55555555555554</v>
      </c>
    </row>
    <row r="199" spans="1:7" ht="27.75" customHeight="1">
      <c r="A199" s="54"/>
      <c r="B199" s="60" t="s">
        <v>231</v>
      </c>
      <c r="C199" s="54" t="s">
        <v>125</v>
      </c>
      <c r="D199" s="54" t="s">
        <v>137</v>
      </c>
      <c r="E199" s="66">
        <f>527350/E195</f>
        <v>2005.1330798479087</v>
      </c>
      <c r="F199" s="54"/>
      <c r="G199" s="56">
        <f>E199+F199</f>
        <v>2005.1330798479087</v>
      </c>
    </row>
    <row r="200" spans="1:7" ht="25.5" hidden="1" customHeight="1">
      <c r="A200" s="54"/>
      <c r="B200" s="60"/>
      <c r="C200" s="54"/>
      <c r="D200" s="54"/>
      <c r="E200" s="66"/>
      <c r="F200" s="54"/>
      <c r="G200" s="56"/>
    </row>
    <row r="201" spans="1:7" ht="14.25" customHeight="1">
      <c r="A201" s="54">
        <v>4</v>
      </c>
      <c r="B201" s="178" t="s">
        <v>37</v>
      </c>
      <c r="C201" s="54"/>
      <c r="D201" s="54"/>
      <c r="E201" s="54"/>
      <c r="F201" s="54"/>
      <c r="G201" s="54"/>
    </row>
    <row r="202" spans="1:7" ht="26.25" customHeight="1">
      <c r="A202" s="54"/>
      <c r="B202" s="60" t="s">
        <v>299</v>
      </c>
      <c r="C202" s="54" t="s">
        <v>141</v>
      </c>
      <c r="D202" s="54" t="s">
        <v>137</v>
      </c>
      <c r="E202" s="66">
        <v>100</v>
      </c>
      <c r="F202" s="54"/>
      <c r="G202" s="56">
        <f>E202+F202</f>
        <v>100</v>
      </c>
    </row>
    <row r="203" spans="1:7">
      <c r="A203" s="179">
        <v>3</v>
      </c>
      <c r="B203" s="221" t="s">
        <v>178</v>
      </c>
      <c r="C203" s="234"/>
      <c r="D203" s="54"/>
      <c r="E203" s="63"/>
      <c r="F203" s="54"/>
      <c r="G203" s="56"/>
    </row>
    <row r="204" spans="1:7" ht="23.25" customHeight="1">
      <c r="A204" s="179"/>
      <c r="B204" s="178" t="s">
        <v>643</v>
      </c>
      <c r="C204" s="54"/>
      <c r="D204" s="54"/>
      <c r="E204" s="59">
        <f>E206+E207</f>
        <v>5452941</v>
      </c>
      <c r="F204" s="179"/>
      <c r="G204" s="59">
        <f>G206+G207</f>
        <v>5452941</v>
      </c>
    </row>
    <row r="205" spans="1:7" ht="14.25" customHeight="1">
      <c r="A205" s="54">
        <v>1</v>
      </c>
      <c r="B205" s="178" t="s">
        <v>34</v>
      </c>
      <c r="C205" s="54"/>
      <c r="D205" s="54"/>
      <c r="E205" s="54"/>
      <c r="F205" s="54"/>
      <c r="G205" s="54"/>
    </row>
    <row r="206" spans="1:7" ht="21" customHeight="1">
      <c r="A206" s="54"/>
      <c r="B206" s="60" t="s">
        <v>187</v>
      </c>
      <c r="C206" s="54" t="s">
        <v>129</v>
      </c>
      <c r="D206" s="54" t="s">
        <v>138</v>
      </c>
      <c r="E206" s="58">
        <f>6000000-646059</f>
        <v>5353941</v>
      </c>
      <c r="F206" s="54"/>
      <c r="G206" s="55">
        <f>E206+F206</f>
        <v>5353941</v>
      </c>
    </row>
    <row r="207" spans="1:7" ht="32.25" customHeight="1">
      <c r="A207" s="54"/>
      <c r="B207" s="60" t="s">
        <v>232</v>
      </c>
      <c r="C207" s="54" t="s">
        <v>129</v>
      </c>
      <c r="D207" s="54" t="s">
        <v>138</v>
      </c>
      <c r="E207" s="58">
        <f>140000-41000</f>
        <v>99000</v>
      </c>
      <c r="F207" s="54"/>
      <c r="G207" s="55">
        <f>E207</f>
        <v>99000</v>
      </c>
    </row>
    <row r="208" spans="1:7" ht="14.25" customHeight="1">
      <c r="A208" s="54">
        <v>2</v>
      </c>
      <c r="B208" s="178" t="s">
        <v>35</v>
      </c>
      <c r="C208" s="54"/>
      <c r="D208" s="54"/>
      <c r="E208" s="54"/>
      <c r="F208" s="54"/>
      <c r="G208" s="54"/>
    </row>
    <row r="209" spans="1:8" ht="36" customHeight="1">
      <c r="A209" s="54"/>
      <c r="B209" s="60" t="s">
        <v>188</v>
      </c>
      <c r="C209" s="54" t="s">
        <v>189</v>
      </c>
      <c r="D209" s="54" t="s">
        <v>126</v>
      </c>
      <c r="E209" s="61">
        <v>550000</v>
      </c>
      <c r="F209" s="54"/>
      <c r="G209" s="55">
        <f>E209+F209</f>
        <v>550000</v>
      </c>
      <c r="H209" s="37">
        <f>E206/E209</f>
        <v>9.7344381818181827</v>
      </c>
    </row>
    <row r="210" spans="1:8" ht="30" customHeight="1">
      <c r="A210" s="54"/>
      <c r="B210" s="60" t="s">
        <v>163</v>
      </c>
      <c r="C210" s="54" t="s">
        <v>127</v>
      </c>
      <c r="D210" s="54" t="s">
        <v>126</v>
      </c>
      <c r="E210" s="57">
        <v>107</v>
      </c>
      <c r="F210" s="54"/>
      <c r="G210" s="57">
        <f>E210</f>
        <v>107</v>
      </c>
    </row>
    <row r="211" spans="1:8" ht="14.25" customHeight="1">
      <c r="A211" s="54">
        <v>3</v>
      </c>
      <c r="B211" s="178" t="s">
        <v>36</v>
      </c>
      <c r="C211" s="54"/>
      <c r="D211" s="54"/>
      <c r="E211" s="54"/>
      <c r="F211" s="54"/>
      <c r="G211" s="54"/>
    </row>
    <row r="212" spans="1:8" ht="27.75" customHeight="1">
      <c r="A212" s="54"/>
      <c r="B212" s="60" t="s">
        <v>191</v>
      </c>
      <c r="C212" s="54" t="s">
        <v>129</v>
      </c>
      <c r="D212" s="54" t="s">
        <v>190</v>
      </c>
      <c r="E212" s="58">
        <v>9.73</v>
      </c>
      <c r="F212" s="54"/>
      <c r="G212" s="56">
        <f>E212+F212</f>
        <v>9.73</v>
      </c>
    </row>
    <row r="213" spans="1:8" ht="29.25" customHeight="1">
      <c r="A213" s="54"/>
      <c r="B213" s="60" t="s">
        <v>164</v>
      </c>
      <c r="C213" s="54" t="s">
        <v>129</v>
      </c>
      <c r="D213" s="54" t="s">
        <v>140</v>
      </c>
      <c r="E213" s="58">
        <f>E207/E210+0.01</f>
        <v>925.24364485981312</v>
      </c>
      <c r="F213" s="54"/>
      <c r="G213" s="56">
        <f>E213</f>
        <v>925.24364485981312</v>
      </c>
    </row>
    <row r="214" spans="1:8" ht="14.25" customHeight="1">
      <c r="A214" s="54">
        <v>4</v>
      </c>
      <c r="B214" s="178" t="s">
        <v>37</v>
      </c>
      <c r="C214" s="54"/>
      <c r="D214" s="54"/>
      <c r="E214" s="54"/>
      <c r="F214" s="54"/>
      <c r="G214" s="54"/>
    </row>
    <row r="215" spans="1:8" ht="29.25" customHeight="1">
      <c r="A215" s="54"/>
      <c r="B215" s="60" t="s">
        <v>192</v>
      </c>
      <c r="C215" s="54" t="s">
        <v>141</v>
      </c>
      <c r="D215" s="54" t="s">
        <v>137</v>
      </c>
      <c r="E215" s="54">
        <v>100</v>
      </c>
      <c r="F215" s="54"/>
      <c r="G215" s="56">
        <f>E215+F215</f>
        <v>100</v>
      </c>
    </row>
    <row r="216" spans="1:8" ht="21" customHeight="1">
      <c r="A216" s="54"/>
      <c r="B216" s="222" t="s">
        <v>680</v>
      </c>
      <c r="C216" s="235"/>
      <c r="D216" s="54"/>
      <c r="E216" s="54"/>
      <c r="F216" s="54"/>
      <c r="G216" s="54"/>
    </row>
    <row r="217" spans="1:8" ht="14.25" customHeight="1">
      <c r="A217" s="54">
        <v>1</v>
      </c>
      <c r="B217" s="178" t="s">
        <v>34</v>
      </c>
      <c r="C217" s="54"/>
      <c r="D217" s="54"/>
      <c r="E217" s="54"/>
      <c r="F217" s="54"/>
      <c r="G217" s="54"/>
    </row>
    <row r="218" spans="1:8">
      <c r="A218" s="54"/>
      <c r="B218" s="60" t="s">
        <v>233</v>
      </c>
      <c r="C218" s="54" t="s">
        <v>129</v>
      </c>
      <c r="D218" s="54" t="s">
        <v>126</v>
      </c>
      <c r="E218" s="58">
        <f>719510-100000-300000-220000</f>
        <v>99510</v>
      </c>
      <c r="F218" s="54"/>
      <c r="G218" s="56">
        <f>E218+F218</f>
        <v>99510</v>
      </c>
    </row>
    <row r="219" spans="1:8" ht="14.25" customHeight="1">
      <c r="A219" s="54">
        <v>2</v>
      </c>
      <c r="B219" s="178" t="s">
        <v>35</v>
      </c>
      <c r="C219" s="54"/>
      <c r="D219" s="54"/>
      <c r="E219" s="57"/>
      <c r="F219" s="54"/>
      <c r="G219" s="54"/>
    </row>
    <row r="220" spans="1:8" ht="33.75" hidden="1" customHeight="1">
      <c r="A220" s="54"/>
      <c r="B220" s="60" t="s">
        <v>266</v>
      </c>
      <c r="C220" s="54" t="s">
        <v>134</v>
      </c>
      <c r="D220" s="54" t="s">
        <v>126</v>
      </c>
      <c r="E220" s="57">
        <v>0</v>
      </c>
      <c r="F220" s="54"/>
      <c r="G220" s="54">
        <f>E220</f>
        <v>0</v>
      </c>
    </row>
    <row r="221" spans="1:8" ht="15.75" customHeight="1">
      <c r="A221" s="54"/>
      <c r="B221" s="60" t="s">
        <v>234</v>
      </c>
      <c r="C221" s="54" t="s">
        <v>134</v>
      </c>
      <c r="D221" s="54" t="s">
        <v>126</v>
      </c>
      <c r="E221" s="57">
        <v>10</v>
      </c>
      <c r="F221" s="54"/>
      <c r="G221" s="54">
        <f>E221</f>
        <v>10</v>
      </c>
    </row>
    <row r="222" spans="1:8" ht="48" hidden="1" customHeight="1">
      <c r="A222" s="54"/>
      <c r="B222" s="60" t="s">
        <v>267</v>
      </c>
      <c r="C222" s="54" t="s">
        <v>134</v>
      </c>
      <c r="D222" s="54" t="s">
        <v>126</v>
      </c>
      <c r="E222" s="57">
        <v>0</v>
      </c>
      <c r="F222" s="54"/>
      <c r="G222" s="54">
        <f>E222+F222</f>
        <v>0</v>
      </c>
    </row>
    <row r="223" spans="1:8" ht="14.25" customHeight="1">
      <c r="A223" s="54">
        <v>3</v>
      </c>
      <c r="B223" s="178" t="s">
        <v>36</v>
      </c>
      <c r="C223" s="54"/>
      <c r="D223" s="54"/>
      <c r="E223" s="54"/>
      <c r="F223" s="54"/>
      <c r="G223" s="54"/>
    </row>
    <row r="224" spans="1:8" ht="24.75" hidden="1" customHeight="1">
      <c r="A224" s="54"/>
      <c r="B224" s="60" t="s">
        <v>268</v>
      </c>
      <c r="C224" s="54" t="s">
        <v>129</v>
      </c>
      <c r="D224" s="54" t="s">
        <v>137</v>
      </c>
      <c r="E224" s="56">
        <v>0</v>
      </c>
      <c r="F224" s="54"/>
      <c r="G224" s="56">
        <f>E224</f>
        <v>0</v>
      </c>
    </row>
    <row r="225" spans="1:7" ht="20.25" customHeight="1">
      <c r="A225" s="54"/>
      <c r="B225" s="60" t="s">
        <v>236</v>
      </c>
      <c r="C225" s="54" t="s">
        <v>129</v>
      </c>
      <c r="D225" s="54" t="s">
        <v>137</v>
      </c>
      <c r="E225" s="56">
        <v>9951</v>
      </c>
      <c r="F225" s="54"/>
      <c r="G225" s="56">
        <f>E225</f>
        <v>9951</v>
      </c>
    </row>
    <row r="226" spans="1:7" ht="36" hidden="1" customHeight="1">
      <c r="A226" s="54"/>
      <c r="B226" s="60" t="s">
        <v>269</v>
      </c>
      <c r="C226" s="54" t="s">
        <v>129</v>
      </c>
      <c r="D226" s="54" t="s">
        <v>137</v>
      </c>
      <c r="E226" s="56">
        <v>0</v>
      </c>
      <c r="F226" s="54"/>
      <c r="G226" s="56">
        <f>E226+F226</f>
        <v>0</v>
      </c>
    </row>
    <row r="227" spans="1:7" ht="14.25" customHeight="1">
      <c r="A227" s="54">
        <v>4</v>
      </c>
      <c r="B227" s="178" t="s">
        <v>37</v>
      </c>
      <c r="C227" s="54"/>
      <c r="D227" s="54"/>
      <c r="E227" s="57"/>
      <c r="F227" s="54"/>
      <c r="G227" s="54"/>
    </row>
    <row r="228" spans="1:7">
      <c r="A228" s="54"/>
      <c r="B228" s="60" t="s">
        <v>165</v>
      </c>
      <c r="C228" s="54" t="s">
        <v>141</v>
      </c>
      <c r="D228" s="54" t="s">
        <v>166</v>
      </c>
      <c r="E228" s="57">
        <v>100</v>
      </c>
      <c r="F228" s="54"/>
      <c r="G228" s="55">
        <f t="shared" ref="G228" si="6">E228+F228</f>
        <v>100</v>
      </c>
    </row>
    <row r="229" spans="1:7" ht="21.75" hidden="1" customHeight="1">
      <c r="A229" s="54"/>
      <c r="B229" s="222" t="s">
        <v>290</v>
      </c>
      <c r="C229" s="223"/>
      <c r="D229" s="224"/>
      <c r="E229" s="57"/>
      <c r="F229" s="54"/>
      <c r="G229" s="55"/>
    </row>
    <row r="230" spans="1:7" ht="14.25" hidden="1" customHeight="1">
      <c r="A230" s="54">
        <v>1</v>
      </c>
      <c r="B230" s="178" t="s">
        <v>34</v>
      </c>
      <c r="C230" s="54"/>
      <c r="D230" s="54"/>
      <c r="E230" s="57"/>
      <c r="F230" s="54"/>
      <c r="G230" s="55"/>
    </row>
    <row r="231" spans="1:7" ht="33.6" hidden="1" customHeight="1">
      <c r="A231" s="54"/>
      <c r="B231" s="60" t="s">
        <v>291</v>
      </c>
      <c r="C231" s="54" t="s">
        <v>129</v>
      </c>
      <c r="D231" s="54" t="s">
        <v>170</v>
      </c>
      <c r="E231" s="58">
        <v>0</v>
      </c>
      <c r="F231" s="54"/>
      <c r="G231" s="56">
        <f>E231</f>
        <v>0</v>
      </c>
    </row>
    <row r="232" spans="1:7" ht="14.25" hidden="1" customHeight="1">
      <c r="A232" s="54">
        <v>2</v>
      </c>
      <c r="B232" s="178" t="s">
        <v>35</v>
      </c>
      <c r="C232" s="54"/>
      <c r="D232" s="54"/>
      <c r="E232" s="57"/>
      <c r="F232" s="54"/>
      <c r="G232" s="55"/>
    </row>
    <row r="233" spans="1:7" ht="22.5" hidden="1">
      <c r="A233" s="54"/>
      <c r="B233" s="60" t="s">
        <v>294</v>
      </c>
      <c r="C233" s="54" t="s">
        <v>134</v>
      </c>
      <c r="D233" s="54" t="s">
        <v>126</v>
      </c>
      <c r="E233" s="57">
        <v>0</v>
      </c>
      <c r="F233" s="54"/>
      <c r="G233" s="55">
        <f>E233</f>
        <v>0</v>
      </c>
    </row>
    <row r="234" spans="1:7" ht="14.25" hidden="1" customHeight="1">
      <c r="A234" s="54">
        <v>3</v>
      </c>
      <c r="B234" s="178" t="s">
        <v>36</v>
      </c>
      <c r="C234" s="54"/>
      <c r="D234" s="54"/>
      <c r="E234" s="57"/>
      <c r="F234" s="54"/>
      <c r="G234" s="55"/>
    </row>
    <row r="235" spans="1:7" ht="22.5" hidden="1">
      <c r="A235" s="54"/>
      <c r="B235" s="60" t="s">
        <v>293</v>
      </c>
      <c r="C235" s="54" t="s">
        <v>125</v>
      </c>
      <c r="D235" s="54" t="s">
        <v>137</v>
      </c>
      <c r="E235" s="58">
        <v>0</v>
      </c>
      <c r="F235" s="54"/>
      <c r="G235" s="56">
        <f>E235</f>
        <v>0</v>
      </c>
    </row>
    <row r="236" spans="1:7" ht="12" hidden="1" customHeight="1">
      <c r="A236" s="54">
        <v>4</v>
      </c>
      <c r="B236" s="178" t="s">
        <v>37</v>
      </c>
      <c r="C236" s="54"/>
      <c r="D236" s="54"/>
      <c r="E236" s="57"/>
      <c r="F236" s="54"/>
      <c r="G236" s="55"/>
    </row>
    <row r="237" spans="1:7" ht="22.5" hidden="1">
      <c r="A237" s="54"/>
      <c r="B237" s="60" t="s">
        <v>292</v>
      </c>
      <c r="C237" s="54" t="s">
        <v>141</v>
      </c>
      <c r="D237" s="54" t="s">
        <v>166</v>
      </c>
      <c r="E237" s="57">
        <v>0</v>
      </c>
      <c r="F237" s="54"/>
      <c r="G237" s="55">
        <f>E237</f>
        <v>0</v>
      </c>
    </row>
    <row r="238" spans="1:7" ht="19.5" hidden="1" customHeight="1">
      <c r="A238" s="54"/>
      <c r="B238" s="222" t="s">
        <v>306</v>
      </c>
      <c r="C238" s="235"/>
      <c r="D238" s="54"/>
      <c r="E238" s="57"/>
      <c r="F238" s="54"/>
      <c r="G238" s="54"/>
    </row>
    <row r="239" spans="1:7" ht="14.25" hidden="1" customHeight="1">
      <c r="A239" s="54">
        <v>1</v>
      </c>
      <c r="B239" s="178" t="s">
        <v>34</v>
      </c>
      <c r="C239" s="54"/>
      <c r="D239" s="54"/>
      <c r="E239" s="57"/>
      <c r="F239" s="54"/>
      <c r="G239" s="54"/>
    </row>
    <row r="240" spans="1:7" ht="25.5" hidden="1" customHeight="1">
      <c r="A240" s="54"/>
      <c r="B240" s="60" t="s">
        <v>198</v>
      </c>
      <c r="C240" s="54" t="s">
        <v>129</v>
      </c>
      <c r="D240" s="54" t="s">
        <v>170</v>
      </c>
      <c r="E240" s="58"/>
      <c r="F240" s="54"/>
      <c r="G240" s="58"/>
    </row>
    <row r="241" spans="1:7" ht="14.25" hidden="1" customHeight="1">
      <c r="A241" s="54">
        <v>2</v>
      </c>
      <c r="B241" s="178" t="s">
        <v>35</v>
      </c>
      <c r="C241" s="54"/>
      <c r="D241" s="54"/>
      <c r="E241" s="57"/>
      <c r="F241" s="54"/>
      <c r="G241" s="54"/>
    </row>
    <row r="242" spans="1:7" ht="28.5" hidden="1" customHeight="1">
      <c r="A242" s="54"/>
      <c r="B242" s="60" t="s">
        <v>197</v>
      </c>
      <c r="C242" s="54" t="s">
        <v>129</v>
      </c>
      <c r="D242" s="54" t="s">
        <v>126</v>
      </c>
      <c r="E242" s="57"/>
      <c r="F242" s="54"/>
      <c r="G242" s="55"/>
    </row>
    <row r="243" spans="1:7" ht="27" hidden="1" customHeight="1">
      <c r="A243" s="54"/>
      <c r="B243" s="60" t="s">
        <v>171</v>
      </c>
      <c r="C243" s="54" t="s">
        <v>172</v>
      </c>
      <c r="D243" s="54" t="s">
        <v>138</v>
      </c>
      <c r="E243" s="57"/>
      <c r="F243" s="54"/>
      <c r="G243" s="55"/>
    </row>
    <row r="244" spans="1:7" ht="14.25" hidden="1" customHeight="1">
      <c r="A244" s="54">
        <v>3</v>
      </c>
      <c r="B244" s="178" t="s">
        <v>36</v>
      </c>
      <c r="C244" s="54"/>
      <c r="D244" s="54"/>
      <c r="E244" s="57"/>
      <c r="F244" s="54"/>
      <c r="G244" s="54"/>
    </row>
    <row r="245" spans="1:7" ht="22.5" hidden="1">
      <c r="A245" s="54"/>
      <c r="B245" s="60" t="s">
        <v>199</v>
      </c>
      <c r="C245" s="54" t="s">
        <v>125</v>
      </c>
      <c r="D245" s="54" t="s">
        <v>137</v>
      </c>
      <c r="E245" s="58"/>
      <c r="F245" s="54"/>
      <c r="G245" s="58"/>
    </row>
    <row r="246" spans="1:7" ht="14.25" hidden="1" customHeight="1">
      <c r="A246" s="54">
        <v>4</v>
      </c>
      <c r="B246" s="178" t="s">
        <v>37</v>
      </c>
      <c r="C246" s="54"/>
      <c r="D246" s="54"/>
      <c r="E246" s="58"/>
      <c r="F246" s="54"/>
      <c r="G246" s="54"/>
    </row>
    <row r="247" spans="1:7" ht="18.75" hidden="1" customHeight="1">
      <c r="A247" s="54"/>
      <c r="B247" s="60" t="s">
        <v>173</v>
      </c>
      <c r="C247" s="54" t="s">
        <v>141</v>
      </c>
      <c r="D247" s="54" t="s">
        <v>137</v>
      </c>
      <c r="E247" s="72"/>
      <c r="F247" s="54"/>
      <c r="G247" s="55"/>
    </row>
    <row r="248" spans="1:7" ht="20.25" customHeight="1">
      <c r="A248" s="54"/>
      <c r="B248" s="180" t="s">
        <v>646</v>
      </c>
      <c r="C248" s="181"/>
      <c r="D248" s="62"/>
      <c r="E248" s="57"/>
      <c r="F248" s="54"/>
      <c r="G248" s="54"/>
    </row>
    <row r="249" spans="1:7" ht="14.25" customHeight="1">
      <c r="A249" s="54">
        <v>1</v>
      </c>
      <c r="B249" s="178" t="s">
        <v>34</v>
      </c>
      <c r="C249" s="54"/>
      <c r="D249" s="62"/>
      <c r="E249" s="57"/>
      <c r="F249" s="54"/>
      <c r="G249" s="54"/>
    </row>
    <row r="250" spans="1:7" ht="24" customHeight="1">
      <c r="A250" s="54"/>
      <c r="B250" s="60" t="s">
        <v>285</v>
      </c>
      <c r="C250" s="54" t="s">
        <v>129</v>
      </c>
      <c r="D250" s="54" t="s">
        <v>170</v>
      </c>
      <c r="E250" s="58">
        <v>18000</v>
      </c>
      <c r="F250" s="54"/>
      <c r="G250" s="58">
        <f>E250</f>
        <v>18000</v>
      </c>
    </row>
    <row r="251" spans="1:7" ht="14.25" customHeight="1">
      <c r="A251" s="54">
        <v>2</v>
      </c>
      <c r="B251" s="178" t="s">
        <v>35</v>
      </c>
      <c r="C251" s="54"/>
      <c r="D251" s="62"/>
      <c r="E251" s="57"/>
      <c r="F251" s="54"/>
      <c r="G251" s="54"/>
    </row>
    <row r="252" spans="1:7" ht="27.75" customHeight="1">
      <c r="A252" s="54"/>
      <c r="B252" s="60" t="s">
        <v>286</v>
      </c>
      <c r="C252" s="54" t="s">
        <v>172</v>
      </c>
      <c r="D252" s="54" t="s">
        <v>138</v>
      </c>
      <c r="E252" s="54">
        <v>12</v>
      </c>
      <c r="F252" s="54"/>
      <c r="G252" s="54">
        <f>E252</f>
        <v>12</v>
      </c>
    </row>
    <row r="253" spans="1:7" ht="14.25" customHeight="1">
      <c r="A253" s="54">
        <v>3</v>
      </c>
      <c r="B253" s="178" t="s">
        <v>36</v>
      </c>
      <c r="C253" s="54"/>
      <c r="D253" s="62"/>
      <c r="E253" s="57"/>
      <c r="F253" s="54"/>
      <c r="G253" s="54"/>
    </row>
    <row r="254" spans="1:7" ht="24" customHeight="1">
      <c r="A254" s="54"/>
      <c r="B254" s="60" t="s">
        <v>287</v>
      </c>
      <c r="C254" s="54" t="s">
        <v>125</v>
      </c>
      <c r="D254" s="54" t="s">
        <v>137</v>
      </c>
      <c r="E254" s="56">
        <f>E250/E252</f>
        <v>1500</v>
      </c>
      <c r="F254" s="54"/>
      <c r="G254" s="56">
        <f>E254+F254</f>
        <v>1500</v>
      </c>
    </row>
    <row r="255" spans="1:7" ht="14.25" customHeight="1">
      <c r="A255" s="54">
        <v>4</v>
      </c>
      <c r="B255" s="178" t="s">
        <v>37</v>
      </c>
      <c r="C255" s="54"/>
      <c r="D255" s="62"/>
      <c r="E255" s="57"/>
      <c r="F255" s="54"/>
      <c r="G255" s="54"/>
    </row>
    <row r="256" spans="1:7" ht="14.25" customHeight="1">
      <c r="A256" s="54"/>
      <c r="B256" s="60" t="s">
        <v>165</v>
      </c>
      <c r="C256" s="54" t="s">
        <v>141</v>
      </c>
      <c r="D256" s="54" t="s">
        <v>137</v>
      </c>
      <c r="E256" s="72">
        <v>100</v>
      </c>
      <c r="F256" s="54"/>
      <c r="G256" s="55">
        <f>E256+F256</f>
        <v>100</v>
      </c>
    </row>
    <row r="257" spans="1:7" ht="28.5" customHeight="1">
      <c r="A257" s="179"/>
      <c r="B257" s="222" t="s">
        <v>760</v>
      </c>
      <c r="C257" s="224"/>
      <c r="D257" s="54"/>
      <c r="E257" s="54"/>
      <c r="F257" s="54"/>
      <c r="G257" s="54"/>
    </row>
    <row r="258" spans="1:7" ht="13.5" customHeight="1">
      <c r="A258" s="54">
        <v>1</v>
      </c>
      <c r="B258" s="178" t="s">
        <v>34</v>
      </c>
      <c r="C258" s="54"/>
      <c r="D258" s="54"/>
      <c r="E258" s="54"/>
      <c r="F258" s="54"/>
      <c r="G258" s="54"/>
    </row>
    <row r="259" spans="1:7" ht="22.5">
      <c r="A259" s="54"/>
      <c r="B259" s="60" t="s">
        <v>761</v>
      </c>
      <c r="C259" s="54" t="s">
        <v>129</v>
      </c>
      <c r="D259" s="54" t="s">
        <v>126</v>
      </c>
      <c r="E259" s="58">
        <v>99723</v>
      </c>
      <c r="F259" s="54"/>
      <c r="G259" s="58">
        <f>E259</f>
        <v>99723</v>
      </c>
    </row>
    <row r="260" spans="1:7" ht="13.5" customHeight="1">
      <c r="A260" s="54">
        <v>2</v>
      </c>
      <c r="B260" s="178" t="s">
        <v>35</v>
      </c>
      <c r="C260" s="54"/>
      <c r="D260" s="54"/>
      <c r="E260" s="57"/>
      <c r="F260" s="54"/>
      <c r="G260" s="58"/>
    </row>
    <row r="261" spans="1:7" ht="26.25" customHeight="1">
      <c r="A261" s="54"/>
      <c r="B261" s="60" t="s">
        <v>762</v>
      </c>
      <c r="C261" s="54" t="s">
        <v>127</v>
      </c>
      <c r="D261" s="54" t="s">
        <v>126</v>
      </c>
      <c r="E261" s="57">
        <v>1</v>
      </c>
      <c r="F261" s="54"/>
      <c r="G261" s="58">
        <f>E261</f>
        <v>1</v>
      </c>
    </row>
    <row r="262" spans="1:7" ht="13.5" customHeight="1">
      <c r="A262" s="54">
        <v>3</v>
      </c>
      <c r="B262" s="178" t="s">
        <v>36</v>
      </c>
      <c r="C262" s="54"/>
      <c r="D262" s="54"/>
      <c r="E262" s="57"/>
      <c r="F262" s="54"/>
      <c r="G262" s="54"/>
    </row>
    <row r="263" spans="1:7" ht="22.5">
      <c r="A263" s="54"/>
      <c r="B263" s="60" t="s">
        <v>763</v>
      </c>
      <c r="C263" s="54" t="s">
        <v>129</v>
      </c>
      <c r="D263" s="54" t="s">
        <v>140</v>
      </c>
      <c r="E263" s="58">
        <f>E259</f>
        <v>99723</v>
      </c>
      <c r="F263" s="54"/>
      <c r="G263" s="58">
        <f>E263</f>
        <v>99723</v>
      </c>
    </row>
    <row r="264" spans="1:7" ht="13.5" customHeight="1">
      <c r="A264" s="54">
        <v>4</v>
      </c>
      <c r="B264" s="178" t="s">
        <v>37</v>
      </c>
      <c r="C264" s="54"/>
      <c r="D264" s="54"/>
      <c r="E264" s="57"/>
      <c r="F264" s="54"/>
      <c r="G264" s="54"/>
    </row>
    <row r="265" spans="1:7">
      <c r="A265" s="54"/>
      <c r="B265" s="60" t="s">
        <v>165</v>
      </c>
      <c r="C265" s="54" t="s">
        <v>141</v>
      </c>
      <c r="D265" s="54" t="s">
        <v>137</v>
      </c>
      <c r="E265" s="57">
        <v>100</v>
      </c>
      <c r="F265" s="54"/>
      <c r="G265" s="58">
        <f>E265</f>
        <v>100</v>
      </c>
    </row>
    <row r="266" spans="1:7" ht="18.75" customHeight="1">
      <c r="A266" s="179">
        <v>4</v>
      </c>
      <c r="B266" s="230" t="s">
        <v>180</v>
      </c>
      <c r="C266" s="230"/>
      <c r="D266" s="54"/>
      <c r="E266" s="57"/>
      <c r="F266" s="54"/>
      <c r="G266" s="56"/>
    </row>
    <row r="267" spans="1:7" ht="21.75" customHeight="1">
      <c r="A267" s="54"/>
      <c r="B267" s="178" t="s">
        <v>681</v>
      </c>
      <c r="C267" s="54"/>
      <c r="D267" s="62"/>
      <c r="E267" s="54"/>
      <c r="F267" s="54"/>
      <c r="G267" s="54"/>
    </row>
    <row r="268" spans="1:7" ht="13.5" customHeight="1">
      <c r="A268" s="54">
        <v>1</v>
      </c>
      <c r="B268" s="178" t="s">
        <v>34</v>
      </c>
      <c r="C268" s="54"/>
      <c r="D268" s="62"/>
      <c r="E268" s="54"/>
      <c r="F268" s="54"/>
      <c r="G268" s="54"/>
    </row>
    <row r="269" spans="1:7">
      <c r="A269" s="54"/>
      <c r="B269" s="60" t="s">
        <v>123</v>
      </c>
      <c r="C269" s="54" t="s">
        <v>129</v>
      </c>
      <c r="D269" s="54" t="s">
        <v>170</v>
      </c>
      <c r="E269" s="58">
        <v>42579</v>
      </c>
      <c r="F269" s="54"/>
      <c r="G269" s="58">
        <f>E269+F269</f>
        <v>42579</v>
      </c>
    </row>
    <row r="270" spans="1:7" ht="13.5" customHeight="1">
      <c r="A270" s="54">
        <v>2</v>
      </c>
      <c r="B270" s="178" t="s">
        <v>35</v>
      </c>
      <c r="C270" s="54"/>
      <c r="D270" s="62"/>
      <c r="E270" s="57"/>
      <c r="F270" s="54"/>
      <c r="G270" s="54"/>
    </row>
    <row r="271" spans="1:7">
      <c r="A271" s="54"/>
      <c r="B271" s="60" t="s">
        <v>238</v>
      </c>
      <c r="C271" s="54" t="s">
        <v>127</v>
      </c>
      <c r="D271" s="54" t="s">
        <v>126</v>
      </c>
      <c r="E271" s="72">
        <v>3</v>
      </c>
      <c r="F271" s="54"/>
      <c r="G271" s="55">
        <f>E271+F271</f>
        <v>3</v>
      </c>
    </row>
    <row r="272" spans="1:7" ht="13.5" customHeight="1">
      <c r="A272" s="54">
        <v>3</v>
      </c>
      <c r="B272" s="178" t="s">
        <v>36</v>
      </c>
      <c r="C272" s="54"/>
      <c r="D272" s="62"/>
      <c r="E272" s="72"/>
      <c r="F272" s="54"/>
      <c r="G272" s="55"/>
    </row>
    <row r="273" spans="1:7" ht="22.5">
      <c r="A273" s="54"/>
      <c r="B273" s="60" t="s">
        <v>239</v>
      </c>
      <c r="C273" s="54" t="s">
        <v>129</v>
      </c>
      <c r="D273" s="54" t="s">
        <v>137</v>
      </c>
      <c r="E273" s="58">
        <f>E269/E271</f>
        <v>14193</v>
      </c>
      <c r="F273" s="54"/>
      <c r="G273" s="58">
        <f>E273</f>
        <v>14193</v>
      </c>
    </row>
    <row r="274" spans="1:7" ht="13.5" customHeight="1">
      <c r="A274" s="54">
        <v>4</v>
      </c>
      <c r="B274" s="178" t="s">
        <v>37</v>
      </c>
      <c r="C274" s="54"/>
      <c r="D274" s="62"/>
      <c r="E274" s="58"/>
      <c r="F274" s="54"/>
      <c r="G274" s="56"/>
    </row>
    <row r="275" spans="1:7">
      <c r="A275" s="54"/>
      <c r="B275" s="60" t="s">
        <v>240</v>
      </c>
      <c r="C275" s="54" t="s">
        <v>141</v>
      </c>
      <c r="D275" s="54" t="s">
        <v>137</v>
      </c>
      <c r="E275" s="57">
        <v>100</v>
      </c>
      <c r="F275" s="57"/>
      <c r="G275" s="57">
        <f>E275</f>
        <v>100</v>
      </c>
    </row>
    <row r="276" spans="1:7" ht="27.75" customHeight="1">
      <c r="A276" s="54"/>
      <c r="B276" s="222" t="s">
        <v>648</v>
      </c>
      <c r="C276" s="231"/>
      <c r="D276" s="62"/>
      <c r="E276" s="54"/>
      <c r="F276" s="54"/>
      <c r="G276" s="54"/>
    </row>
    <row r="277" spans="1:7" ht="13.5" customHeight="1">
      <c r="A277" s="54">
        <v>1</v>
      </c>
      <c r="B277" s="178" t="s">
        <v>34</v>
      </c>
      <c r="C277" s="54"/>
      <c r="D277" s="62"/>
      <c r="E277" s="54"/>
      <c r="F277" s="54"/>
      <c r="G277" s="54"/>
    </row>
    <row r="278" spans="1:7">
      <c r="A278" s="54"/>
      <c r="B278" s="60" t="s">
        <v>123</v>
      </c>
      <c r="C278" s="54" t="s">
        <v>129</v>
      </c>
      <c r="D278" s="54" t="s">
        <v>130</v>
      </c>
      <c r="E278" s="58">
        <v>27858</v>
      </c>
      <c r="F278" s="54"/>
      <c r="G278" s="58">
        <f>E278+F278</f>
        <v>27858</v>
      </c>
    </row>
    <row r="279" spans="1:7" ht="13.5" customHeight="1">
      <c r="A279" s="54">
        <v>2</v>
      </c>
      <c r="B279" s="178" t="s">
        <v>35</v>
      </c>
      <c r="C279" s="54"/>
      <c r="D279" s="62"/>
      <c r="E279" s="57"/>
      <c r="F279" s="54"/>
      <c r="G279" s="54"/>
    </row>
    <row r="280" spans="1:7" ht="27.75" customHeight="1">
      <c r="A280" s="54"/>
      <c r="B280" s="60" t="s">
        <v>241</v>
      </c>
      <c r="C280" s="54" t="s">
        <v>134</v>
      </c>
      <c r="D280" s="54" t="s">
        <v>138</v>
      </c>
      <c r="E280" s="72">
        <v>2</v>
      </c>
      <c r="F280" s="54"/>
      <c r="G280" s="55">
        <f>E280+F280</f>
        <v>2</v>
      </c>
    </row>
    <row r="281" spans="1:7" ht="13.5" customHeight="1">
      <c r="A281" s="54">
        <v>3</v>
      </c>
      <c r="B281" s="178" t="s">
        <v>36</v>
      </c>
      <c r="C281" s="54"/>
      <c r="D281" s="62"/>
      <c r="E281" s="57"/>
      <c r="F281" s="54"/>
      <c r="G281" s="54"/>
    </row>
    <row r="282" spans="1:7" ht="24.75" customHeight="1">
      <c r="A282" s="54"/>
      <c r="B282" s="60" t="s">
        <v>242</v>
      </c>
      <c r="C282" s="54" t="s">
        <v>125</v>
      </c>
      <c r="D282" s="54" t="s">
        <v>137</v>
      </c>
      <c r="E282" s="58">
        <f>E278/E280</f>
        <v>13929</v>
      </c>
      <c r="F282" s="54"/>
      <c r="G282" s="58">
        <f>E282</f>
        <v>13929</v>
      </c>
    </row>
    <row r="283" spans="1:7" ht="13.5" customHeight="1">
      <c r="A283" s="54">
        <v>4</v>
      </c>
      <c r="B283" s="178" t="s">
        <v>37</v>
      </c>
      <c r="C283" s="54"/>
      <c r="D283" s="62"/>
      <c r="E283" s="57"/>
      <c r="F283" s="54"/>
      <c r="G283" s="55"/>
    </row>
    <row r="284" spans="1:7" ht="27" customHeight="1">
      <c r="A284" s="54"/>
      <c r="B284" s="60" t="s">
        <v>243</v>
      </c>
      <c r="C284" s="54" t="s">
        <v>141</v>
      </c>
      <c r="D284" s="54" t="s">
        <v>137</v>
      </c>
      <c r="E284" s="72">
        <v>100</v>
      </c>
      <c r="F284" s="54"/>
      <c r="G284" s="55">
        <f>E284+F284</f>
        <v>100</v>
      </c>
    </row>
    <row r="285" spans="1:7" ht="25.5" customHeight="1">
      <c r="A285" s="54"/>
      <c r="B285" s="222" t="s">
        <v>650</v>
      </c>
      <c r="C285" s="224"/>
      <c r="D285" s="62"/>
      <c r="E285" s="72"/>
      <c r="F285" s="54"/>
      <c r="G285" s="55"/>
    </row>
    <row r="286" spans="1:7" ht="18" customHeight="1">
      <c r="A286" s="54">
        <v>1</v>
      </c>
      <c r="B286" s="178" t="s">
        <v>34</v>
      </c>
      <c r="C286" s="54"/>
      <c r="D286" s="62"/>
      <c r="E286" s="72"/>
      <c r="F286" s="54"/>
      <c r="G286" s="55"/>
    </row>
    <row r="287" spans="1:7" ht="18.75" customHeight="1">
      <c r="A287" s="54"/>
      <c r="B287" s="60" t="s">
        <v>123</v>
      </c>
      <c r="C287" s="54" t="s">
        <v>129</v>
      </c>
      <c r="D287" s="62" t="s">
        <v>130</v>
      </c>
      <c r="E287" s="58">
        <v>28122</v>
      </c>
      <c r="F287" s="54"/>
      <c r="G287" s="56">
        <f>E287</f>
        <v>28122</v>
      </c>
    </row>
    <row r="288" spans="1:7" ht="17.25" customHeight="1">
      <c r="A288" s="54">
        <v>2</v>
      </c>
      <c r="B288" s="178" t="s">
        <v>35</v>
      </c>
      <c r="C288" s="54"/>
      <c r="D288" s="62"/>
      <c r="E288" s="72"/>
      <c r="F288" s="54"/>
      <c r="G288" s="55"/>
    </row>
    <row r="289" spans="1:7" ht="17.25" customHeight="1">
      <c r="A289" s="54"/>
      <c r="B289" s="60" t="s">
        <v>270</v>
      </c>
      <c r="C289" s="54" t="s">
        <v>127</v>
      </c>
      <c r="D289" s="62" t="s">
        <v>138</v>
      </c>
      <c r="E289" s="72">
        <v>1</v>
      </c>
      <c r="F289" s="54"/>
      <c r="G289" s="55">
        <f>E289</f>
        <v>1</v>
      </c>
    </row>
    <row r="290" spans="1:7" ht="15.75" customHeight="1">
      <c r="A290" s="54">
        <v>3</v>
      </c>
      <c r="B290" s="178" t="s">
        <v>36</v>
      </c>
      <c r="C290" s="54"/>
      <c r="D290" s="62"/>
      <c r="E290" s="72"/>
      <c r="F290" s="54"/>
      <c r="G290" s="55"/>
    </row>
    <row r="291" spans="1:7" ht="23.25" customHeight="1">
      <c r="A291" s="54"/>
      <c r="B291" s="60" t="s">
        <v>271</v>
      </c>
      <c r="C291" s="54" t="s">
        <v>129</v>
      </c>
      <c r="D291" s="62" t="s">
        <v>137</v>
      </c>
      <c r="E291" s="58">
        <f>E287/E289</f>
        <v>28122</v>
      </c>
      <c r="F291" s="54"/>
      <c r="G291" s="56">
        <f>E291</f>
        <v>28122</v>
      </c>
    </row>
    <row r="292" spans="1:7" ht="13.5" customHeight="1">
      <c r="A292" s="54">
        <v>4</v>
      </c>
      <c r="B292" s="178" t="s">
        <v>37</v>
      </c>
      <c r="C292" s="54"/>
      <c r="D292" s="62"/>
      <c r="E292" s="72"/>
      <c r="F292" s="54"/>
      <c r="G292" s="55"/>
    </row>
    <row r="293" spans="1:7" ht="24" customHeight="1">
      <c r="A293" s="54"/>
      <c r="B293" s="60" t="s">
        <v>272</v>
      </c>
      <c r="C293" s="54" t="s">
        <v>141</v>
      </c>
      <c r="D293" s="62" t="s">
        <v>137</v>
      </c>
      <c r="E293" s="72">
        <v>100</v>
      </c>
      <c r="F293" s="54"/>
      <c r="G293" s="55">
        <f>E293</f>
        <v>100</v>
      </c>
    </row>
    <row r="294" spans="1:7" ht="32.25" customHeight="1">
      <c r="A294" s="54"/>
      <c r="B294" s="222" t="s">
        <v>649</v>
      </c>
      <c r="C294" s="224"/>
      <c r="D294" s="62"/>
      <c r="E294" s="72"/>
      <c r="F294" s="54"/>
      <c r="G294" s="55"/>
    </row>
    <row r="295" spans="1:7" ht="18" customHeight="1">
      <c r="A295" s="54">
        <v>1</v>
      </c>
      <c r="B295" s="178" t="s">
        <v>34</v>
      </c>
      <c r="C295" s="54"/>
      <c r="D295" s="62"/>
      <c r="E295" s="72"/>
      <c r="F295" s="54"/>
      <c r="G295" s="55"/>
    </row>
    <row r="296" spans="1:7" ht="27" customHeight="1">
      <c r="A296" s="54"/>
      <c r="B296" s="60" t="s">
        <v>123</v>
      </c>
      <c r="C296" s="54" t="s">
        <v>129</v>
      </c>
      <c r="D296" s="62" t="s">
        <v>758</v>
      </c>
      <c r="E296" s="58">
        <v>6200</v>
      </c>
      <c r="F296" s="54"/>
      <c r="G296" s="56">
        <f>E296</f>
        <v>6200</v>
      </c>
    </row>
    <row r="297" spans="1:7" ht="17.25" customHeight="1">
      <c r="A297" s="54">
        <v>2</v>
      </c>
      <c r="B297" s="178" t="s">
        <v>35</v>
      </c>
      <c r="C297" s="54"/>
      <c r="D297" s="62"/>
      <c r="E297" s="72"/>
      <c r="F297" s="54"/>
      <c r="G297" s="55"/>
    </row>
    <row r="298" spans="1:7" ht="25.5" customHeight="1">
      <c r="A298" s="54"/>
      <c r="B298" s="60" t="s">
        <v>506</v>
      </c>
      <c r="C298" s="54" t="s">
        <v>127</v>
      </c>
      <c r="D298" s="62" t="s">
        <v>138</v>
      </c>
      <c r="E298" s="72">
        <v>1</v>
      </c>
      <c r="F298" s="54"/>
      <c r="G298" s="55">
        <f>E298</f>
        <v>1</v>
      </c>
    </row>
    <row r="299" spans="1:7" ht="15.75" customHeight="1">
      <c r="A299" s="54">
        <v>3</v>
      </c>
      <c r="B299" s="178" t="s">
        <v>36</v>
      </c>
      <c r="C299" s="54"/>
      <c r="D299" s="62"/>
      <c r="E299" s="72"/>
      <c r="F299" s="54"/>
      <c r="G299" s="55"/>
    </row>
    <row r="300" spans="1:7" ht="23.25" customHeight="1">
      <c r="A300" s="54"/>
      <c r="B300" s="60" t="s">
        <v>507</v>
      </c>
      <c r="C300" s="54" t="s">
        <v>129</v>
      </c>
      <c r="D300" s="62" t="s">
        <v>137</v>
      </c>
      <c r="E300" s="58">
        <f>E296/E298</f>
        <v>6200</v>
      </c>
      <c r="F300" s="54"/>
      <c r="G300" s="56">
        <f>E300</f>
        <v>6200</v>
      </c>
    </row>
    <row r="301" spans="1:7" ht="13.5" customHeight="1">
      <c r="A301" s="54">
        <v>4</v>
      </c>
      <c r="B301" s="178" t="s">
        <v>37</v>
      </c>
      <c r="C301" s="54"/>
      <c r="D301" s="62"/>
      <c r="E301" s="72"/>
      <c r="F301" s="54"/>
      <c r="G301" s="55"/>
    </row>
    <row r="302" spans="1:7" ht="24" customHeight="1">
      <c r="A302" s="54"/>
      <c r="B302" s="60" t="s">
        <v>508</v>
      </c>
      <c r="C302" s="54" t="s">
        <v>141</v>
      </c>
      <c r="D302" s="62" t="s">
        <v>137</v>
      </c>
      <c r="E302" s="72">
        <v>100</v>
      </c>
      <c r="F302" s="54"/>
      <c r="G302" s="55">
        <f>E302</f>
        <v>100</v>
      </c>
    </row>
    <row r="303" spans="1:7" ht="32.25" customHeight="1">
      <c r="A303" s="54"/>
      <c r="B303" s="222" t="s">
        <v>682</v>
      </c>
      <c r="C303" s="224"/>
      <c r="D303" s="62"/>
      <c r="E303" s="72"/>
      <c r="F303" s="54"/>
      <c r="G303" s="55"/>
    </row>
    <row r="304" spans="1:7" ht="18" customHeight="1">
      <c r="A304" s="54">
        <v>1</v>
      </c>
      <c r="B304" s="178" t="s">
        <v>34</v>
      </c>
      <c r="C304" s="54"/>
      <c r="D304" s="62"/>
      <c r="E304" s="72"/>
      <c r="F304" s="54"/>
      <c r="G304" s="55"/>
    </row>
    <row r="305" spans="1:7" ht="27" customHeight="1">
      <c r="A305" s="54"/>
      <c r="B305" s="60" t="s">
        <v>497</v>
      </c>
      <c r="C305" s="54" t="s">
        <v>129</v>
      </c>
      <c r="D305" s="62" t="s">
        <v>130</v>
      </c>
      <c r="E305" s="58">
        <v>597899</v>
      </c>
      <c r="F305" s="54"/>
      <c r="G305" s="56">
        <f>E305</f>
        <v>597899</v>
      </c>
    </row>
    <row r="306" spans="1:7" ht="17.25" customHeight="1">
      <c r="A306" s="54">
        <v>2</v>
      </c>
      <c r="B306" s="178" t="s">
        <v>35</v>
      </c>
      <c r="C306" s="54"/>
      <c r="D306" s="62"/>
      <c r="E306" s="72"/>
      <c r="F306" s="54"/>
      <c r="G306" s="55"/>
    </row>
    <row r="307" spans="1:7" ht="25.5" customHeight="1">
      <c r="A307" s="54"/>
      <c r="B307" s="60" t="s">
        <v>494</v>
      </c>
      <c r="C307" s="54" t="s">
        <v>127</v>
      </c>
      <c r="D307" s="62" t="s">
        <v>138</v>
      </c>
      <c r="E307" s="72">
        <v>2</v>
      </c>
      <c r="F307" s="54"/>
      <c r="G307" s="55">
        <f>E307</f>
        <v>2</v>
      </c>
    </row>
    <row r="308" spans="1:7" ht="15.75" customHeight="1">
      <c r="A308" s="54">
        <v>3</v>
      </c>
      <c r="B308" s="178" t="s">
        <v>36</v>
      </c>
      <c r="C308" s="54"/>
      <c r="D308" s="62"/>
      <c r="E308" s="72"/>
      <c r="F308" s="54"/>
      <c r="G308" s="55"/>
    </row>
    <row r="309" spans="1:7" ht="23.25" customHeight="1">
      <c r="A309" s="54"/>
      <c r="B309" s="60" t="s">
        <v>495</v>
      </c>
      <c r="C309" s="54" t="s">
        <v>129</v>
      </c>
      <c r="D309" s="62" t="s">
        <v>137</v>
      </c>
      <c r="E309" s="58">
        <f>E305/E307</f>
        <v>298949.5</v>
      </c>
      <c r="F309" s="54"/>
      <c r="G309" s="56">
        <f>E309</f>
        <v>298949.5</v>
      </c>
    </row>
    <row r="310" spans="1:7" ht="13.5" customHeight="1">
      <c r="A310" s="54">
        <v>4</v>
      </c>
      <c r="B310" s="178" t="s">
        <v>37</v>
      </c>
      <c r="C310" s="54"/>
      <c r="D310" s="62"/>
      <c r="E310" s="72"/>
      <c r="F310" s="54"/>
      <c r="G310" s="55"/>
    </row>
    <row r="311" spans="1:7" ht="24" customHeight="1">
      <c r="A311" s="54"/>
      <c r="B311" s="60" t="s">
        <v>496</v>
      </c>
      <c r="C311" s="54" t="s">
        <v>141</v>
      </c>
      <c r="D311" s="62" t="s">
        <v>137</v>
      </c>
      <c r="E311" s="72">
        <v>100</v>
      </c>
      <c r="F311" s="54"/>
      <c r="G311" s="55">
        <f>E311</f>
        <v>100</v>
      </c>
    </row>
    <row r="312" spans="1:7" ht="24.75" customHeight="1">
      <c r="A312" s="54">
        <v>5</v>
      </c>
      <c r="B312" s="222" t="s">
        <v>244</v>
      </c>
      <c r="C312" s="224"/>
      <c r="D312" s="90"/>
      <c r="E312" s="91">
        <f>E315+E328+E337+E346+E357+E366+E375+E384</f>
        <v>74775000</v>
      </c>
      <c r="F312" s="179"/>
      <c r="G312" s="64">
        <f>E312</f>
        <v>74775000</v>
      </c>
    </row>
    <row r="313" spans="1:7" ht="21" customHeight="1">
      <c r="A313" s="54"/>
      <c r="B313" s="226" t="s">
        <v>683</v>
      </c>
      <c r="C313" s="227"/>
      <c r="D313" s="129"/>
      <c r="E313" s="72"/>
      <c r="F313" s="54"/>
      <c r="G313" s="55"/>
    </row>
    <row r="314" spans="1:7" ht="13.5" customHeight="1">
      <c r="A314" s="54">
        <v>1</v>
      </c>
      <c r="B314" s="178" t="s">
        <v>34</v>
      </c>
      <c r="C314" s="54"/>
      <c r="D314" s="54"/>
      <c r="E314" s="72"/>
      <c r="F314" s="54"/>
      <c r="G314" s="55"/>
    </row>
    <row r="315" spans="1:7" ht="38.25" customHeight="1">
      <c r="A315" s="54"/>
      <c r="B315" s="60" t="s">
        <v>410</v>
      </c>
      <c r="C315" s="54" t="s">
        <v>129</v>
      </c>
      <c r="D315" s="54" t="s">
        <v>130</v>
      </c>
      <c r="E315" s="58">
        <v>13365000</v>
      </c>
      <c r="F315" s="54"/>
      <c r="G315" s="58">
        <f>E315</f>
        <v>13365000</v>
      </c>
    </row>
    <row r="316" spans="1:7" ht="13.5" customHeight="1">
      <c r="A316" s="54">
        <v>2</v>
      </c>
      <c r="B316" s="178" t="s">
        <v>35</v>
      </c>
      <c r="C316" s="54"/>
      <c r="D316" s="54"/>
      <c r="E316" s="72"/>
      <c r="F316" s="54"/>
      <c r="G316" s="55"/>
    </row>
    <row r="317" spans="1:7" ht="14.25" customHeight="1">
      <c r="A317" s="54"/>
      <c r="B317" s="60" t="s">
        <v>124</v>
      </c>
      <c r="C317" s="54" t="s">
        <v>127</v>
      </c>
      <c r="D317" s="54" t="s">
        <v>128</v>
      </c>
      <c r="E317" s="57">
        <v>30</v>
      </c>
      <c r="F317" s="54"/>
      <c r="G317" s="55">
        <f>E317</f>
        <v>30</v>
      </c>
    </row>
    <row r="318" spans="1:7" ht="21" customHeight="1">
      <c r="A318" s="54"/>
      <c r="B318" s="60" t="s">
        <v>133</v>
      </c>
      <c r="C318" s="54" t="s">
        <v>324</v>
      </c>
      <c r="D318" s="54" t="s">
        <v>161</v>
      </c>
      <c r="E318" s="57">
        <v>165</v>
      </c>
      <c r="F318" s="54"/>
      <c r="G318" s="55">
        <f>E318</f>
        <v>165</v>
      </c>
    </row>
    <row r="319" spans="1:7" ht="36.75" customHeight="1">
      <c r="A319" s="54"/>
      <c r="B319" s="60" t="s">
        <v>411</v>
      </c>
      <c r="C319" s="54" t="s">
        <v>172</v>
      </c>
      <c r="D319" s="54" t="s">
        <v>138</v>
      </c>
      <c r="E319" s="57">
        <v>12</v>
      </c>
      <c r="F319" s="54"/>
      <c r="G319" s="55">
        <f>E319</f>
        <v>12</v>
      </c>
    </row>
    <row r="320" spans="1:7" ht="13.5" customHeight="1">
      <c r="A320" s="54">
        <v>3</v>
      </c>
      <c r="B320" s="178" t="s">
        <v>36</v>
      </c>
      <c r="C320" s="54"/>
      <c r="D320" s="54"/>
      <c r="E320" s="72"/>
      <c r="F320" s="54"/>
      <c r="G320" s="55"/>
    </row>
    <row r="321" spans="1:7" ht="26.25" customHeight="1">
      <c r="A321" s="54"/>
      <c r="B321" s="60" t="s">
        <v>412</v>
      </c>
      <c r="C321" s="54" t="s">
        <v>125</v>
      </c>
      <c r="D321" s="54" t="s">
        <v>137</v>
      </c>
      <c r="E321" s="58">
        <f>E315/E319</f>
        <v>1113750</v>
      </c>
      <c r="F321" s="56"/>
      <c r="G321" s="56">
        <f>E321</f>
        <v>1113750</v>
      </c>
    </row>
    <row r="322" spans="1:7" ht="13.5" customHeight="1">
      <c r="A322" s="54">
        <v>4</v>
      </c>
      <c r="B322" s="178" t="s">
        <v>37</v>
      </c>
      <c r="C322" s="54"/>
      <c r="D322" s="54"/>
      <c r="E322" s="72"/>
      <c r="F322" s="54"/>
      <c r="G322" s="55"/>
    </row>
    <row r="323" spans="1:7" ht="33.75" customHeight="1">
      <c r="A323" s="54"/>
      <c r="B323" s="60" t="s">
        <v>413</v>
      </c>
      <c r="C323" s="54" t="s">
        <v>141</v>
      </c>
      <c r="D323" s="54" t="s">
        <v>137</v>
      </c>
      <c r="E323" s="72">
        <v>100</v>
      </c>
      <c r="F323" s="54"/>
      <c r="G323" s="55">
        <f>E323</f>
        <v>100</v>
      </c>
    </row>
    <row r="324" spans="1:7" ht="30" customHeight="1">
      <c r="A324" s="54"/>
      <c r="B324" s="180" t="s">
        <v>654</v>
      </c>
      <c r="C324" s="182"/>
      <c r="D324" s="54"/>
      <c r="E324" s="72"/>
      <c r="F324" s="54"/>
      <c r="G324" s="55"/>
    </row>
    <row r="325" spans="1:7" ht="13.5" customHeight="1">
      <c r="A325" s="54">
        <v>1</v>
      </c>
      <c r="B325" s="178" t="s">
        <v>34</v>
      </c>
      <c r="C325" s="54"/>
      <c r="D325" s="62"/>
      <c r="E325" s="72"/>
      <c r="F325" s="54"/>
      <c r="G325" s="55"/>
    </row>
    <row r="326" spans="1:7" ht="23.25" customHeight="1">
      <c r="A326" s="54"/>
      <c r="B326" s="60" t="s">
        <v>142</v>
      </c>
      <c r="C326" s="54" t="s">
        <v>143</v>
      </c>
      <c r="D326" s="54" t="s">
        <v>144</v>
      </c>
      <c r="E326" s="72">
        <v>123.3</v>
      </c>
      <c r="F326" s="54"/>
      <c r="G326" s="56">
        <f t="shared" ref="G326:G328" si="7">E326</f>
        <v>123.3</v>
      </c>
    </row>
    <row r="327" spans="1:7" ht="23.25" customHeight="1">
      <c r="A327" s="54"/>
      <c r="B327" s="60" t="s">
        <v>145</v>
      </c>
      <c r="C327" s="54" t="s">
        <v>323</v>
      </c>
      <c r="D327" s="54" t="s">
        <v>144</v>
      </c>
      <c r="E327" s="72">
        <v>1826.1</v>
      </c>
      <c r="F327" s="54"/>
      <c r="G327" s="56">
        <f t="shared" si="7"/>
        <v>1826.1</v>
      </c>
    </row>
    <row r="328" spans="1:7" ht="66.75" customHeight="1">
      <c r="A328" s="54"/>
      <c r="B328" s="60" t="s">
        <v>325</v>
      </c>
      <c r="C328" s="54" t="s">
        <v>125</v>
      </c>
      <c r="D328" s="62" t="s">
        <v>130</v>
      </c>
      <c r="E328" s="58">
        <v>54010000</v>
      </c>
      <c r="F328" s="54"/>
      <c r="G328" s="56">
        <f t="shared" si="7"/>
        <v>54010000</v>
      </c>
    </row>
    <row r="329" spans="1:7" ht="13.5" customHeight="1">
      <c r="A329" s="54">
        <v>2</v>
      </c>
      <c r="B329" s="178" t="s">
        <v>35</v>
      </c>
      <c r="C329" s="54"/>
      <c r="D329" s="54"/>
      <c r="E329" s="72"/>
      <c r="F329" s="54"/>
      <c r="G329" s="55"/>
    </row>
    <row r="330" spans="1:7" ht="27.75" customHeight="1">
      <c r="A330" s="54"/>
      <c r="B330" s="60" t="s">
        <v>213</v>
      </c>
      <c r="C330" s="54" t="s">
        <v>172</v>
      </c>
      <c r="D330" s="54" t="s">
        <v>138</v>
      </c>
      <c r="E330" s="72">
        <v>9</v>
      </c>
      <c r="F330" s="54"/>
      <c r="G330" s="55">
        <f>E330</f>
        <v>9</v>
      </c>
    </row>
    <row r="331" spans="1:7" ht="13.5" customHeight="1">
      <c r="A331" s="54">
        <v>3</v>
      </c>
      <c r="B331" s="65" t="s">
        <v>36</v>
      </c>
      <c r="C331" s="62"/>
      <c r="D331" s="62"/>
      <c r="E331" s="72"/>
      <c r="F331" s="54"/>
      <c r="G331" s="55"/>
    </row>
    <row r="332" spans="1:7" ht="21.75" customHeight="1">
      <c r="A332" s="54"/>
      <c r="B332" s="60" t="s">
        <v>215</v>
      </c>
      <c r="C332" s="54" t="s">
        <v>125</v>
      </c>
      <c r="D332" s="54" t="s">
        <v>137</v>
      </c>
      <c r="E332" s="58">
        <f>E328/E330</f>
        <v>6001111.111111111</v>
      </c>
      <c r="F332" s="54"/>
      <c r="G332" s="58">
        <f>E332</f>
        <v>6001111.111111111</v>
      </c>
    </row>
    <row r="333" spans="1:7" ht="13.5" customHeight="1">
      <c r="A333" s="54">
        <v>4</v>
      </c>
      <c r="B333" s="65" t="s">
        <v>37</v>
      </c>
      <c r="C333" s="62"/>
      <c r="D333" s="62"/>
      <c r="E333" s="72"/>
      <c r="F333" s="54"/>
      <c r="G333" s="55"/>
    </row>
    <row r="334" spans="1:7" ht="27.75" customHeight="1">
      <c r="A334" s="54"/>
      <c r="B334" s="60" t="s">
        <v>214</v>
      </c>
      <c r="C334" s="54" t="s">
        <v>141</v>
      </c>
      <c r="D334" s="54" t="s">
        <v>137</v>
      </c>
      <c r="E334" s="72">
        <v>100</v>
      </c>
      <c r="F334" s="54"/>
      <c r="G334" s="56">
        <f>E334</f>
        <v>100</v>
      </c>
    </row>
    <row r="335" spans="1:7" ht="15.75" customHeight="1">
      <c r="A335" s="54"/>
      <c r="B335" s="222" t="s">
        <v>655</v>
      </c>
      <c r="C335" s="224"/>
      <c r="D335" s="62"/>
      <c r="E335" s="72"/>
      <c r="F335" s="54"/>
      <c r="G335" s="55"/>
    </row>
    <row r="336" spans="1:7" ht="13.5" customHeight="1">
      <c r="A336" s="54">
        <v>1</v>
      </c>
      <c r="B336" s="178" t="s">
        <v>34</v>
      </c>
      <c r="C336" s="54"/>
      <c r="D336" s="54"/>
      <c r="E336" s="72"/>
      <c r="F336" s="54"/>
      <c r="G336" s="55"/>
    </row>
    <row r="337" spans="1:7" ht="38.25" customHeight="1">
      <c r="A337" s="54"/>
      <c r="B337" s="60" t="s">
        <v>216</v>
      </c>
      <c r="C337" s="54" t="s">
        <v>125</v>
      </c>
      <c r="D337" s="62" t="s">
        <v>130</v>
      </c>
      <c r="E337" s="58">
        <v>400000</v>
      </c>
      <c r="F337" s="54"/>
      <c r="G337" s="55">
        <f>E337</f>
        <v>400000</v>
      </c>
    </row>
    <row r="338" spans="1:7" ht="13.5" customHeight="1">
      <c r="A338" s="54">
        <v>2</v>
      </c>
      <c r="B338" s="178" t="s">
        <v>35</v>
      </c>
      <c r="C338" s="54"/>
      <c r="D338" s="54"/>
      <c r="E338" s="72"/>
      <c r="F338" s="54"/>
      <c r="G338" s="55"/>
    </row>
    <row r="339" spans="1:7" ht="27.75" customHeight="1">
      <c r="A339" s="54"/>
      <c r="B339" s="60" t="s">
        <v>218</v>
      </c>
      <c r="C339" s="54" t="s">
        <v>172</v>
      </c>
      <c r="D339" s="54" t="s">
        <v>138</v>
      </c>
      <c r="E339" s="72">
        <v>4</v>
      </c>
      <c r="F339" s="54"/>
      <c r="G339" s="55">
        <f>E339</f>
        <v>4</v>
      </c>
    </row>
    <row r="340" spans="1:7" ht="13.5" customHeight="1">
      <c r="A340" s="54">
        <v>3</v>
      </c>
      <c r="B340" s="65" t="s">
        <v>36</v>
      </c>
      <c r="C340" s="62"/>
      <c r="D340" s="62"/>
      <c r="E340" s="72"/>
      <c r="F340" s="54"/>
      <c r="G340" s="55"/>
    </row>
    <row r="341" spans="1:7" ht="28.5" customHeight="1">
      <c r="A341" s="54"/>
      <c r="B341" s="60" t="s">
        <v>217</v>
      </c>
      <c r="C341" s="54" t="s">
        <v>125</v>
      </c>
      <c r="D341" s="54" t="s">
        <v>137</v>
      </c>
      <c r="E341" s="58">
        <f>E337/E339</f>
        <v>100000</v>
      </c>
      <c r="F341" s="54"/>
      <c r="G341" s="55">
        <f>E341</f>
        <v>100000</v>
      </c>
    </row>
    <row r="342" spans="1:7" ht="13.5" customHeight="1">
      <c r="A342" s="54">
        <v>4</v>
      </c>
      <c r="B342" s="65" t="s">
        <v>37</v>
      </c>
      <c r="C342" s="62"/>
      <c r="D342" s="62"/>
      <c r="E342" s="72"/>
      <c r="F342" s="54"/>
      <c r="G342" s="55"/>
    </row>
    <row r="343" spans="1:7" ht="31.5" customHeight="1">
      <c r="A343" s="54"/>
      <c r="B343" s="60" t="s">
        <v>214</v>
      </c>
      <c r="C343" s="54" t="s">
        <v>141</v>
      </c>
      <c r="D343" s="54" t="s">
        <v>137</v>
      </c>
      <c r="E343" s="72">
        <v>100</v>
      </c>
      <c r="F343" s="54"/>
      <c r="G343" s="55">
        <f>E343</f>
        <v>100</v>
      </c>
    </row>
    <row r="344" spans="1:7" ht="18" customHeight="1">
      <c r="A344" s="54"/>
      <c r="B344" s="221" t="s">
        <v>688</v>
      </c>
      <c r="C344" s="225"/>
      <c r="D344" s="54"/>
      <c r="E344" s="72"/>
      <c r="F344" s="54"/>
      <c r="G344" s="55"/>
    </row>
    <row r="345" spans="1:7" ht="13.5" customHeight="1">
      <c r="A345" s="54">
        <v>1</v>
      </c>
      <c r="B345" s="178" t="s">
        <v>34</v>
      </c>
      <c r="C345" s="54"/>
      <c r="D345" s="54"/>
      <c r="E345" s="72"/>
      <c r="F345" s="54"/>
      <c r="G345" s="55"/>
    </row>
    <row r="346" spans="1:7" ht="33.75" customHeight="1">
      <c r="A346" s="54"/>
      <c r="B346" s="60" t="s">
        <v>219</v>
      </c>
      <c r="C346" s="54" t="s">
        <v>129</v>
      </c>
      <c r="D346" s="54" t="s">
        <v>126</v>
      </c>
      <c r="E346" s="58">
        <f>5200000-300000</f>
        <v>4900000</v>
      </c>
      <c r="F346" s="54"/>
      <c r="G346" s="55">
        <f t="shared" ref="G346:G354" si="8">E346</f>
        <v>4900000</v>
      </c>
    </row>
    <row r="347" spans="1:7" ht="13.5" customHeight="1">
      <c r="A347" s="54">
        <v>2</v>
      </c>
      <c r="B347" s="178" t="s">
        <v>35</v>
      </c>
      <c r="C347" s="54"/>
      <c r="D347" s="54"/>
      <c r="E347" s="72"/>
      <c r="F347" s="54"/>
      <c r="G347" s="55"/>
    </row>
    <row r="348" spans="1:7" ht="30.75" customHeight="1">
      <c r="A348" s="54"/>
      <c r="B348" s="60" t="s">
        <v>160</v>
      </c>
      <c r="C348" s="54" t="s">
        <v>146</v>
      </c>
      <c r="D348" s="54" t="s">
        <v>161</v>
      </c>
      <c r="E348" s="72">
        <v>1826100</v>
      </c>
      <c r="F348" s="54"/>
      <c r="G348" s="55">
        <f t="shared" si="8"/>
        <v>1826100</v>
      </c>
    </row>
    <row r="349" spans="1:7" ht="27" customHeight="1">
      <c r="A349" s="54"/>
      <c r="B349" s="60" t="s">
        <v>162</v>
      </c>
      <c r="C349" s="54" t="s">
        <v>127</v>
      </c>
      <c r="D349" s="54" t="s">
        <v>161</v>
      </c>
      <c r="E349" s="72">
        <v>120</v>
      </c>
      <c r="F349" s="54"/>
      <c r="G349" s="55">
        <f t="shared" si="8"/>
        <v>120</v>
      </c>
    </row>
    <row r="350" spans="1:7" ht="40.5" customHeight="1">
      <c r="A350" s="54"/>
      <c r="B350" s="60" t="s">
        <v>220</v>
      </c>
      <c r="C350" s="54" t="s">
        <v>172</v>
      </c>
      <c r="D350" s="54" t="s">
        <v>138</v>
      </c>
      <c r="E350" s="72">
        <v>4</v>
      </c>
      <c r="F350" s="54"/>
      <c r="G350" s="55">
        <f t="shared" si="8"/>
        <v>4</v>
      </c>
    </row>
    <row r="351" spans="1:7" ht="13.5" customHeight="1">
      <c r="A351" s="54">
        <v>3</v>
      </c>
      <c r="B351" s="178" t="s">
        <v>36</v>
      </c>
      <c r="C351" s="54"/>
      <c r="D351" s="54"/>
      <c r="E351" s="72"/>
      <c r="F351" s="54"/>
      <c r="G351" s="55"/>
    </row>
    <row r="352" spans="1:7" ht="30" customHeight="1">
      <c r="A352" s="54"/>
      <c r="B352" s="60" t="s">
        <v>221</v>
      </c>
      <c r="C352" s="54" t="s">
        <v>125</v>
      </c>
      <c r="D352" s="54" t="s">
        <v>137</v>
      </c>
      <c r="E352" s="72">
        <f>E346/E350</f>
        <v>1225000</v>
      </c>
      <c r="F352" s="54"/>
      <c r="G352" s="55">
        <f t="shared" si="8"/>
        <v>1225000</v>
      </c>
    </row>
    <row r="353" spans="1:7" ht="13.5" customHeight="1">
      <c r="A353" s="54">
        <v>4</v>
      </c>
      <c r="B353" s="178" t="s">
        <v>37</v>
      </c>
      <c r="C353" s="54"/>
      <c r="D353" s="54"/>
      <c r="E353" s="72"/>
      <c r="F353" s="54"/>
      <c r="G353" s="55"/>
    </row>
    <row r="354" spans="1:7" ht="33.75" customHeight="1">
      <c r="A354" s="54"/>
      <c r="B354" s="60" t="s">
        <v>222</v>
      </c>
      <c r="C354" s="54" t="s">
        <v>141</v>
      </c>
      <c r="D354" s="54" t="s">
        <v>137</v>
      </c>
      <c r="E354" s="72">
        <v>100</v>
      </c>
      <c r="F354" s="54"/>
      <c r="G354" s="55">
        <f t="shared" si="8"/>
        <v>100</v>
      </c>
    </row>
    <row r="355" spans="1:7" ht="18" customHeight="1">
      <c r="A355" s="54"/>
      <c r="B355" s="222" t="s">
        <v>687</v>
      </c>
      <c r="C355" s="224"/>
      <c r="D355" s="54"/>
      <c r="E355" s="72"/>
      <c r="F355" s="54"/>
      <c r="G355" s="63"/>
    </row>
    <row r="356" spans="1:7" ht="13.5" customHeight="1">
      <c r="A356" s="54">
        <v>1</v>
      </c>
      <c r="B356" s="178" t="s">
        <v>34</v>
      </c>
      <c r="C356" s="54"/>
      <c r="D356" s="54"/>
      <c r="E356" s="72"/>
      <c r="F356" s="54"/>
      <c r="G356" s="63"/>
    </row>
    <row r="357" spans="1:7" ht="33.75" customHeight="1">
      <c r="A357" s="54"/>
      <c r="B357" s="60" t="s">
        <v>327</v>
      </c>
      <c r="C357" s="54" t="s">
        <v>129</v>
      </c>
      <c r="D357" s="54" t="s">
        <v>126</v>
      </c>
      <c r="E357" s="58">
        <v>1100000</v>
      </c>
      <c r="F357" s="54"/>
      <c r="G357" s="63">
        <f>E357</f>
        <v>1100000</v>
      </c>
    </row>
    <row r="358" spans="1:7" ht="19.5" customHeight="1">
      <c r="A358" s="54">
        <v>2</v>
      </c>
      <c r="B358" s="178" t="s">
        <v>35</v>
      </c>
      <c r="C358" s="54"/>
      <c r="D358" s="54"/>
      <c r="E358" s="72"/>
      <c r="F358" s="54"/>
      <c r="G358" s="63"/>
    </row>
    <row r="359" spans="1:7" ht="36.75" customHeight="1">
      <c r="A359" s="54"/>
      <c r="B359" s="60" t="s">
        <v>328</v>
      </c>
      <c r="C359" s="54" t="s">
        <v>300</v>
      </c>
      <c r="D359" s="54" t="s">
        <v>126</v>
      </c>
      <c r="E359" s="66">
        <f>E357/E361</f>
        <v>7333.333333333333</v>
      </c>
      <c r="F359" s="54"/>
      <c r="G359" s="63">
        <f>E359</f>
        <v>7333.333333333333</v>
      </c>
    </row>
    <row r="360" spans="1:7" ht="15.75" customHeight="1">
      <c r="A360" s="54">
        <v>3</v>
      </c>
      <c r="B360" s="178" t="s">
        <v>36</v>
      </c>
      <c r="C360" s="54"/>
      <c r="D360" s="54"/>
      <c r="E360" s="72"/>
      <c r="F360" s="54"/>
      <c r="G360" s="63"/>
    </row>
    <row r="361" spans="1:7" ht="27" customHeight="1">
      <c r="A361" s="54"/>
      <c r="B361" s="60" t="s">
        <v>302</v>
      </c>
      <c r="C361" s="54" t="s">
        <v>125</v>
      </c>
      <c r="D361" s="54" t="s">
        <v>137</v>
      </c>
      <c r="E361" s="66">
        <v>150</v>
      </c>
      <c r="F361" s="54"/>
      <c r="G361" s="63">
        <v>150</v>
      </c>
    </row>
    <row r="362" spans="1:7" ht="17.25" customHeight="1">
      <c r="A362" s="54">
        <v>4</v>
      </c>
      <c r="B362" s="178" t="s">
        <v>37</v>
      </c>
      <c r="C362" s="54"/>
      <c r="D362" s="54"/>
      <c r="E362" s="72"/>
      <c r="F362" s="54"/>
      <c r="G362" s="63"/>
    </row>
    <row r="363" spans="1:7" ht="27.75" customHeight="1">
      <c r="A363" s="54"/>
      <c r="B363" s="60" t="s">
        <v>200</v>
      </c>
      <c r="C363" s="54" t="s">
        <v>141</v>
      </c>
      <c r="D363" s="54" t="s">
        <v>137</v>
      </c>
      <c r="E363" s="66">
        <v>100</v>
      </c>
      <c r="F363" s="54"/>
      <c r="G363" s="63">
        <v>100</v>
      </c>
    </row>
    <row r="364" spans="1:7" ht="18" customHeight="1">
      <c r="A364" s="54"/>
      <c r="B364" s="221" t="s">
        <v>686</v>
      </c>
      <c r="C364" s="225"/>
      <c r="D364" s="54"/>
      <c r="E364" s="72"/>
      <c r="F364" s="54"/>
      <c r="G364" s="55"/>
    </row>
    <row r="365" spans="1:7" ht="13.5" customHeight="1">
      <c r="A365" s="54">
        <v>1</v>
      </c>
      <c r="B365" s="178" t="s">
        <v>34</v>
      </c>
      <c r="C365" s="54"/>
      <c r="D365" s="54"/>
      <c r="E365" s="72"/>
      <c r="F365" s="54"/>
      <c r="G365" s="55"/>
    </row>
    <row r="366" spans="1:7" ht="33.75" customHeight="1">
      <c r="A366" s="54"/>
      <c r="B366" s="60" t="s">
        <v>329</v>
      </c>
      <c r="C366" s="54" t="s">
        <v>129</v>
      </c>
      <c r="D366" s="54" t="s">
        <v>126</v>
      </c>
      <c r="E366" s="58">
        <f>1200000-400000-300000</f>
        <v>500000</v>
      </c>
      <c r="F366" s="54"/>
      <c r="G366" s="58">
        <f>E366</f>
        <v>500000</v>
      </c>
    </row>
    <row r="367" spans="1:7" ht="19.5" customHeight="1">
      <c r="A367" s="54">
        <v>2</v>
      </c>
      <c r="B367" s="178" t="s">
        <v>35</v>
      </c>
      <c r="C367" s="54"/>
      <c r="D367" s="54"/>
      <c r="E367" s="72"/>
      <c r="F367" s="54"/>
      <c r="G367" s="63"/>
    </row>
    <row r="368" spans="1:7" ht="36.75" customHeight="1">
      <c r="A368" s="54"/>
      <c r="B368" s="60" t="s">
        <v>330</v>
      </c>
      <c r="C368" s="54" t="s">
        <v>134</v>
      </c>
      <c r="D368" s="54" t="s">
        <v>126</v>
      </c>
      <c r="E368" s="127">
        <v>60</v>
      </c>
      <c r="F368" s="128"/>
      <c r="G368" s="128">
        <v>60</v>
      </c>
    </row>
    <row r="369" spans="1:7" ht="15.75" customHeight="1">
      <c r="A369" s="54">
        <v>3</v>
      </c>
      <c r="B369" s="178" t="s">
        <v>36</v>
      </c>
      <c r="C369" s="54"/>
      <c r="D369" s="54"/>
      <c r="E369" s="72"/>
      <c r="F369" s="54"/>
      <c r="G369" s="63"/>
    </row>
    <row r="370" spans="1:7" ht="27" customHeight="1">
      <c r="A370" s="54"/>
      <c r="B370" s="60" t="s">
        <v>331</v>
      </c>
      <c r="C370" s="54" t="s">
        <v>125</v>
      </c>
      <c r="D370" s="54" t="s">
        <v>137</v>
      </c>
      <c r="E370" s="66">
        <f>E366/E368</f>
        <v>8333.3333333333339</v>
      </c>
      <c r="F370" s="54"/>
      <c r="G370" s="63">
        <f>E370</f>
        <v>8333.3333333333339</v>
      </c>
    </row>
    <row r="371" spans="1:7" ht="17.25" customHeight="1">
      <c r="A371" s="54">
        <v>4</v>
      </c>
      <c r="B371" s="178" t="s">
        <v>37</v>
      </c>
      <c r="C371" s="54"/>
      <c r="D371" s="54"/>
      <c r="E371" s="72"/>
      <c r="F371" s="54"/>
      <c r="G371" s="63"/>
    </row>
    <row r="372" spans="1:7" ht="27.75" customHeight="1">
      <c r="A372" s="54"/>
      <c r="B372" s="60" t="s">
        <v>332</v>
      </c>
      <c r="C372" s="54" t="s">
        <v>141</v>
      </c>
      <c r="D372" s="54" t="s">
        <v>137</v>
      </c>
      <c r="E372" s="66">
        <v>100</v>
      </c>
      <c r="F372" s="54"/>
      <c r="G372" s="63">
        <v>100</v>
      </c>
    </row>
    <row r="373" spans="1:7" ht="18" customHeight="1">
      <c r="A373" s="54"/>
      <c r="B373" s="221" t="s">
        <v>684</v>
      </c>
      <c r="C373" s="225"/>
      <c r="D373" s="54"/>
      <c r="E373" s="72"/>
      <c r="F373" s="54"/>
      <c r="G373" s="55"/>
    </row>
    <row r="374" spans="1:7" ht="13.5" customHeight="1">
      <c r="A374" s="54">
        <v>1</v>
      </c>
      <c r="B374" s="178" t="s">
        <v>34</v>
      </c>
      <c r="C374" s="54"/>
      <c r="D374" s="54"/>
      <c r="E374" s="72"/>
      <c r="F374" s="54"/>
      <c r="G374" s="55"/>
    </row>
    <row r="375" spans="1:7" ht="33.75" customHeight="1">
      <c r="A375" s="54"/>
      <c r="B375" s="60" t="s">
        <v>428</v>
      </c>
      <c r="C375" s="54" t="s">
        <v>129</v>
      </c>
      <c r="D375" s="54" t="s">
        <v>126</v>
      </c>
      <c r="E375" s="58">
        <v>300000</v>
      </c>
      <c r="F375" s="54"/>
      <c r="G375" s="63">
        <f t="shared" ref="G375" si="9">E375</f>
        <v>300000</v>
      </c>
    </row>
    <row r="376" spans="1:7" ht="22.5" customHeight="1">
      <c r="A376" s="54">
        <v>2</v>
      </c>
      <c r="B376" s="178" t="s">
        <v>35</v>
      </c>
      <c r="C376" s="54"/>
      <c r="D376" s="54"/>
      <c r="E376" s="72"/>
      <c r="F376" s="54"/>
      <c r="G376" s="63"/>
    </row>
    <row r="377" spans="1:7" ht="33" customHeight="1">
      <c r="A377" s="54"/>
      <c r="B377" s="60" t="s">
        <v>235</v>
      </c>
      <c r="C377" s="54" t="s">
        <v>134</v>
      </c>
      <c r="D377" s="54" t="s">
        <v>126</v>
      </c>
      <c r="E377" s="127">
        <v>30</v>
      </c>
      <c r="F377" s="128"/>
      <c r="G377" s="128">
        <f t="shared" ref="G377" si="10">E377</f>
        <v>30</v>
      </c>
    </row>
    <row r="378" spans="1:7" ht="12" customHeight="1">
      <c r="A378" s="54">
        <v>3</v>
      </c>
      <c r="B378" s="178" t="s">
        <v>36</v>
      </c>
      <c r="C378" s="54"/>
      <c r="D378" s="54"/>
      <c r="E378" s="72"/>
      <c r="F378" s="54"/>
      <c r="G378" s="63"/>
    </row>
    <row r="379" spans="1:7" ht="33.75" customHeight="1">
      <c r="A379" s="54"/>
      <c r="B379" s="60" t="s">
        <v>429</v>
      </c>
      <c r="C379" s="54" t="s">
        <v>125</v>
      </c>
      <c r="D379" s="54" t="s">
        <v>137</v>
      </c>
      <c r="E379" s="66">
        <f>E375/E377</f>
        <v>10000</v>
      </c>
      <c r="F379" s="54"/>
      <c r="G379" s="63">
        <f t="shared" ref="G379" si="11">E379</f>
        <v>10000</v>
      </c>
    </row>
    <row r="380" spans="1:7" ht="15.75" customHeight="1">
      <c r="A380" s="54">
        <v>4</v>
      </c>
      <c r="B380" s="178" t="s">
        <v>37</v>
      </c>
      <c r="C380" s="54"/>
      <c r="D380" s="54"/>
      <c r="E380" s="72"/>
      <c r="F380" s="54"/>
      <c r="G380" s="63"/>
    </row>
    <row r="381" spans="1:7" ht="40.5" customHeight="1">
      <c r="A381" s="179"/>
      <c r="B381" s="60" t="s">
        <v>430</v>
      </c>
      <c r="C381" s="54" t="s">
        <v>141</v>
      </c>
      <c r="D381" s="54" t="s">
        <v>137</v>
      </c>
      <c r="E381" s="66">
        <v>100</v>
      </c>
      <c r="F381" s="54"/>
      <c r="G381" s="63">
        <f t="shared" ref="G381" si="12">E381</f>
        <v>100</v>
      </c>
    </row>
    <row r="382" spans="1:7" ht="25.5" customHeight="1">
      <c r="A382" s="54"/>
      <c r="B382" s="221" t="s">
        <v>685</v>
      </c>
      <c r="C382" s="225"/>
      <c r="D382" s="54"/>
      <c r="E382" s="72"/>
      <c r="F382" s="54"/>
      <c r="G382" s="55"/>
    </row>
    <row r="383" spans="1:7" ht="13.5" customHeight="1">
      <c r="A383" s="54">
        <v>1</v>
      </c>
      <c r="B383" s="178" t="s">
        <v>34</v>
      </c>
      <c r="C383" s="54"/>
      <c r="D383" s="54"/>
      <c r="E383" s="72"/>
      <c r="F383" s="54"/>
      <c r="G383" s="55"/>
    </row>
    <row r="384" spans="1:7" ht="46.5" customHeight="1">
      <c r="A384" s="54"/>
      <c r="B384" s="60" t="s">
        <v>448</v>
      </c>
      <c r="C384" s="54" t="s">
        <v>129</v>
      </c>
      <c r="D384" s="54" t="s">
        <v>126</v>
      </c>
      <c r="E384" s="58">
        <f>500000-300000</f>
        <v>200000</v>
      </c>
      <c r="F384" s="54"/>
      <c r="G384" s="63">
        <f t="shared" ref="G384" si="13">E384</f>
        <v>200000</v>
      </c>
    </row>
    <row r="385" spans="1:7" ht="21" customHeight="1">
      <c r="A385" s="54">
        <v>2</v>
      </c>
      <c r="B385" s="178" t="s">
        <v>35</v>
      </c>
      <c r="C385" s="54"/>
      <c r="D385" s="54"/>
      <c r="E385" s="72"/>
      <c r="F385" s="54"/>
      <c r="G385" s="63"/>
    </row>
    <row r="386" spans="1:7" ht="14.25" customHeight="1">
      <c r="A386" s="54"/>
      <c r="B386" s="60" t="s">
        <v>489</v>
      </c>
      <c r="C386" s="54" t="s">
        <v>127</v>
      </c>
      <c r="D386" s="54" t="s">
        <v>161</v>
      </c>
      <c r="E386" s="57">
        <v>47</v>
      </c>
      <c r="F386" s="54"/>
      <c r="G386" s="55">
        <f>E386</f>
        <v>47</v>
      </c>
    </row>
    <row r="387" spans="1:7" ht="14.25" customHeight="1">
      <c r="A387" s="54"/>
      <c r="B387" s="60" t="s">
        <v>490</v>
      </c>
      <c r="C387" s="54" t="s">
        <v>127</v>
      </c>
      <c r="D387" s="54" t="s">
        <v>161</v>
      </c>
      <c r="E387" s="57">
        <v>4</v>
      </c>
      <c r="F387" s="54"/>
      <c r="G387" s="55">
        <f>E387</f>
        <v>4</v>
      </c>
    </row>
    <row r="388" spans="1:7" ht="28.5" customHeight="1">
      <c r="A388" s="54"/>
      <c r="B388" s="60" t="s">
        <v>491</v>
      </c>
      <c r="C388" s="54" t="s">
        <v>324</v>
      </c>
      <c r="D388" s="54" t="s">
        <v>161</v>
      </c>
      <c r="E388" s="57">
        <v>4.7699999999999996</v>
      </c>
      <c r="F388" s="54"/>
      <c r="G388" s="57">
        <f>E388</f>
        <v>4.7699999999999996</v>
      </c>
    </row>
    <row r="389" spans="1:7" ht="36" customHeight="1">
      <c r="A389" s="54"/>
      <c r="B389" s="60" t="s">
        <v>450</v>
      </c>
      <c r="C389" s="54" t="s">
        <v>172</v>
      </c>
      <c r="D389" s="54" t="s">
        <v>126</v>
      </c>
      <c r="E389" s="127">
        <v>4</v>
      </c>
      <c r="F389" s="128"/>
      <c r="G389" s="128">
        <f t="shared" ref="G389" si="14">E389</f>
        <v>4</v>
      </c>
    </row>
    <row r="390" spans="1:7" ht="12" customHeight="1">
      <c r="A390" s="54">
        <v>3</v>
      </c>
      <c r="B390" s="65" t="s">
        <v>36</v>
      </c>
      <c r="C390" s="54"/>
      <c r="D390" s="54"/>
      <c r="E390" s="72"/>
      <c r="F390" s="54"/>
      <c r="G390" s="63"/>
    </row>
    <row r="391" spans="1:7" ht="33.75" customHeight="1">
      <c r="A391" s="54"/>
      <c r="B391" s="60" t="s">
        <v>492</v>
      </c>
      <c r="C391" s="54" t="s">
        <v>125</v>
      </c>
      <c r="D391" s="54" t="s">
        <v>137</v>
      </c>
      <c r="E391" s="66">
        <f>E384/E389+0.01</f>
        <v>50000.01</v>
      </c>
      <c r="F391" s="54"/>
      <c r="G391" s="63">
        <f t="shared" ref="G391:G392" si="15">E391</f>
        <v>50000.01</v>
      </c>
    </row>
    <row r="392" spans="1:7" ht="33.75" customHeight="1">
      <c r="A392" s="54"/>
      <c r="B392" s="60" t="s">
        <v>493</v>
      </c>
      <c r="C392" s="54" t="s">
        <v>125</v>
      </c>
      <c r="D392" s="54" t="s">
        <v>137</v>
      </c>
      <c r="E392" s="66">
        <f>ROUND(E384/(E388*1000),2)+0.01</f>
        <v>41.94</v>
      </c>
      <c r="F392" s="54"/>
      <c r="G392" s="63">
        <f t="shared" si="15"/>
        <v>41.94</v>
      </c>
    </row>
    <row r="393" spans="1:7" ht="15.75" customHeight="1">
      <c r="A393" s="54">
        <v>4</v>
      </c>
      <c r="B393" s="178" t="s">
        <v>37</v>
      </c>
      <c r="C393" s="54"/>
      <c r="D393" s="54"/>
      <c r="E393" s="72"/>
      <c r="F393" s="54"/>
      <c r="G393" s="63"/>
    </row>
    <row r="394" spans="1:7" ht="27" customHeight="1">
      <c r="A394" s="179"/>
      <c r="B394" s="60" t="s">
        <v>447</v>
      </c>
      <c r="C394" s="54" t="s">
        <v>141</v>
      </c>
      <c r="D394" s="54" t="s">
        <v>137</v>
      </c>
      <c r="E394" s="66">
        <v>100</v>
      </c>
      <c r="F394" s="54"/>
      <c r="G394" s="63">
        <f t="shared" ref="G394" si="16">E394</f>
        <v>100</v>
      </c>
    </row>
    <row r="395" spans="1:7" ht="27" customHeight="1">
      <c r="A395" s="179">
        <v>6</v>
      </c>
      <c r="B395" s="222" t="s">
        <v>245</v>
      </c>
      <c r="C395" s="224"/>
      <c r="D395" s="62"/>
      <c r="E395" s="133">
        <f>E398+E407+E416+E425</f>
        <v>18114000</v>
      </c>
      <c r="F395" s="179"/>
      <c r="G395" s="133">
        <f>G398+G407+G416+G425</f>
        <v>18114000</v>
      </c>
    </row>
    <row r="396" spans="1:7" ht="29.25" customHeight="1">
      <c r="A396" s="54"/>
      <c r="B396" s="178" t="s">
        <v>661</v>
      </c>
      <c r="C396" s="54"/>
      <c r="D396" s="62"/>
      <c r="E396" s="72"/>
      <c r="F396" s="54"/>
      <c r="G396" s="55"/>
    </row>
    <row r="397" spans="1:7" ht="13.5" customHeight="1">
      <c r="A397" s="54">
        <v>1</v>
      </c>
      <c r="B397" s="178" t="s">
        <v>34</v>
      </c>
      <c r="C397" s="54"/>
      <c r="D397" s="54"/>
      <c r="E397" s="72"/>
      <c r="F397" s="54"/>
      <c r="G397" s="55"/>
    </row>
    <row r="398" spans="1:7" ht="27" customHeight="1">
      <c r="A398" s="54"/>
      <c r="B398" s="60" t="s">
        <v>206</v>
      </c>
      <c r="C398" s="54" t="s">
        <v>125</v>
      </c>
      <c r="D398" s="54" t="s">
        <v>130</v>
      </c>
      <c r="E398" s="58">
        <f>8500000+1451400+1000000</f>
        <v>10951400</v>
      </c>
      <c r="F398" s="54"/>
      <c r="G398" s="56">
        <f>E398</f>
        <v>10951400</v>
      </c>
    </row>
    <row r="399" spans="1:7" ht="13.5" customHeight="1">
      <c r="A399" s="54">
        <v>2</v>
      </c>
      <c r="B399" s="178" t="s">
        <v>35</v>
      </c>
      <c r="C399" s="54"/>
      <c r="D399" s="54"/>
      <c r="E399" s="72"/>
      <c r="F399" s="54"/>
      <c r="G399" s="55"/>
    </row>
    <row r="400" spans="1:7" ht="32.25" customHeight="1">
      <c r="A400" s="54"/>
      <c r="B400" s="60" t="s">
        <v>209</v>
      </c>
      <c r="C400" s="54" t="s">
        <v>172</v>
      </c>
      <c r="D400" s="54" t="s">
        <v>138</v>
      </c>
      <c r="E400" s="72">
        <v>12</v>
      </c>
      <c r="F400" s="54"/>
      <c r="G400" s="55">
        <f>E400</f>
        <v>12</v>
      </c>
    </row>
    <row r="401" spans="1:7" ht="13.5" customHeight="1">
      <c r="A401" s="54">
        <v>3</v>
      </c>
      <c r="B401" s="178" t="s">
        <v>36</v>
      </c>
      <c r="C401" s="54"/>
      <c r="D401" s="54"/>
      <c r="E401" s="72"/>
      <c r="F401" s="54"/>
      <c r="G401" s="55"/>
    </row>
    <row r="402" spans="1:7" ht="27.75" customHeight="1">
      <c r="A402" s="54"/>
      <c r="B402" s="60" t="s">
        <v>203</v>
      </c>
      <c r="C402" s="54" t="s">
        <v>125</v>
      </c>
      <c r="D402" s="54" t="s">
        <v>137</v>
      </c>
      <c r="E402" s="58">
        <f>E398/E400</f>
        <v>912616.66666666663</v>
      </c>
      <c r="F402" s="54"/>
      <c r="G402" s="55">
        <f>E402</f>
        <v>912616.66666666663</v>
      </c>
    </row>
    <row r="403" spans="1:7" ht="13.5" customHeight="1">
      <c r="A403" s="54">
        <v>4</v>
      </c>
      <c r="B403" s="178" t="s">
        <v>37</v>
      </c>
      <c r="C403" s="54"/>
      <c r="D403" s="54"/>
      <c r="E403" s="72"/>
      <c r="F403" s="54"/>
      <c r="G403" s="55"/>
    </row>
    <row r="404" spans="1:7" ht="32.25" customHeight="1">
      <c r="A404" s="54"/>
      <c r="B404" s="60" t="s">
        <v>211</v>
      </c>
      <c r="C404" s="54" t="s">
        <v>141</v>
      </c>
      <c r="D404" s="54" t="s">
        <v>137</v>
      </c>
      <c r="E404" s="72">
        <v>100</v>
      </c>
      <c r="F404" s="54"/>
      <c r="G404" s="55">
        <f>E404</f>
        <v>100</v>
      </c>
    </row>
    <row r="405" spans="1:7" ht="27.75" customHeight="1">
      <c r="A405" s="54"/>
      <c r="B405" s="222" t="s">
        <v>662</v>
      </c>
      <c r="C405" s="224"/>
      <c r="D405" s="62"/>
      <c r="E405" s="72"/>
      <c r="F405" s="54"/>
      <c r="G405" s="55"/>
    </row>
    <row r="406" spans="1:7" ht="13.5" customHeight="1">
      <c r="A406" s="54">
        <v>1</v>
      </c>
      <c r="B406" s="178" t="s">
        <v>34</v>
      </c>
      <c r="C406" s="54"/>
      <c r="D406" s="54"/>
      <c r="E406" s="72"/>
      <c r="F406" s="54"/>
      <c r="G406" s="55"/>
    </row>
    <row r="407" spans="1:7" ht="33.75" customHeight="1">
      <c r="A407" s="54"/>
      <c r="B407" s="60" t="s">
        <v>207</v>
      </c>
      <c r="C407" s="54" t="s">
        <v>125</v>
      </c>
      <c r="D407" s="54" t="s">
        <v>130</v>
      </c>
      <c r="E407" s="58">
        <f>6500000-1451400+600000</f>
        <v>5648600</v>
      </c>
      <c r="F407" s="57"/>
      <c r="G407" s="58">
        <f>E407</f>
        <v>5648600</v>
      </c>
    </row>
    <row r="408" spans="1:7" ht="13.5" customHeight="1">
      <c r="A408" s="54">
        <v>2</v>
      </c>
      <c r="B408" s="178" t="s">
        <v>35</v>
      </c>
      <c r="C408" s="54"/>
      <c r="D408" s="54"/>
      <c r="E408" s="57"/>
      <c r="F408" s="57"/>
      <c r="G408" s="57"/>
    </row>
    <row r="409" spans="1:7" ht="26.25" customHeight="1">
      <c r="A409" s="54"/>
      <c r="B409" s="60" t="s">
        <v>202</v>
      </c>
      <c r="C409" s="54" t="s">
        <v>172</v>
      </c>
      <c r="D409" s="54" t="s">
        <v>138</v>
      </c>
      <c r="E409" s="57">
        <v>12</v>
      </c>
      <c r="F409" s="57"/>
      <c r="G409" s="57">
        <f>E409</f>
        <v>12</v>
      </c>
    </row>
    <row r="410" spans="1:7" ht="13.5" customHeight="1">
      <c r="A410" s="54">
        <v>3</v>
      </c>
      <c r="B410" s="178" t="s">
        <v>36</v>
      </c>
      <c r="C410" s="54"/>
      <c r="D410" s="54"/>
      <c r="E410" s="57"/>
      <c r="F410" s="57"/>
      <c r="G410" s="57"/>
    </row>
    <row r="411" spans="1:7" ht="26.25" customHeight="1">
      <c r="A411" s="54"/>
      <c r="B411" s="60" t="s">
        <v>208</v>
      </c>
      <c r="C411" s="54" t="s">
        <v>125</v>
      </c>
      <c r="D411" s="54" t="s">
        <v>137</v>
      </c>
      <c r="E411" s="58">
        <f>E407/E409</f>
        <v>470716.66666666669</v>
      </c>
      <c r="F411" s="58"/>
      <c r="G411" s="58">
        <f>E411</f>
        <v>470716.66666666669</v>
      </c>
    </row>
    <row r="412" spans="1:7" ht="13.5" customHeight="1">
      <c r="A412" s="54">
        <v>4</v>
      </c>
      <c r="B412" s="178" t="s">
        <v>37</v>
      </c>
      <c r="C412" s="54"/>
      <c r="D412" s="54"/>
      <c r="E412" s="57"/>
      <c r="F412" s="57"/>
      <c r="G412" s="57"/>
    </row>
    <row r="413" spans="1:7" ht="27.75" customHeight="1">
      <c r="A413" s="54"/>
      <c r="B413" s="60" t="s">
        <v>212</v>
      </c>
      <c r="C413" s="54" t="s">
        <v>141</v>
      </c>
      <c r="D413" s="54" t="s">
        <v>137</v>
      </c>
      <c r="E413" s="57">
        <v>100</v>
      </c>
      <c r="F413" s="57"/>
      <c r="G413" s="57">
        <f>E413</f>
        <v>100</v>
      </c>
    </row>
    <row r="414" spans="1:7" ht="38.25" customHeight="1">
      <c r="A414" s="54"/>
      <c r="B414" s="222" t="s">
        <v>663</v>
      </c>
      <c r="C414" s="224"/>
      <c r="D414" s="62"/>
      <c r="E414" s="57"/>
      <c r="F414" s="57"/>
      <c r="G414" s="57"/>
    </row>
    <row r="415" spans="1:7" ht="13.5" customHeight="1">
      <c r="A415" s="54">
        <v>1</v>
      </c>
      <c r="B415" s="178" t="s">
        <v>34</v>
      </c>
      <c r="C415" s="54"/>
      <c r="D415" s="54"/>
      <c r="E415" s="57"/>
      <c r="F415" s="57"/>
      <c r="G415" s="57"/>
    </row>
    <row r="416" spans="1:7" ht="37.5" customHeight="1">
      <c r="A416" s="54"/>
      <c r="B416" s="87" t="s">
        <v>201</v>
      </c>
      <c r="C416" s="54" t="s">
        <v>129</v>
      </c>
      <c r="D416" s="54" t="s">
        <v>130</v>
      </c>
      <c r="E416" s="58">
        <f>514000+97567.94</f>
        <v>611567.93999999994</v>
      </c>
      <c r="F416" s="57"/>
      <c r="G416" s="58">
        <f>E416</f>
        <v>611567.93999999994</v>
      </c>
    </row>
    <row r="417" spans="1:7" ht="13.5" customHeight="1">
      <c r="A417" s="54">
        <v>2</v>
      </c>
      <c r="B417" s="129" t="s">
        <v>35</v>
      </c>
      <c r="C417" s="54"/>
      <c r="D417" s="54"/>
      <c r="E417" s="57"/>
      <c r="F417" s="57"/>
      <c r="G417" s="57"/>
    </row>
    <row r="418" spans="1:7" ht="28.5" customHeight="1">
      <c r="A418" s="54"/>
      <c r="B418" s="60" t="s">
        <v>204</v>
      </c>
      <c r="C418" s="54" t="s">
        <v>172</v>
      </c>
      <c r="D418" s="54" t="s">
        <v>138</v>
      </c>
      <c r="E418" s="57">
        <v>12</v>
      </c>
      <c r="F418" s="57"/>
      <c r="G418" s="57">
        <v>12</v>
      </c>
    </row>
    <row r="419" spans="1:7" ht="13.5" customHeight="1">
      <c r="A419" s="54">
        <v>3</v>
      </c>
      <c r="B419" s="129" t="s">
        <v>36</v>
      </c>
      <c r="C419" s="54"/>
      <c r="D419" s="54"/>
      <c r="E419" s="57"/>
      <c r="F419" s="57"/>
      <c r="G419" s="57"/>
    </row>
    <row r="420" spans="1:7" ht="21.75" customHeight="1">
      <c r="A420" s="54"/>
      <c r="B420" s="60" t="s">
        <v>205</v>
      </c>
      <c r="C420" s="54" t="s">
        <v>125</v>
      </c>
      <c r="D420" s="54" t="s">
        <v>137</v>
      </c>
      <c r="E420" s="58">
        <f>E416/E418</f>
        <v>50963.994999999995</v>
      </c>
      <c r="F420" s="66"/>
      <c r="G420" s="58">
        <f>E420</f>
        <v>50963.994999999995</v>
      </c>
    </row>
    <row r="421" spans="1:7" ht="13.5" customHeight="1">
      <c r="A421" s="54">
        <v>4</v>
      </c>
      <c r="B421" s="129" t="s">
        <v>37</v>
      </c>
      <c r="C421" s="54"/>
      <c r="D421" s="54"/>
      <c r="E421" s="57"/>
      <c r="F421" s="57"/>
      <c r="G421" s="57"/>
    </row>
    <row r="422" spans="1:7" ht="36" customHeight="1">
      <c r="A422" s="54"/>
      <c r="B422" s="60" t="s">
        <v>210</v>
      </c>
      <c r="C422" s="54" t="s">
        <v>141</v>
      </c>
      <c r="D422" s="54" t="s">
        <v>137</v>
      </c>
      <c r="E422" s="57">
        <v>100</v>
      </c>
      <c r="F422" s="57"/>
      <c r="G422" s="57">
        <v>100</v>
      </c>
    </row>
    <row r="423" spans="1:7" ht="38.25" customHeight="1">
      <c r="A423" s="54"/>
      <c r="B423" s="221" t="s">
        <v>664</v>
      </c>
      <c r="C423" s="221"/>
      <c r="D423" s="54"/>
      <c r="E423" s="57"/>
      <c r="F423" s="57"/>
      <c r="G423" s="57"/>
    </row>
    <row r="424" spans="1:7" ht="13.5" customHeight="1">
      <c r="A424" s="54">
        <v>1</v>
      </c>
      <c r="B424" s="178" t="s">
        <v>34</v>
      </c>
      <c r="C424" s="54"/>
      <c r="D424" s="54"/>
      <c r="E424" s="57"/>
      <c r="F424" s="57"/>
      <c r="G424" s="57"/>
    </row>
    <row r="425" spans="1:7" ht="49.5" customHeight="1">
      <c r="A425" s="54"/>
      <c r="B425" s="87" t="s">
        <v>335</v>
      </c>
      <c r="C425" s="54" t="s">
        <v>129</v>
      </c>
      <c r="D425" s="54" t="s">
        <v>130</v>
      </c>
      <c r="E425" s="58">
        <f>1000000-97567.94</f>
        <v>902432.06</v>
      </c>
      <c r="F425" s="57"/>
      <c r="G425" s="58">
        <f>E425</f>
        <v>902432.06</v>
      </c>
    </row>
    <row r="426" spans="1:7" ht="13.5" customHeight="1">
      <c r="A426" s="54">
        <v>2</v>
      </c>
      <c r="B426" s="129" t="s">
        <v>35</v>
      </c>
      <c r="C426" s="54"/>
      <c r="D426" s="54"/>
      <c r="E426" s="57"/>
      <c r="F426" s="57"/>
      <c r="G426" s="57"/>
    </row>
    <row r="427" spans="1:7" ht="37.5" customHeight="1">
      <c r="A427" s="54"/>
      <c r="B427" s="60" t="s">
        <v>336</v>
      </c>
      <c r="C427" s="54" t="s">
        <v>127</v>
      </c>
      <c r="D427" s="54" t="s">
        <v>126</v>
      </c>
      <c r="E427" s="54">
        <v>18</v>
      </c>
      <c r="F427" s="54"/>
      <c r="G427" s="58">
        <f>E427</f>
        <v>18</v>
      </c>
    </row>
    <row r="428" spans="1:7" ht="13.5" customHeight="1">
      <c r="A428" s="54">
        <v>3</v>
      </c>
      <c r="B428" s="178" t="s">
        <v>36</v>
      </c>
      <c r="C428" s="54"/>
      <c r="D428" s="54"/>
      <c r="E428" s="57"/>
      <c r="F428" s="54"/>
      <c r="G428" s="54"/>
    </row>
    <row r="429" spans="1:7" ht="21.75" customHeight="1">
      <c r="A429" s="54"/>
      <c r="B429" s="60" t="s">
        <v>237</v>
      </c>
      <c r="C429" s="54" t="s">
        <v>125</v>
      </c>
      <c r="D429" s="54" t="s">
        <v>137</v>
      </c>
      <c r="E429" s="56">
        <f>E425/E427</f>
        <v>50135.114444444451</v>
      </c>
      <c r="F429" s="54"/>
      <c r="G429" s="58">
        <f>E429</f>
        <v>50135.114444444451</v>
      </c>
    </row>
    <row r="430" spans="1:7" ht="13.5" customHeight="1">
      <c r="A430" s="54">
        <v>4</v>
      </c>
      <c r="B430" s="129" t="s">
        <v>37</v>
      </c>
      <c r="C430" s="54"/>
      <c r="D430" s="54"/>
      <c r="E430" s="57"/>
      <c r="F430" s="57"/>
      <c r="G430" s="57"/>
    </row>
    <row r="431" spans="1:7" ht="45" customHeight="1">
      <c r="A431" s="54"/>
      <c r="B431" s="60" t="s">
        <v>337</v>
      </c>
      <c r="C431" s="54" t="s">
        <v>141</v>
      </c>
      <c r="D431" s="54" t="s">
        <v>137</v>
      </c>
      <c r="E431" s="57">
        <v>100</v>
      </c>
      <c r="F431" s="57"/>
      <c r="G431" s="58">
        <f>E431</f>
        <v>100</v>
      </c>
    </row>
    <row r="432" spans="1:7" ht="25.5" customHeight="1">
      <c r="A432" s="179">
        <v>7</v>
      </c>
      <c r="B432" s="222" t="s">
        <v>250</v>
      </c>
      <c r="C432" s="224"/>
      <c r="D432" s="54"/>
      <c r="E432" s="134">
        <f>E435</f>
        <v>6554408</v>
      </c>
      <c r="F432" s="135"/>
      <c r="G432" s="134">
        <f>E432</f>
        <v>6554408</v>
      </c>
    </row>
    <row r="433" spans="1:7" ht="26.25" customHeight="1">
      <c r="A433" s="54"/>
      <c r="B433" s="222" t="s">
        <v>665</v>
      </c>
      <c r="C433" s="224"/>
      <c r="D433" s="54"/>
      <c r="E433" s="57"/>
      <c r="F433" s="57"/>
      <c r="G433" s="57"/>
    </row>
    <row r="434" spans="1:7" ht="11.25" customHeight="1">
      <c r="A434" s="54">
        <v>1</v>
      </c>
      <c r="B434" s="178" t="s">
        <v>34</v>
      </c>
      <c r="C434" s="54"/>
      <c r="D434" s="54"/>
      <c r="E434" s="57"/>
      <c r="F434" s="57"/>
      <c r="G434" s="57"/>
    </row>
    <row r="435" spans="1:7" ht="42" customHeight="1">
      <c r="A435" s="54"/>
      <c r="B435" s="60" t="s">
        <v>246</v>
      </c>
      <c r="C435" s="54" t="s">
        <v>125</v>
      </c>
      <c r="D435" s="54" t="s">
        <v>130</v>
      </c>
      <c r="E435" s="58">
        <f>6000000+250000+100000+52000+1500000-600000-747592</f>
        <v>6554408</v>
      </c>
      <c r="F435" s="57"/>
      <c r="G435" s="58">
        <f>E435</f>
        <v>6554408</v>
      </c>
    </row>
    <row r="436" spans="1:7" ht="11.25" customHeight="1">
      <c r="A436" s="54">
        <v>2</v>
      </c>
      <c r="B436" s="178" t="s">
        <v>35</v>
      </c>
      <c r="C436" s="54"/>
      <c r="D436" s="54"/>
      <c r="E436" s="72"/>
      <c r="F436" s="54"/>
      <c r="G436" s="55"/>
    </row>
    <row r="437" spans="1:7" ht="49.5" customHeight="1">
      <c r="A437" s="54"/>
      <c r="B437" s="60" t="s">
        <v>247</v>
      </c>
      <c r="C437" s="54" t="s">
        <v>172</v>
      </c>
      <c r="D437" s="54" t="s">
        <v>138</v>
      </c>
      <c r="E437" s="72">
        <v>12</v>
      </c>
      <c r="F437" s="54"/>
      <c r="G437" s="58">
        <f>E437</f>
        <v>12</v>
      </c>
    </row>
    <row r="438" spans="1:7" ht="11.25" customHeight="1">
      <c r="A438" s="54">
        <v>3</v>
      </c>
      <c r="B438" s="178" t="s">
        <v>36</v>
      </c>
      <c r="C438" s="54"/>
      <c r="D438" s="54"/>
      <c r="E438" s="72"/>
      <c r="F438" s="54"/>
      <c r="G438" s="55"/>
    </row>
    <row r="439" spans="1:7" ht="39" customHeight="1">
      <c r="A439" s="54"/>
      <c r="B439" s="60" t="s">
        <v>248</v>
      </c>
      <c r="C439" s="54" t="s">
        <v>125</v>
      </c>
      <c r="D439" s="54" t="s">
        <v>137</v>
      </c>
      <c r="E439" s="58">
        <f>E435/E437</f>
        <v>546200.66666666663</v>
      </c>
      <c r="F439" s="54"/>
      <c r="G439" s="58">
        <f>E439</f>
        <v>546200.66666666663</v>
      </c>
    </row>
    <row r="440" spans="1:7" ht="11.25" customHeight="1">
      <c r="A440" s="54">
        <v>4</v>
      </c>
      <c r="B440" s="178" t="s">
        <v>37</v>
      </c>
      <c r="C440" s="54"/>
      <c r="D440" s="54"/>
      <c r="E440" s="72"/>
      <c r="F440" s="54"/>
      <c r="G440" s="55"/>
    </row>
    <row r="441" spans="1:7" ht="44.25" customHeight="1">
      <c r="A441" s="54"/>
      <c r="B441" s="60" t="s">
        <v>249</v>
      </c>
      <c r="C441" s="54" t="s">
        <v>141</v>
      </c>
      <c r="D441" s="54" t="s">
        <v>137</v>
      </c>
      <c r="E441" s="72">
        <v>100</v>
      </c>
      <c r="F441" s="54"/>
      <c r="G441" s="58">
        <f>E441</f>
        <v>100</v>
      </c>
    </row>
    <row r="442" spans="1:7" ht="39" customHeight="1">
      <c r="A442" s="179">
        <v>8</v>
      </c>
      <c r="B442" s="222" t="s">
        <v>273</v>
      </c>
      <c r="C442" s="224"/>
      <c r="D442" s="54"/>
      <c r="E442" s="136">
        <f>E445</f>
        <v>4950000</v>
      </c>
      <c r="F442" s="135"/>
      <c r="G442" s="136">
        <f>E442</f>
        <v>4950000</v>
      </c>
    </row>
    <row r="443" spans="1:7" ht="33" customHeight="1">
      <c r="A443" s="54"/>
      <c r="B443" s="222" t="s">
        <v>666</v>
      </c>
      <c r="C443" s="224"/>
      <c r="D443" s="54"/>
      <c r="E443" s="57"/>
      <c r="F443" s="57"/>
      <c r="G443" s="57"/>
    </row>
    <row r="444" spans="1:7" ht="11.25" customHeight="1">
      <c r="A444" s="54">
        <v>1</v>
      </c>
      <c r="B444" s="178" t="s">
        <v>34</v>
      </c>
      <c r="C444" s="54"/>
      <c r="D444" s="54"/>
      <c r="E444" s="57"/>
      <c r="F444" s="57"/>
      <c r="G444" s="57"/>
    </row>
    <row r="445" spans="1:7" ht="36" customHeight="1">
      <c r="A445" s="54"/>
      <c r="B445" s="60" t="s">
        <v>276</v>
      </c>
      <c r="C445" s="54" t="s">
        <v>125</v>
      </c>
      <c r="D445" s="54" t="s">
        <v>130</v>
      </c>
      <c r="E445" s="67">
        <f>4700000+250000+1000000-1000000</f>
        <v>4950000</v>
      </c>
      <c r="F445" s="57"/>
      <c r="G445" s="67">
        <f>E445</f>
        <v>4950000</v>
      </c>
    </row>
    <row r="446" spans="1:7" ht="17.25" customHeight="1">
      <c r="A446" s="54">
        <v>2</v>
      </c>
      <c r="B446" s="178" t="s">
        <v>35</v>
      </c>
      <c r="C446" s="54" t="s">
        <v>125</v>
      </c>
      <c r="D446" s="54" t="s">
        <v>130</v>
      </c>
      <c r="E446" s="72"/>
      <c r="F446" s="54"/>
      <c r="G446" s="55"/>
    </row>
    <row r="447" spans="1:7" ht="48" customHeight="1">
      <c r="A447" s="54"/>
      <c r="B447" s="60" t="s">
        <v>277</v>
      </c>
      <c r="C447" s="54" t="s">
        <v>172</v>
      </c>
      <c r="D447" s="54" t="s">
        <v>138</v>
      </c>
      <c r="E447" s="72">
        <v>12</v>
      </c>
      <c r="F447" s="54"/>
      <c r="G447" s="55">
        <f>E447</f>
        <v>12</v>
      </c>
    </row>
    <row r="448" spans="1:7" ht="11.25" customHeight="1">
      <c r="A448" s="54">
        <v>3</v>
      </c>
      <c r="B448" s="178" t="s">
        <v>36</v>
      </c>
      <c r="C448" s="54"/>
      <c r="D448" s="54"/>
      <c r="E448" s="72"/>
      <c r="F448" s="54"/>
      <c r="G448" s="55"/>
    </row>
    <row r="449" spans="1:7" ht="33.75" customHeight="1">
      <c r="A449" s="54"/>
      <c r="B449" s="60" t="s">
        <v>295</v>
      </c>
      <c r="C449" s="54" t="s">
        <v>125</v>
      </c>
      <c r="D449" s="54" t="s">
        <v>137</v>
      </c>
      <c r="E449" s="66">
        <f>E445/E447</f>
        <v>412500</v>
      </c>
      <c r="F449" s="63"/>
      <c r="G449" s="63">
        <f>E449</f>
        <v>412500</v>
      </c>
    </row>
    <row r="450" spans="1:7" ht="11.25" customHeight="1">
      <c r="A450" s="54">
        <v>4</v>
      </c>
      <c r="B450" s="178" t="s">
        <v>37</v>
      </c>
      <c r="C450" s="54"/>
      <c r="D450" s="54"/>
      <c r="E450" s="72"/>
      <c r="F450" s="54"/>
      <c r="G450" s="55"/>
    </row>
    <row r="451" spans="1:7" ht="39" customHeight="1">
      <c r="A451" s="54"/>
      <c r="B451" s="60" t="s">
        <v>278</v>
      </c>
      <c r="C451" s="54" t="s">
        <v>141</v>
      </c>
      <c r="D451" s="54" t="s">
        <v>137</v>
      </c>
      <c r="E451" s="72">
        <v>100</v>
      </c>
      <c r="F451" s="54"/>
      <c r="G451" s="55">
        <f>E451</f>
        <v>100</v>
      </c>
    </row>
    <row r="452" spans="1:7" ht="21.75" customHeight="1">
      <c r="A452" s="54"/>
      <c r="B452" s="92" t="s">
        <v>689</v>
      </c>
      <c r="C452" s="54"/>
      <c r="D452" s="54"/>
      <c r="E452" s="54"/>
      <c r="F452" s="59">
        <f>F455+F464+F473+F482+F491+F511+F522+F531+F540+F549+F560+F500+F569+F580+F591</f>
        <v>39158720</v>
      </c>
      <c r="G452" s="59">
        <f>G455+G464+G473+G482+G491+G511+G522+G531+G540+G549+G560+G500+G569+G580+G591</f>
        <v>39158720</v>
      </c>
    </row>
    <row r="453" spans="1:7" ht="30.75" customHeight="1">
      <c r="A453" s="54"/>
      <c r="B453" s="221" t="s">
        <v>690</v>
      </c>
      <c r="C453" s="225"/>
      <c r="D453" s="93"/>
      <c r="E453" s="54"/>
      <c r="F453" s="54"/>
      <c r="G453" s="55"/>
    </row>
    <row r="454" spans="1:7" ht="11.25" customHeight="1">
      <c r="A454" s="54">
        <v>1</v>
      </c>
      <c r="B454" s="129" t="s">
        <v>34</v>
      </c>
      <c r="C454" s="54"/>
      <c r="D454" s="93"/>
      <c r="E454" s="54"/>
      <c r="F454" s="54"/>
      <c r="G454" s="55"/>
    </row>
    <row r="455" spans="1:7" ht="36" customHeight="1">
      <c r="A455" s="54"/>
      <c r="B455" s="60" t="s">
        <v>283</v>
      </c>
      <c r="C455" s="54" t="s">
        <v>129</v>
      </c>
      <c r="D455" s="54" t="s">
        <v>344</v>
      </c>
      <c r="E455" s="54"/>
      <c r="F455" s="56">
        <v>4512391</v>
      </c>
      <c r="G455" s="56">
        <f>E455+F455</f>
        <v>4512391</v>
      </c>
    </row>
    <row r="456" spans="1:7" ht="11.25" customHeight="1">
      <c r="A456" s="54">
        <v>2</v>
      </c>
      <c r="B456" s="129" t="s">
        <v>35</v>
      </c>
      <c r="C456" s="54"/>
      <c r="D456" s="93"/>
      <c r="E456" s="54"/>
      <c r="F456" s="54"/>
      <c r="G456" s="55"/>
    </row>
    <row r="457" spans="1:7" ht="48.75" customHeight="1">
      <c r="A457" s="54"/>
      <c r="B457" s="70" t="s">
        <v>341</v>
      </c>
      <c r="C457" s="54" t="s">
        <v>320</v>
      </c>
      <c r="D457" s="54" t="s">
        <v>138</v>
      </c>
      <c r="E457" s="54"/>
      <c r="F457" s="63">
        <f>4571.4-857-1000</f>
        <v>2714.3999999999996</v>
      </c>
      <c r="G457" s="63">
        <f>F457</f>
        <v>2714.3999999999996</v>
      </c>
    </row>
    <row r="458" spans="1:7" ht="11.25" customHeight="1">
      <c r="A458" s="54">
        <v>3</v>
      </c>
      <c r="B458" s="129" t="s">
        <v>36</v>
      </c>
      <c r="C458" s="54"/>
      <c r="D458" s="93"/>
      <c r="E458" s="54"/>
      <c r="F458" s="54"/>
      <c r="G458" s="69"/>
    </row>
    <row r="459" spans="1:7" ht="46.5" customHeight="1">
      <c r="A459" s="54"/>
      <c r="B459" s="70" t="s">
        <v>342</v>
      </c>
      <c r="C459" s="54" t="s">
        <v>129</v>
      </c>
      <c r="D459" s="54" t="s">
        <v>137</v>
      </c>
      <c r="E459" s="54"/>
      <c r="F459" s="56">
        <f>F455/F457</f>
        <v>1662.3898467432953</v>
      </c>
      <c r="G459" s="56">
        <f>E459+F459</f>
        <v>1662.3898467432953</v>
      </c>
    </row>
    <row r="460" spans="1:7" ht="11.25" customHeight="1">
      <c r="A460" s="54">
        <v>4</v>
      </c>
      <c r="B460" s="129" t="s">
        <v>37</v>
      </c>
      <c r="C460" s="54"/>
      <c r="D460" s="93"/>
      <c r="E460" s="54"/>
      <c r="F460" s="54"/>
      <c r="G460" s="55"/>
    </row>
    <row r="461" spans="1:7" ht="35.25" customHeight="1">
      <c r="A461" s="54"/>
      <c r="B461" s="70" t="s">
        <v>284</v>
      </c>
      <c r="C461" s="93" t="s">
        <v>141</v>
      </c>
      <c r="D461" s="93" t="s">
        <v>140</v>
      </c>
      <c r="E461" s="54"/>
      <c r="F461" s="54">
        <v>100</v>
      </c>
      <c r="G461" s="55">
        <v>100</v>
      </c>
    </row>
    <row r="462" spans="1:7" ht="30.75" customHeight="1">
      <c r="A462" s="54"/>
      <c r="B462" s="221" t="s">
        <v>691</v>
      </c>
      <c r="C462" s="225"/>
      <c r="D462" s="93"/>
      <c r="E462" s="54"/>
      <c r="F462" s="54"/>
      <c r="G462" s="55"/>
    </row>
    <row r="463" spans="1:7" ht="11.25" customHeight="1">
      <c r="A463" s="54">
        <v>1</v>
      </c>
      <c r="B463" s="129" t="s">
        <v>34</v>
      </c>
      <c r="C463" s="54"/>
      <c r="D463" s="93"/>
      <c r="E463" s="54"/>
      <c r="F463" s="54"/>
      <c r="G463" s="55"/>
    </row>
    <row r="464" spans="1:7" ht="33.75" customHeight="1">
      <c r="A464" s="54"/>
      <c r="B464" s="60" t="s">
        <v>347</v>
      </c>
      <c r="C464" s="54" t="s">
        <v>129</v>
      </c>
      <c r="D464" s="54" t="s">
        <v>726</v>
      </c>
      <c r="E464" s="54"/>
      <c r="F464" s="56">
        <f>16644236-700000+17800</f>
        <v>15962036</v>
      </c>
      <c r="G464" s="56">
        <f>E464+F464</f>
        <v>15962036</v>
      </c>
    </row>
    <row r="465" spans="1:7" ht="11.25" customHeight="1">
      <c r="A465" s="54">
        <v>2</v>
      </c>
      <c r="B465" s="129" t="s">
        <v>35</v>
      </c>
      <c r="C465" s="54"/>
      <c r="D465" s="93"/>
      <c r="E465" s="54"/>
      <c r="F465" s="54"/>
      <c r="G465" s="55"/>
    </row>
    <row r="466" spans="1:7" ht="48.75" customHeight="1">
      <c r="A466" s="54"/>
      <c r="B466" s="70" t="s">
        <v>408</v>
      </c>
      <c r="C466" s="54" t="s">
        <v>320</v>
      </c>
      <c r="D466" s="54" t="s">
        <v>138</v>
      </c>
      <c r="E466" s="54"/>
      <c r="F466" s="63">
        <v>9884</v>
      </c>
      <c r="G466" s="56">
        <f>E466+F466</f>
        <v>9884</v>
      </c>
    </row>
    <row r="467" spans="1:7" ht="11.25" customHeight="1">
      <c r="A467" s="54">
        <v>3</v>
      </c>
      <c r="B467" s="129" t="s">
        <v>36</v>
      </c>
      <c r="C467" s="54"/>
      <c r="D467" s="93"/>
      <c r="E467" s="54"/>
      <c r="F467" s="54"/>
      <c r="G467" s="69"/>
    </row>
    <row r="468" spans="1:7" ht="36.75" customHeight="1">
      <c r="A468" s="54"/>
      <c r="B468" s="70" t="s">
        <v>348</v>
      </c>
      <c r="C468" s="54" t="s">
        <v>129</v>
      </c>
      <c r="D468" s="54" t="s">
        <v>137</v>
      </c>
      <c r="E468" s="54"/>
      <c r="F468" s="56">
        <f>F464/F466+0.01</f>
        <v>1614.946867664913</v>
      </c>
      <c r="G468" s="56">
        <f>E468+F468</f>
        <v>1614.946867664913</v>
      </c>
    </row>
    <row r="469" spans="1:7" ht="11.25" customHeight="1">
      <c r="A469" s="54">
        <v>4</v>
      </c>
      <c r="B469" s="129" t="s">
        <v>37</v>
      </c>
      <c r="C469" s="54"/>
      <c r="D469" s="93"/>
      <c r="E469" s="54"/>
      <c r="F469" s="54"/>
      <c r="G469" s="55"/>
    </row>
    <row r="470" spans="1:7" ht="33.75" customHeight="1">
      <c r="A470" s="54"/>
      <c r="B470" s="70" t="s">
        <v>349</v>
      </c>
      <c r="C470" s="93" t="s">
        <v>141</v>
      </c>
      <c r="D470" s="93" t="s">
        <v>140</v>
      </c>
      <c r="E470" s="54"/>
      <c r="F470" s="54">
        <v>100</v>
      </c>
      <c r="G470" s="55">
        <v>100</v>
      </c>
    </row>
    <row r="471" spans="1:7" ht="51.75" customHeight="1">
      <c r="A471" s="54"/>
      <c r="B471" s="221" t="s">
        <v>692</v>
      </c>
      <c r="C471" s="225"/>
      <c r="D471" s="93"/>
      <c r="E471" s="54"/>
      <c r="F471" s="54"/>
      <c r="G471" s="55"/>
    </row>
    <row r="472" spans="1:7" ht="11.25" customHeight="1">
      <c r="A472" s="54">
        <v>1</v>
      </c>
      <c r="B472" s="129" t="s">
        <v>34</v>
      </c>
      <c r="C472" s="54"/>
      <c r="D472" s="93"/>
      <c r="E472" s="54"/>
      <c r="F472" s="54"/>
      <c r="G472" s="55"/>
    </row>
    <row r="473" spans="1:7" ht="70.5" customHeight="1">
      <c r="A473" s="54"/>
      <c r="B473" s="60" t="s">
        <v>350</v>
      </c>
      <c r="C473" s="54" t="s">
        <v>129</v>
      </c>
      <c r="D473" s="54" t="s">
        <v>499</v>
      </c>
      <c r="E473" s="54"/>
      <c r="F473" s="56">
        <f>13355764-2000000</f>
        <v>11355764</v>
      </c>
      <c r="G473" s="56">
        <f>E473+F473</f>
        <v>11355764</v>
      </c>
    </row>
    <row r="474" spans="1:7" ht="11.25" customHeight="1">
      <c r="A474" s="54">
        <v>2</v>
      </c>
      <c r="B474" s="129" t="s">
        <v>35</v>
      </c>
      <c r="C474" s="54"/>
      <c r="D474" s="93"/>
      <c r="E474" s="54"/>
      <c r="F474" s="54"/>
      <c r="G474" s="55"/>
    </row>
    <row r="475" spans="1:7" ht="76.5" customHeight="1">
      <c r="A475" s="54"/>
      <c r="B475" s="70" t="s">
        <v>353</v>
      </c>
      <c r="C475" s="54" t="s">
        <v>320</v>
      </c>
      <c r="D475" s="54" t="s">
        <v>138</v>
      </c>
      <c r="E475" s="54"/>
      <c r="F475" s="63">
        <f>6902.5+722.8</f>
        <v>7625.3</v>
      </c>
      <c r="G475" s="63">
        <f>F475</f>
        <v>7625.3</v>
      </c>
    </row>
    <row r="476" spans="1:7" ht="11.25" customHeight="1">
      <c r="A476" s="54">
        <v>3</v>
      </c>
      <c r="B476" s="129" t="s">
        <v>36</v>
      </c>
      <c r="C476" s="54"/>
      <c r="D476" s="93"/>
      <c r="E476" s="54"/>
      <c r="F476" s="54"/>
      <c r="G476" s="69"/>
    </row>
    <row r="477" spans="1:7" ht="60.75" customHeight="1">
      <c r="A477" s="54"/>
      <c r="B477" s="70" t="s">
        <v>351</v>
      </c>
      <c r="C477" s="54" t="s">
        <v>129</v>
      </c>
      <c r="D477" s="54" t="s">
        <v>137</v>
      </c>
      <c r="E477" s="54"/>
      <c r="F477" s="56">
        <f>F473/F475+0.01</f>
        <v>1489.2319322518458</v>
      </c>
      <c r="G477" s="56">
        <f>E477+F477</f>
        <v>1489.2319322518458</v>
      </c>
    </row>
    <row r="478" spans="1:7" ht="11.25" customHeight="1">
      <c r="A478" s="54">
        <v>4</v>
      </c>
      <c r="B478" s="129" t="s">
        <v>37</v>
      </c>
      <c r="C478" s="54"/>
      <c r="D478" s="93"/>
      <c r="E478" s="54"/>
      <c r="F478" s="54"/>
      <c r="G478" s="55"/>
    </row>
    <row r="479" spans="1:7" ht="71.25" customHeight="1">
      <c r="A479" s="54"/>
      <c r="B479" s="70" t="s">
        <v>352</v>
      </c>
      <c r="C479" s="93" t="s">
        <v>141</v>
      </c>
      <c r="D479" s="93" t="s">
        <v>140</v>
      </c>
      <c r="E479" s="54"/>
      <c r="F479" s="54">
        <v>100</v>
      </c>
      <c r="G479" s="55">
        <v>100</v>
      </c>
    </row>
    <row r="480" spans="1:7" ht="30.75" hidden="1" customHeight="1">
      <c r="A480" s="54"/>
      <c r="B480" s="221"/>
      <c r="C480" s="225"/>
      <c r="D480" s="93"/>
      <c r="E480" s="54"/>
      <c r="F480" s="54"/>
      <c r="G480" s="55"/>
    </row>
    <row r="481" spans="1:7" ht="11.25" hidden="1" customHeight="1">
      <c r="A481" s="54"/>
      <c r="B481" s="129"/>
      <c r="C481" s="54"/>
      <c r="D481" s="93"/>
      <c r="E481" s="54"/>
      <c r="F481" s="54"/>
      <c r="G481" s="55"/>
    </row>
    <row r="482" spans="1:7" ht="33.75" hidden="1" customHeight="1">
      <c r="A482" s="54"/>
      <c r="B482" s="60"/>
      <c r="C482" s="54"/>
      <c r="D482" s="54"/>
      <c r="E482" s="54"/>
      <c r="F482" s="56"/>
      <c r="G482" s="56"/>
    </row>
    <row r="483" spans="1:7" ht="11.25" hidden="1" customHeight="1">
      <c r="A483" s="54"/>
      <c r="B483" s="129"/>
      <c r="C483" s="54"/>
      <c r="D483" s="93"/>
      <c r="E483" s="54"/>
      <c r="F483" s="54"/>
      <c r="G483" s="55"/>
    </row>
    <row r="484" spans="1:7" ht="48.75" hidden="1" customHeight="1">
      <c r="A484" s="54"/>
      <c r="B484" s="70"/>
      <c r="C484" s="54"/>
      <c r="D484" s="54"/>
      <c r="E484" s="54"/>
      <c r="F484" s="63"/>
      <c r="G484" s="63"/>
    </row>
    <row r="485" spans="1:7" ht="11.25" hidden="1" customHeight="1">
      <c r="A485" s="54"/>
      <c r="B485" s="129"/>
      <c r="C485" s="54"/>
      <c r="D485" s="93"/>
      <c r="E485" s="54"/>
      <c r="F485" s="54"/>
      <c r="G485" s="69"/>
    </row>
    <row r="486" spans="1:7" ht="36.75" hidden="1" customHeight="1">
      <c r="A486" s="54"/>
      <c r="B486" s="70"/>
      <c r="C486" s="54"/>
      <c r="D486" s="54"/>
      <c r="E486" s="54"/>
      <c r="F486" s="56"/>
      <c r="G486" s="56"/>
    </row>
    <row r="487" spans="1:7" ht="11.25" hidden="1" customHeight="1">
      <c r="A487" s="54"/>
      <c r="B487" s="129"/>
      <c r="C487" s="54"/>
      <c r="D487" s="93"/>
      <c r="E487" s="54"/>
      <c r="F487" s="54"/>
      <c r="G487" s="55"/>
    </row>
    <row r="488" spans="1:7" ht="26.25" hidden="1" customHeight="1">
      <c r="A488" s="54"/>
      <c r="B488" s="70"/>
      <c r="C488" s="93"/>
      <c r="D488" s="93"/>
      <c r="E488" s="54"/>
      <c r="F488" s="54"/>
      <c r="G488" s="55"/>
    </row>
    <row r="489" spans="1:7" ht="30.75" customHeight="1">
      <c r="A489" s="54"/>
      <c r="B489" s="221" t="s">
        <v>693</v>
      </c>
      <c r="C489" s="225"/>
      <c r="D489" s="93"/>
      <c r="E489" s="54"/>
      <c r="F489" s="54"/>
      <c r="G489" s="55"/>
    </row>
    <row r="490" spans="1:7" ht="18.75" customHeight="1">
      <c r="A490" s="54">
        <v>1</v>
      </c>
      <c r="B490" s="129" t="s">
        <v>34</v>
      </c>
      <c r="C490" s="54"/>
      <c r="D490" s="93"/>
      <c r="E490" s="54"/>
      <c r="F490" s="54"/>
      <c r="G490" s="55"/>
    </row>
    <row r="491" spans="1:7" ht="33.75" customHeight="1">
      <c r="A491" s="54"/>
      <c r="B491" s="60" t="s">
        <v>354</v>
      </c>
      <c r="C491" s="54" t="s">
        <v>129</v>
      </c>
      <c r="D491" s="54" t="s">
        <v>540</v>
      </c>
      <c r="E491" s="54"/>
      <c r="F491" s="56">
        <f>14882867-4930000-9327538-500000+3000000</f>
        <v>3125329</v>
      </c>
      <c r="G491" s="56">
        <f>E491+F491</f>
        <v>3125329</v>
      </c>
    </row>
    <row r="492" spans="1:7" ht="15" customHeight="1">
      <c r="A492" s="54">
        <v>2</v>
      </c>
      <c r="B492" s="129" t="s">
        <v>35</v>
      </c>
      <c r="C492" s="54"/>
      <c r="D492" s="93"/>
      <c r="E492" s="54"/>
      <c r="F492" s="54"/>
      <c r="G492" s="55"/>
    </row>
    <row r="493" spans="1:7" ht="48.75" customHeight="1">
      <c r="A493" s="54"/>
      <c r="B493" s="70" t="s">
        <v>355</v>
      </c>
      <c r="C493" s="54" t="s">
        <v>320</v>
      </c>
      <c r="D493" s="54" t="s">
        <v>138</v>
      </c>
      <c r="E493" s="54"/>
      <c r="F493" s="63">
        <v>2208</v>
      </c>
      <c r="G493" s="56">
        <f>E493+F493</f>
        <v>2208</v>
      </c>
    </row>
    <row r="494" spans="1:7" ht="11.25" customHeight="1">
      <c r="A494" s="54">
        <v>3</v>
      </c>
      <c r="B494" s="129" t="s">
        <v>36</v>
      </c>
      <c r="C494" s="54"/>
      <c r="D494" s="93"/>
      <c r="E494" s="54"/>
      <c r="F494" s="54"/>
      <c r="G494" s="69"/>
    </row>
    <row r="495" spans="1:7" ht="36.75" customHeight="1">
      <c r="A495" s="54"/>
      <c r="B495" s="70" t="s">
        <v>356</v>
      </c>
      <c r="C495" s="54" t="s">
        <v>129</v>
      </c>
      <c r="D495" s="54" t="s">
        <v>137</v>
      </c>
      <c r="E495" s="54"/>
      <c r="F495" s="56">
        <f>F491/F493</f>
        <v>1415.4569746376812</v>
      </c>
      <c r="G495" s="56">
        <f>E495+F495</f>
        <v>1415.4569746376812</v>
      </c>
    </row>
    <row r="496" spans="1:7" ht="11.25" customHeight="1">
      <c r="A496" s="54">
        <v>4</v>
      </c>
      <c r="B496" s="129" t="s">
        <v>37</v>
      </c>
      <c r="C496" s="54"/>
      <c r="D496" s="93"/>
      <c r="E496" s="54"/>
      <c r="F496" s="54"/>
      <c r="G496" s="55"/>
    </row>
    <row r="497" spans="1:8" ht="36" customHeight="1">
      <c r="A497" s="54"/>
      <c r="B497" s="70" t="s">
        <v>357</v>
      </c>
      <c r="C497" s="93" t="s">
        <v>141</v>
      </c>
      <c r="D497" s="93" t="s">
        <v>140</v>
      </c>
      <c r="E497" s="54"/>
      <c r="F497" s="54">
        <v>100</v>
      </c>
      <c r="G497" s="55">
        <v>100</v>
      </c>
    </row>
    <row r="498" spans="1:8" ht="44.25" customHeight="1">
      <c r="A498" s="54"/>
      <c r="B498" s="221" t="s">
        <v>727</v>
      </c>
      <c r="C498" s="225"/>
      <c r="D498" s="93"/>
      <c r="E498" s="54"/>
      <c r="F498" s="54"/>
      <c r="G498" s="55"/>
    </row>
    <row r="499" spans="1:8" ht="11.25" customHeight="1">
      <c r="A499" s="54">
        <v>1</v>
      </c>
      <c r="B499" s="129" t="s">
        <v>34</v>
      </c>
      <c r="C499" s="54"/>
      <c r="D499" s="93"/>
      <c r="E499" s="54"/>
      <c r="F499" s="54"/>
      <c r="G499" s="55"/>
    </row>
    <row r="500" spans="1:8" ht="61.5" customHeight="1">
      <c r="A500" s="54"/>
      <c r="B500" s="60" t="s">
        <v>728</v>
      </c>
      <c r="C500" s="54" t="s">
        <v>129</v>
      </c>
      <c r="D500" s="54" t="s">
        <v>726</v>
      </c>
      <c r="E500" s="54"/>
      <c r="F500" s="56">
        <f>1000000</f>
        <v>1000000</v>
      </c>
      <c r="G500" s="56">
        <f>E500+F500</f>
        <v>1000000</v>
      </c>
    </row>
    <row r="501" spans="1:8" ht="11.25" customHeight="1">
      <c r="A501" s="54">
        <v>2</v>
      </c>
      <c r="B501" s="129" t="s">
        <v>35</v>
      </c>
      <c r="C501" s="54"/>
      <c r="D501" s="93"/>
      <c r="E501" s="54"/>
      <c r="F501" s="54"/>
      <c r="G501" s="55"/>
    </row>
    <row r="502" spans="1:8" ht="60.75" customHeight="1">
      <c r="A502" s="54"/>
      <c r="B502" s="70" t="s">
        <v>729</v>
      </c>
      <c r="C502" s="54" t="s">
        <v>134</v>
      </c>
      <c r="D502" s="54" t="s">
        <v>138</v>
      </c>
      <c r="E502" s="54"/>
      <c r="F502" s="55">
        <v>1</v>
      </c>
      <c r="G502" s="55">
        <v>1</v>
      </c>
    </row>
    <row r="503" spans="1:8" ht="53.25" customHeight="1">
      <c r="A503" s="54"/>
      <c r="B503" s="70" t="s">
        <v>730</v>
      </c>
      <c r="C503" s="54" t="s">
        <v>320</v>
      </c>
      <c r="D503" s="54" t="s">
        <v>138</v>
      </c>
      <c r="E503" s="54"/>
      <c r="F503" s="63">
        <v>1085</v>
      </c>
      <c r="G503" s="63">
        <f>F503</f>
        <v>1085</v>
      </c>
      <c r="H503" s="41">
        <f>F500-F505</f>
        <v>985760</v>
      </c>
    </row>
    <row r="504" spans="1:8" ht="11.25" customHeight="1">
      <c r="A504" s="54">
        <v>3</v>
      </c>
      <c r="B504" s="129" t="s">
        <v>36</v>
      </c>
      <c r="C504" s="54"/>
      <c r="D504" s="93"/>
      <c r="E504" s="54"/>
      <c r="F504" s="54"/>
      <c r="G504" s="69"/>
    </row>
    <row r="505" spans="1:8" ht="61.5" customHeight="1">
      <c r="A505" s="54"/>
      <c r="B505" s="70" t="s">
        <v>731</v>
      </c>
      <c r="C505" s="54" t="s">
        <v>129</v>
      </c>
      <c r="D505" s="54" t="s">
        <v>137</v>
      </c>
      <c r="E505" s="54"/>
      <c r="F505" s="56">
        <v>14240</v>
      </c>
      <c r="G505" s="56">
        <f>F505</f>
        <v>14240</v>
      </c>
      <c r="H505" s="37">
        <f>H503/F503</f>
        <v>908.53456221198155</v>
      </c>
    </row>
    <row r="506" spans="1:8" ht="60" customHeight="1">
      <c r="A506" s="54"/>
      <c r="B506" s="70" t="s">
        <v>732</v>
      </c>
      <c r="C506" s="54" t="s">
        <v>129</v>
      </c>
      <c r="D506" s="54" t="s">
        <v>137</v>
      </c>
      <c r="E506" s="54"/>
      <c r="F506" s="56">
        <v>908.53</v>
      </c>
      <c r="G506" s="56">
        <f>E506+F506</f>
        <v>908.53</v>
      </c>
    </row>
    <row r="507" spans="1:8" ht="11.25" customHeight="1">
      <c r="A507" s="54">
        <v>4</v>
      </c>
      <c r="B507" s="129" t="s">
        <v>37</v>
      </c>
      <c r="C507" s="54"/>
      <c r="D507" s="93"/>
      <c r="E507" s="54"/>
      <c r="F507" s="54"/>
      <c r="G507" s="55"/>
    </row>
    <row r="508" spans="1:8" ht="58.5" customHeight="1">
      <c r="A508" s="54"/>
      <c r="B508" s="70" t="s">
        <v>733</v>
      </c>
      <c r="C508" s="93" t="s">
        <v>141</v>
      </c>
      <c r="D508" s="93" t="s">
        <v>140</v>
      </c>
      <c r="E508" s="54"/>
      <c r="F508" s="54">
        <v>100</v>
      </c>
      <c r="G508" s="55">
        <v>100</v>
      </c>
    </row>
    <row r="509" spans="1:8" ht="44.25" customHeight="1">
      <c r="A509" s="54"/>
      <c r="B509" s="221" t="s">
        <v>694</v>
      </c>
      <c r="C509" s="225"/>
      <c r="D509" s="93"/>
      <c r="E509" s="54"/>
      <c r="F509" s="54"/>
      <c r="G509" s="55"/>
    </row>
    <row r="510" spans="1:8" ht="11.25" customHeight="1">
      <c r="A510" s="54">
        <v>1</v>
      </c>
      <c r="B510" s="129" t="s">
        <v>34</v>
      </c>
      <c r="C510" s="54"/>
      <c r="D510" s="93"/>
      <c r="E510" s="54"/>
      <c r="F510" s="54"/>
      <c r="G510" s="55"/>
    </row>
    <row r="511" spans="1:8" ht="61.5" customHeight="1">
      <c r="A511" s="54"/>
      <c r="B511" s="60" t="s">
        <v>557</v>
      </c>
      <c r="C511" s="54" t="s">
        <v>129</v>
      </c>
      <c r="D511" s="54" t="s">
        <v>563</v>
      </c>
      <c r="E511" s="54"/>
      <c r="F511" s="56">
        <f>2000000-1500000</f>
        <v>500000</v>
      </c>
      <c r="G511" s="56">
        <f>E511+F511</f>
        <v>500000</v>
      </c>
    </row>
    <row r="512" spans="1:8" ht="11.25" customHeight="1">
      <c r="A512" s="54">
        <v>2</v>
      </c>
      <c r="B512" s="129" t="s">
        <v>35</v>
      </c>
      <c r="C512" s="54"/>
      <c r="D512" s="93"/>
      <c r="E512" s="54"/>
      <c r="F512" s="54"/>
      <c r="G512" s="55"/>
    </row>
    <row r="513" spans="1:7" ht="60.75" customHeight="1">
      <c r="A513" s="54"/>
      <c r="B513" s="70" t="s">
        <v>558</v>
      </c>
      <c r="C513" s="54" t="s">
        <v>134</v>
      </c>
      <c r="D513" s="54" t="s">
        <v>138</v>
      </c>
      <c r="E513" s="54"/>
      <c r="F513" s="55">
        <v>1</v>
      </c>
      <c r="G513" s="55">
        <v>1</v>
      </c>
    </row>
    <row r="514" spans="1:7" ht="53.25" customHeight="1">
      <c r="A514" s="54"/>
      <c r="B514" s="70" t="s">
        <v>559</v>
      </c>
      <c r="C514" s="54" t="s">
        <v>320</v>
      </c>
      <c r="D514" s="54" t="s">
        <v>138</v>
      </c>
      <c r="E514" s="54"/>
      <c r="F514" s="63">
        <v>295.5</v>
      </c>
      <c r="G514" s="63">
        <f>F514</f>
        <v>295.5</v>
      </c>
    </row>
    <row r="515" spans="1:7" ht="11.25" customHeight="1">
      <c r="A515" s="54">
        <v>3</v>
      </c>
      <c r="B515" s="129" t="s">
        <v>36</v>
      </c>
      <c r="C515" s="54"/>
      <c r="D515" s="93"/>
      <c r="E515" s="54"/>
      <c r="F515" s="54"/>
      <c r="G515" s="69"/>
    </row>
    <row r="516" spans="1:7" ht="61.5" customHeight="1">
      <c r="A516" s="54"/>
      <c r="B516" s="70" t="s">
        <v>560</v>
      </c>
      <c r="C516" s="54" t="s">
        <v>129</v>
      </c>
      <c r="D516" s="54" t="s">
        <v>137</v>
      </c>
      <c r="E516" s="54"/>
      <c r="F516" s="56">
        <v>50000</v>
      </c>
      <c r="G516" s="56">
        <f>F516</f>
        <v>50000</v>
      </c>
    </row>
    <row r="517" spans="1:7" ht="60" customHeight="1">
      <c r="A517" s="54"/>
      <c r="B517" s="70" t="s">
        <v>561</v>
      </c>
      <c r="C517" s="54" t="s">
        <v>129</v>
      </c>
      <c r="D517" s="54" t="s">
        <v>137</v>
      </c>
      <c r="E517" s="54"/>
      <c r="F517" s="56">
        <v>1528</v>
      </c>
      <c r="G517" s="56">
        <f>E517+F517</f>
        <v>1528</v>
      </c>
    </row>
    <row r="518" spans="1:7" ht="11.25" customHeight="1">
      <c r="A518" s="54">
        <v>4</v>
      </c>
      <c r="B518" s="129" t="s">
        <v>37</v>
      </c>
      <c r="C518" s="54"/>
      <c r="D518" s="93"/>
      <c r="E518" s="54"/>
      <c r="F518" s="54"/>
      <c r="G518" s="55"/>
    </row>
    <row r="519" spans="1:7" ht="58.5" customHeight="1">
      <c r="A519" s="54"/>
      <c r="B519" s="70" t="s">
        <v>562</v>
      </c>
      <c r="C519" s="93" t="s">
        <v>141</v>
      </c>
      <c r="D519" s="93" t="s">
        <v>140</v>
      </c>
      <c r="E519" s="54"/>
      <c r="F519" s="54">
        <v>100</v>
      </c>
      <c r="G519" s="55">
        <v>100</v>
      </c>
    </row>
    <row r="520" spans="1:7" ht="72.75" customHeight="1">
      <c r="A520" s="54"/>
      <c r="B520" s="221" t="s">
        <v>695</v>
      </c>
      <c r="C520" s="225"/>
      <c r="D520" s="93"/>
      <c r="E520" s="54"/>
      <c r="F520" s="54"/>
      <c r="G520" s="55"/>
    </row>
    <row r="521" spans="1:7" ht="11.25" customHeight="1">
      <c r="A521" s="54">
        <v>1</v>
      </c>
      <c r="B521" s="129" t="s">
        <v>34</v>
      </c>
      <c r="C521" s="54"/>
      <c r="D521" s="93"/>
      <c r="E521" s="54"/>
      <c r="F521" s="54"/>
      <c r="G521" s="55"/>
    </row>
    <row r="522" spans="1:7" ht="79.5" customHeight="1">
      <c r="A522" s="54"/>
      <c r="B522" s="60" t="s">
        <v>453</v>
      </c>
      <c r="C522" s="54" t="s">
        <v>129</v>
      </c>
      <c r="D522" s="54" t="s">
        <v>451</v>
      </c>
      <c r="E522" s="54"/>
      <c r="F522" s="56">
        <v>49000</v>
      </c>
      <c r="G522" s="56">
        <f>E522+F522</f>
        <v>49000</v>
      </c>
    </row>
    <row r="523" spans="1:7" ht="11.25" customHeight="1">
      <c r="A523" s="54">
        <v>2</v>
      </c>
      <c r="B523" s="129" t="s">
        <v>35</v>
      </c>
      <c r="C523" s="54"/>
      <c r="D523" s="93"/>
      <c r="E523" s="54"/>
      <c r="F523" s="54"/>
      <c r="G523" s="55"/>
    </row>
    <row r="524" spans="1:7" ht="83.25" customHeight="1">
      <c r="A524" s="54"/>
      <c r="B524" s="70" t="s">
        <v>454</v>
      </c>
      <c r="C524" s="54" t="s">
        <v>134</v>
      </c>
      <c r="D524" s="54" t="s">
        <v>138</v>
      </c>
      <c r="E524" s="54"/>
      <c r="F524" s="55">
        <v>1</v>
      </c>
      <c r="G524" s="55">
        <v>1</v>
      </c>
    </row>
    <row r="525" spans="1:7" ht="11.25" customHeight="1">
      <c r="A525" s="54">
        <v>3</v>
      </c>
      <c r="B525" s="129" t="s">
        <v>36</v>
      </c>
      <c r="C525" s="54"/>
      <c r="D525" s="93"/>
      <c r="E525" s="54"/>
      <c r="F525" s="54"/>
      <c r="G525" s="69"/>
    </row>
    <row r="526" spans="1:7" ht="96.75" customHeight="1">
      <c r="A526" s="54"/>
      <c r="B526" s="70" t="s">
        <v>461</v>
      </c>
      <c r="C526" s="54" t="s">
        <v>129</v>
      </c>
      <c r="D526" s="54" t="s">
        <v>137</v>
      </c>
      <c r="E526" s="54"/>
      <c r="F526" s="56">
        <f>F522/F524</f>
        <v>49000</v>
      </c>
      <c r="G526" s="56">
        <f>E526+F526</f>
        <v>49000</v>
      </c>
    </row>
    <row r="527" spans="1:7" ht="11.25" customHeight="1">
      <c r="A527" s="54">
        <v>4</v>
      </c>
      <c r="B527" s="129" t="s">
        <v>37</v>
      </c>
      <c r="C527" s="54"/>
      <c r="D527" s="93"/>
      <c r="E527" s="54"/>
      <c r="F527" s="54"/>
      <c r="G527" s="55"/>
    </row>
    <row r="528" spans="1:7" ht="81.75" customHeight="1">
      <c r="A528" s="54"/>
      <c r="B528" s="70" t="s">
        <v>455</v>
      </c>
      <c r="C528" s="93" t="s">
        <v>141</v>
      </c>
      <c r="D528" s="93" t="s">
        <v>140</v>
      </c>
      <c r="E528" s="54"/>
      <c r="F528" s="54">
        <v>100</v>
      </c>
      <c r="G528" s="55">
        <v>100</v>
      </c>
    </row>
    <row r="529" spans="1:7" ht="48" customHeight="1">
      <c r="A529" s="54"/>
      <c r="B529" s="221" t="s">
        <v>456</v>
      </c>
      <c r="C529" s="225"/>
      <c r="D529" s="93"/>
      <c r="E529" s="54"/>
      <c r="F529" s="54"/>
      <c r="G529" s="55"/>
    </row>
    <row r="530" spans="1:7" ht="11.25" customHeight="1">
      <c r="A530" s="54">
        <v>1</v>
      </c>
      <c r="B530" s="129" t="s">
        <v>34</v>
      </c>
      <c r="C530" s="54"/>
      <c r="D530" s="93"/>
      <c r="E530" s="54"/>
      <c r="F530" s="54"/>
      <c r="G530" s="55"/>
    </row>
    <row r="531" spans="1:7" ht="69" customHeight="1">
      <c r="A531" s="54"/>
      <c r="B531" s="60" t="s">
        <v>457</v>
      </c>
      <c r="C531" s="54" t="s">
        <v>129</v>
      </c>
      <c r="D531" s="54" t="s">
        <v>451</v>
      </c>
      <c r="E531" s="54"/>
      <c r="F531" s="56">
        <v>49000</v>
      </c>
      <c r="G531" s="56">
        <f>E531+F531</f>
        <v>49000</v>
      </c>
    </row>
    <row r="532" spans="1:7" ht="11.25" customHeight="1">
      <c r="A532" s="54">
        <v>2</v>
      </c>
      <c r="B532" s="129" t="s">
        <v>35</v>
      </c>
      <c r="C532" s="54"/>
      <c r="D532" s="93"/>
      <c r="E532" s="54"/>
      <c r="F532" s="54"/>
      <c r="G532" s="55"/>
    </row>
    <row r="533" spans="1:7" ht="60.75" customHeight="1">
      <c r="A533" s="54"/>
      <c r="B533" s="70" t="s">
        <v>458</v>
      </c>
      <c r="C533" s="54" t="s">
        <v>134</v>
      </c>
      <c r="D533" s="54" t="s">
        <v>138</v>
      </c>
      <c r="E533" s="54"/>
      <c r="F533" s="55">
        <v>1</v>
      </c>
      <c r="G533" s="55">
        <v>1</v>
      </c>
    </row>
    <row r="534" spans="1:7" ht="11.25" customHeight="1">
      <c r="A534" s="54">
        <v>3</v>
      </c>
      <c r="B534" s="129" t="s">
        <v>36</v>
      </c>
      <c r="C534" s="54"/>
      <c r="D534" s="93"/>
      <c r="E534" s="54"/>
      <c r="F534" s="54"/>
      <c r="G534" s="69"/>
    </row>
    <row r="535" spans="1:7" ht="62.25" customHeight="1">
      <c r="A535" s="54"/>
      <c r="B535" s="70" t="s">
        <v>460</v>
      </c>
      <c r="C535" s="54" t="s">
        <v>129</v>
      </c>
      <c r="D535" s="54" t="s">
        <v>137</v>
      </c>
      <c r="E535" s="54"/>
      <c r="F535" s="56">
        <f>F531/F533</f>
        <v>49000</v>
      </c>
      <c r="G535" s="56">
        <f>E535+F535</f>
        <v>49000</v>
      </c>
    </row>
    <row r="536" spans="1:7" ht="11.25" customHeight="1">
      <c r="A536" s="54">
        <v>4</v>
      </c>
      <c r="B536" s="129" t="s">
        <v>37</v>
      </c>
      <c r="C536" s="54"/>
      <c r="D536" s="93"/>
      <c r="E536" s="54"/>
      <c r="F536" s="54"/>
      <c r="G536" s="55"/>
    </row>
    <row r="537" spans="1:7" ht="54" customHeight="1">
      <c r="A537" s="54"/>
      <c r="B537" s="70" t="s">
        <v>459</v>
      </c>
      <c r="C537" s="93" t="s">
        <v>141</v>
      </c>
      <c r="D537" s="93" t="s">
        <v>140</v>
      </c>
      <c r="E537" s="54"/>
      <c r="F537" s="54">
        <v>100</v>
      </c>
      <c r="G537" s="55">
        <v>100</v>
      </c>
    </row>
    <row r="538" spans="1:7" ht="42" customHeight="1">
      <c r="A538" s="54"/>
      <c r="B538" s="221" t="s">
        <v>696</v>
      </c>
      <c r="C538" s="225"/>
      <c r="D538" s="93"/>
      <c r="E538" s="54"/>
      <c r="F538" s="54"/>
      <c r="G538" s="55"/>
    </row>
    <row r="539" spans="1:7" ht="11.25" customHeight="1">
      <c r="A539" s="54">
        <v>1</v>
      </c>
      <c r="B539" s="129" t="s">
        <v>34</v>
      </c>
      <c r="C539" s="54"/>
      <c r="D539" s="93"/>
      <c r="E539" s="54"/>
      <c r="F539" s="54"/>
      <c r="G539" s="55"/>
    </row>
    <row r="540" spans="1:7" ht="52.5" customHeight="1">
      <c r="A540" s="54"/>
      <c r="B540" s="60" t="s">
        <v>457</v>
      </c>
      <c r="C540" s="54" t="s">
        <v>129</v>
      </c>
      <c r="D540" s="54" t="s">
        <v>451</v>
      </c>
      <c r="E540" s="54"/>
      <c r="F540" s="56">
        <v>49000</v>
      </c>
      <c r="G540" s="56">
        <f>E540+F540</f>
        <v>49000</v>
      </c>
    </row>
    <row r="541" spans="1:7" ht="11.25" customHeight="1">
      <c r="A541" s="54">
        <v>2</v>
      </c>
      <c r="B541" s="129" t="s">
        <v>35</v>
      </c>
      <c r="C541" s="54"/>
      <c r="D541" s="93"/>
      <c r="E541" s="54"/>
      <c r="F541" s="54"/>
      <c r="G541" s="55"/>
    </row>
    <row r="542" spans="1:7" ht="60.75" customHeight="1">
      <c r="A542" s="54"/>
      <c r="B542" s="70" t="s">
        <v>463</v>
      </c>
      <c r="C542" s="54" t="s">
        <v>134</v>
      </c>
      <c r="D542" s="54" t="s">
        <v>138</v>
      </c>
      <c r="E542" s="54"/>
      <c r="F542" s="55">
        <v>1</v>
      </c>
      <c r="G542" s="55">
        <v>1</v>
      </c>
    </row>
    <row r="543" spans="1:7" ht="11.25" customHeight="1">
      <c r="A543" s="54">
        <v>3</v>
      </c>
      <c r="B543" s="129" t="s">
        <v>36</v>
      </c>
      <c r="C543" s="54"/>
      <c r="D543" s="93"/>
      <c r="E543" s="54"/>
      <c r="F543" s="54"/>
      <c r="G543" s="69"/>
    </row>
    <row r="544" spans="1:7" ht="70.5" customHeight="1">
      <c r="A544" s="54"/>
      <c r="B544" s="70" t="s">
        <v>464</v>
      </c>
      <c r="C544" s="54" t="s">
        <v>129</v>
      </c>
      <c r="D544" s="54" t="s">
        <v>137</v>
      </c>
      <c r="E544" s="54"/>
      <c r="F544" s="56">
        <f>F540/F542</f>
        <v>49000</v>
      </c>
      <c r="G544" s="56">
        <f>E544+F544</f>
        <v>49000</v>
      </c>
    </row>
    <row r="545" spans="1:7" ht="11.25" customHeight="1">
      <c r="A545" s="54">
        <v>4</v>
      </c>
      <c r="B545" s="129" t="s">
        <v>37</v>
      </c>
      <c r="C545" s="54"/>
      <c r="D545" s="93"/>
      <c r="E545" s="54"/>
      <c r="F545" s="54"/>
      <c r="G545" s="55"/>
    </row>
    <row r="546" spans="1:7" ht="57" customHeight="1">
      <c r="A546" s="54"/>
      <c r="B546" s="70" t="s">
        <v>465</v>
      </c>
      <c r="C546" s="93" t="s">
        <v>141</v>
      </c>
      <c r="D546" s="93" t="s">
        <v>140</v>
      </c>
      <c r="E546" s="54"/>
      <c r="F546" s="54">
        <v>100</v>
      </c>
      <c r="G546" s="55">
        <v>100</v>
      </c>
    </row>
    <row r="547" spans="1:7" ht="44.25" customHeight="1">
      <c r="A547" s="54"/>
      <c r="B547" s="221" t="s">
        <v>735</v>
      </c>
      <c r="C547" s="225"/>
      <c r="D547" s="93"/>
      <c r="E547" s="54"/>
      <c r="F547" s="54"/>
      <c r="G547" s="55"/>
    </row>
    <row r="548" spans="1:7" ht="11.25" customHeight="1">
      <c r="A548" s="54">
        <v>1</v>
      </c>
      <c r="B548" s="129" t="s">
        <v>34</v>
      </c>
      <c r="C548" s="54"/>
      <c r="D548" s="93"/>
      <c r="E548" s="54"/>
      <c r="F548" s="54"/>
      <c r="G548" s="55"/>
    </row>
    <row r="549" spans="1:7" ht="51" customHeight="1">
      <c r="A549" s="54"/>
      <c r="B549" s="60" t="s">
        <v>736</v>
      </c>
      <c r="C549" s="54" t="s">
        <v>129</v>
      </c>
      <c r="D549" s="54" t="s">
        <v>734</v>
      </c>
      <c r="E549" s="54"/>
      <c r="F549" s="56">
        <v>300000</v>
      </c>
      <c r="G549" s="56">
        <f>E549+F549</f>
        <v>300000</v>
      </c>
    </row>
    <row r="550" spans="1:7" ht="11.25" customHeight="1">
      <c r="A550" s="54">
        <v>2</v>
      </c>
      <c r="B550" s="129" t="s">
        <v>35</v>
      </c>
      <c r="C550" s="54"/>
      <c r="D550" s="93"/>
      <c r="E550" s="54"/>
      <c r="F550" s="54"/>
      <c r="G550" s="55"/>
    </row>
    <row r="551" spans="1:7" ht="55.5" customHeight="1">
      <c r="A551" s="54"/>
      <c r="B551" s="70" t="s">
        <v>737</v>
      </c>
      <c r="C551" s="54" t="s">
        <v>134</v>
      </c>
      <c r="D551" s="54" t="s">
        <v>138</v>
      </c>
      <c r="E551" s="54"/>
      <c r="F551" s="55">
        <v>1</v>
      </c>
      <c r="G551" s="55">
        <v>1</v>
      </c>
    </row>
    <row r="552" spans="1:7" ht="48" customHeight="1">
      <c r="A552" s="54"/>
      <c r="B552" s="70" t="s">
        <v>741</v>
      </c>
      <c r="C552" s="54" t="s">
        <v>320</v>
      </c>
      <c r="D552" s="54" t="s">
        <v>138</v>
      </c>
      <c r="E552" s="54"/>
      <c r="F552" s="63">
        <v>164</v>
      </c>
      <c r="G552" s="63">
        <f>F552</f>
        <v>164</v>
      </c>
    </row>
    <row r="553" spans="1:7" ht="11.25" customHeight="1">
      <c r="A553" s="54">
        <v>3</v>
      </c>
      <c r="B553" s="129" t="s">
        <v>36</v>
      </c>
      <c r="C553" s="54"/>
      <c r="D553" s="93"/>
      <c r="E553" s="54"/>
      <c r="F553" s="54"/>
      <c r="G553" s="69"/>
    </row>
    <row r="554" spans="1:7" ht="55.5" customHeight="1">
      <c r="A554" s="54"/>
      <c r="B554" s="70" t="s">
        <v>738</v>
      </c>
      <c r="C554" s="54" t="s">
        <v>129</v>
      </c>
      <c r="D554" s="54" t="s">
        <v>137</v>
      </c>
      <c r="E554" s="54"/>
      <c r="F554" s="56">
        <v>50000</v>
      </c>
      <c r="G554" s="56">
        <f>F554</f>
        <v>50000</v>
      </c>
    </row>
    <row r="555" spans="1:7" ht="54" customHeight="1">
      <c r="A555" s="54"/>
      <c r="B555" s="70" t="s">
        <v>739</v>
      </c>
      <c r="C555" s="54" t="s">
        <v>129</v>
      </c>
      <c r="D555" s="54" t="s">
        <v>137</v>
      </c>
      <c r="E555" s="54"/>
      <c r="F555" s="56">
        <v>1528</v>
      </c>
      <c r="G555" s="56">
        <f>E555+F555</f>
        <v>1528</v>
      </c>
    </row>
    <row r="556" spans="1:7" ht="11.25" customHeight="1">
      <c r="A556" s="54">
        <v>4</v>
      </c>
      <c r="B556" s="129" t="s">
        <v>37</v>
      </c>
      <c r="C556" s="54"/>
      <c r="D556" s="93"/>
      <c r="E556" s="54"/>
      <c r="F556" s="54"/>
      <c r="G556" s="55"/>
    </row>
    <row r="557" spans="1:7" ht="51" customHeight="1">
      <c r="A557" s="54"/>
      <c r="B557" s="70" t="s">
        <v>740</v>
      </c>
      <c r="C557" s="93" t="s">
        <v>141</v>
      </c>
      <c r="D557" s="93" t="s">
        <v>140</v>
      </c>
      <c r="E557" s="54"/>
      <c r="F557" s="54">
        <v>100</v>
      </c>
      <c r="G557" s="55">
        <v>100</v>
      </c>
    </row>
    <row r="558" spans="1:7" ht="42" customHeight="1">
      <c r="A558" s="54"/>
      <c r="B558" s="221" t="s">
        <v>697</v>
      </c>
      <c r="C558" s="225"/>
      <c r="D558" s="93"/>
      <c r="E558" s="54"/>
      <c r="F558" s="54"/>
      <c r="G558" s="55"/>
    </row>
    <row r="559" spans="1:7" ht="11.25" customHeight="1">
      <c r="A559" s="54">
        <v>1</v>
      </c>
      <c r="B559" s="129" t="s">
        <v>34</v>
      </c>
      <c r="C559" s="54"/>
      <c r="D559" s="93"/>
      <c r="E559" s="54"/>
      <c r="F559" s="54"/>
      <c r="G559" s="55"/>
    </row>
    <row r="560" spans="1:7" ht="52.5" customHeight="1">
      <c r="A560" s="54"/>
      <c r="B560" s="60" t="s">
        <v>519</v>
      </c>
      <c r="C560" s="54" t="s">
        <v>129</v>
      </c>
      <c r="D560" s="54" t="s">
        <v>734</v>
      </c>
      <c r="E560" s="54"/>
      <c r="F560" s="56">
        <f>50000+6200</f>
        <v>56200</v>
      </c>
      <c r="G560" s="56">
        <f>E560+F560</f>
        <v>56200</v>
      </c>
    </row>
    <row r="561" spans="1:7" ht="11.25" customHeight="1">
      <c r="A561" s="54">
        <v>2</v>
      </c>
      <c r="B561" s="129" t="s">
        <v>35</v>
      </c>
      <c r="C561" s="54"/>
      <c r="D561" s="93"/>
      <c r="E561" s="54"/>
      <c r="F561" s="54"/>
      <c r="G561" s="55"/>
    </row>
    <row r="562" spans="1:7" ht="48.6" customHeight="1">
      <c r="A562" s="54"/>
      <c r="B562" s="70" t="s">
        <v>564</v>
      </c>
      <c r="C562" s="54" t="s">
        <v>134</v>
      </c>
      <c r="D562" s="54" t="s">
        <v>138</v>
      </c>
      <c r="E562" s="54"/>
      <c r="F562" s="55">
        <v>1</v>
      </c>
      <c r="G562" s="55">
        <v>1</v>
      </c>
    </row>
    <row r="563" spans="1:7" ht="11.25" customHeight="1">
      <c r="A563" s="54">
        <v>3</v>
      </c>
      <c r="B563" s="129" t="s">
        <v>36</v>
      </c>
      <c r="C563" s="54"/>
      <c r="D563" s="93"/>
      <c r="E563" s="54"/>
      <c r="F563" s="54"/>
      <c r="G563" s="69"/>
    </row>
    <row r="564" spans="1:7" ht="38.450000000000003" customHeight="1">
      <c r="A564" s="54"/>
      <c r="B564" s="70" t="s">
        <v>521</v>
      </c>
      <c r="C564" s="54" t="s">
        <v>129</v>
      </c>
      <c r="D564" s="54" t="s">
        <v>137</v>
      </c>
      <c r="E564" s="54"/>
      <c r="F564" s="56">
        <f>F560/F562</f>
        <v>56200</v>
      </c>
      <c r="G564" s="56">
        <f>E564+F564</f>
        <v>56200</v>
      </c>
    </row>
    <row r="565" spans="1:7" ht="11.25" customHeight="1">
      <c r="A565" s="54">
        <v>4</v>
      </c>
      <c r="B565" s="129" t="s">
        <v>37</v>
      </c>
      <c r="C565" s="54"/>
      <c r="D565" s="93"/>
      <c r="E565" s="54"/>
      <c r="F565" s="54"/>
      <c r="G565" s="55"/>
    </row>
    <row r="566" spans="1:7" ht="39.6" customHeight="1">
      <c r="A566" s="54"/>
      <c r="B566" s="70" t="s">
        <v>522</v>
      </c>
      <c r="C566" s="93" t="s">
        <v>141</v>
      </c>
      <c r="D566" s="93" t="s">
        <v>140</v>
      </c>
      <c r="E566" s="54"/>
      <c r="F566" s="54">
        <v>100</v>
      </c>
      <c r="G566" s="55">
        <v>100</v>
      </c>
    </row>
    <row r="567" spans="1:7" ht="44.25" customHeight="1">
      <c r="A567" s="54"/>
      <c r="B567" s="221" t="s">
        <v>721</v>
      </c>
      <c r="C567" s="225"/>
      <c r="D567" s="93"/>
      <c r="E567" s="54"/>
      <c r="F567" s="54"/>
      <c r="G567" s="55"/>
    </row>
    <row r="568" spans="1:7" ht="11.25" customHeight="1">
      <c r="A568" s="54">
        <v>1</v>
      </c>
      <c r="B568" s="129" t="s">
        <v>34</v>
      </c>
      <c r="C568" s="54"/>
      <c r="D568" s="93"/>
      <c r="E568" s="54"/>
      <c r="F568" s="54"/>
      <c r="G568" s="55"/>
    </row>
    <row r="569" spans="1:7" ht="51" customHeight="1">
      <c r="A569" s="54"/>
      <c r="B569" s="60" t="s">
        <v>565</v>
      </c>
      <c r="C569" s="54" t="s">
        <v>129</v>
      </c>
      <c r="D569" s="54" t="s">
        <v>563</v>
      </c>
      <c r="E569" s="54"/>
      <c r="F569" s="56">
        <v>500000</v>
      </c>
      <c r="G569" s="56">
        <f>E569+F569</f>
        <v>500000</v>
      </c>
    </row>
    <row r="570" spans="1:7" ht="11.25" customHeight="1">
      <c r="A570" s="54">
        <v>2</v>
      </c>
      <c r="B570" s="129" t="s">
        <v>35</v>
      </c>
      <c r="C570" s="54"/>
      <c r="D570" s="93"/>
      <c r="E570" s="54"/>
      <c r="F570" s="54"/>
      <c r="G570" s="55"/>
    </row>
    <row r="571" spans="1:7" ht="55.5" customHeight="1">
      <c r="A571" s="54"/>
      <c r="B571" s="70" t="s">
        <v>566</v>
      </c>
      <c r="C571" s="54" t="s">
        <v>134</v>
      </c>
      <c r="D571" s="54" t="s">
        <v>138</v>
      </c>
      <c r="E571" s="54"/>
      <c r="F571" s="55">
        <v>1</v>
      </c>
      <c r="G571" s="55">
        <v>1</v>
      </c>
    </row>
    <row r="572" spans="1:7" ht="48" customHeight="1">
      <c r="A572" s="54"/>
      <c r="B572" s="70" t="s">
        <v>574</v>
      </c>
      <c r="C572" s="54" t="s">
        <v>320</v>
      </c>
      <c r="D572" s="54" t="s">
        <v>138</v>
      </c>
      <c r="E572" s="54"/>
      <c r="F572" s="63">
        <v>294.5</v>
      </c>
      <c r="G572" s="63">
        <f>F572</f>
        <v>294.5</v>
      </c>
    </row>
    <row r="573" spans="1:7" ht="11.25" customHeight="1">
      <c r="A573" s="54">
        <v>3</v>
      </c>
      <c r="B573" s="129" t="s">
        <v>36</v>
      </c>
      <c r="C573" s="54"/>
      <c r="D573" s="93"/>
      <c r="E573" s="54"/>
      <c r="F573" s="54"/>
      <c r="G573" s="69"/>
    </row>
    <row r="574" spans="1:7" ht="55.5" customHeight="1">
      <c r="A574" s="54"/>
      <c r="B574" s="70" t="s">
        <v>567</v>
      </c>
      <c r="C574" s="54" t="s">
        <v>129</v>
      </c>
      <c r="D574" s="54" t="s">
        <v>137</v>
      </c>
      <c r="E574" s="54"/>
      <c r="F574" s="56">
        <v>50000</v>
      </c>
      <c r="G574" s="56">
        <f>F574</f>
        <v>50000</v>
      </c>
    </row>
    <row r="575" spans="1:7" ht="54" customHeight="1">
      <c r="A575" s="54"/>
      <c r="B575" s="70" t="s">
        <v>568</v>
      </c>
      <c r="C575" s="54" t="s">
        <v>129</v>
      </c>
      <c r="D575" s="54" t="s">
        <v>137</v>
      </c>
      <c r="E575" s="54"/>
      <c r="F575" s="56">
        <v>1528</v>
      </c>
      <c r="G575" s="56">
        <f>E575+F575</f>
        <v>1528</v>
      </c>
    </row>
    <row r="576" spans="1:7" ht="11.25" customHeight="1">
      <c r="A576" s="54">
        <v>4</v>
      </c>
      <c r="B576" s="129" t="s">
        <v>37</v>
      </c>
      <c r="C576" s="54"/>
      <c r="D576" s="93"/>
      <c r="E576" s="54"/>
      <c r="F576" s="54"/>
      <c r="G576" s="55"/>
    </row>
    <row r="577" spans="1:7" ht="51" customHeight="1">
      <c r="A577" s="54"/>
      <c r="B577" s="70" t="s">
        <v>569</v>
      </c>
      <c r="C577" s="93" t="s">
        <v>141</v>
      </c>
      <c r="D577" s="93" t="s">
        <v>140</v>
      </c>
      <c r="E577" s="54"/>
      <c r="F577" s="54">
        <v>100</v>
      </c>
      <c r="G577" s="55">
        <v>100</v>
      </c>
    </row>
    <row r="578" spans="1:7" ht="44.25" customHeight="1">
      <c r="A578" s="54"/>
      <c r="B578" s="221" t="s">
        <v>698</v>
      </c>
      <c r="C578" s="225"/>
      <c r="D578" s="93"/>
      <c r="E578" s="54"/>
      <c r="F578" s="54"/>
      <c r="G578" s="55"/>
    </row>
    <row r="579" spans="1:7" ht="11.25" customHeight="1">
      <c r="A579" s="54">
        <v>1</v>
      </c>
      <c r="B579" s="129" t="s">
        <v>34</v>
      </c>
      <c r="C579" s="54"/>
      <c r="D579" s="93"/>
      <c r="E579" s="54"/>
      <c r="F579" s="54"/>
      <c r="G579" s="55"/>
    </row>
    <row r="580" spans="1:7" ht="51" customHeight="1">
      <c r="A580" s="54"/>
      <c r="B580" s="60" t="s">
        <v>570</v>
      </c>
      <c r="C580" s="54" t="s">
        <v>129</v>
      </c>
      <c r="D580" s="54" t="s">
        <v>563</v>
      </c>
      <c r="E580" s="54"/>
      <c r="F580" s="56">
        <v>200000</v>
      </c>
      <c r="G580" s="56">
        <f>E580+F580</f>
        <v>200000</v>
      </c>
    </row>
    <row r="581" spans="1:7" ht="11.25" customHeight="1">
      <c r="A581" s="54">
        <v>2</v>
      </c>
      <c r="B581" s="129" t="s">
        <v>35</v>
      </c>
      <c r="C581" s="54"/>
      <c r="D581" s="93"/>
      <c r="E581" s="54"/>
      <c r="F581" s="54"/>
      <c r="G581" s="55"/>
    </row>
    <row r="582" spans="1:7" ht="55.5" customHeight="1">
      <c r="A582" s="54"/>
      <c r="B582" s="70" t="s">
        <v>571</v>
      </c>
      <c r="C582" s="54" t="s">
        <v>134</v>
      </c>
      <c r="D582" s="54" t="s">
        <v>138</v>
      </c>
      <c r="E582" s="54"/>
      <c r="F582" s="55">
        <v>1</v>
      </c>
      <c r="G582" s="55">
        <v>1</v>
      </c>
    </row>
    <row r="583" spans="1:7" ht="48" customHeight="1">
      <c r="A583" s="54"/>
      <c r="B583" s="70" t="s">
        <v>572</v>
      </c>
      <c r="C583" s="54" t="s">
        <v>320</v>
      </c>
      <c r="D583" s="54" t="s">
        <v>138</v>
      </c>
      <c r="E583" s="54"/>
      <c r="F583" s="63">
        <v>98.17</v>
      </c>
      <c r="G583" s="63">
        <f>F583</f>
        <v>98.17</v>
      </c>
    </row>
    <row r="584" spans="1:7" ht="11.25" customHeight="1">
      <c r="A584" s="54">
        <v>3</v>
      </c>
      <c r="B584" s="129" t="s">
        <v>36</v>
      </c>
      <c r="C584" s="54"/>
      <c r="D584" s="93"/>
      <c r="E584" s="54"/>
      <c r="F584" s="54"/>
      <c r="G584" s="69"/>
    </row>
    <row r="585" spans="1:7" ht="55.5" customHeight="1">
      <c r="A585" s="54"/>
      <c r="B585" s="70" t="s">
        <v>573</v>
      </c>
      <c r="C585" s="54" t="s">
        <v>129</v>
      </c>
      <c r="D585" s="54" t="s">
        <v>137</v>
      </c>
      <c r="E585" s="54"/>
      <c r="F585" s="56">
        <v>50000</v>
      </c>
      <c r="G585" s="56">
        <f>F585</f>
        <v>50000</v>
      </c>
    </row>
    <row r="586" spans="1:7" ht="54" customHeight="1">
      <c r="A586" s="54"/>
      <c r="B586" s="70" t="s">
        <v>773</v>
      </c>
      <c r="C586" s="54" t="s">
        <v>129</v>
      </c>
      <c r="D586" s="54" t="s">
        <v>137</v>
      </c>
      <c r="E586" s="54"/>
      <c r="F586" s="56">
        <v>1528</v>
      </c>
      <c r="G586" s="56">
        <f>E586+F586</f>
        <v>1528</v>
      </c>
    </row>
    <row r="587" spans="1:7" ht="11.25" customHeight="1">
      <c r="A587" s="54">
        <v>4</v>
      </c>
      <c r="B587" s="129" t="s">
        <v>37</v>
      </c>
      <c r="C587" s="54"/>
      <c r="D587" s="93"/>
      <c r="E587" s="54"/>
      <c r="F587" s="54"/>
      <c r="G587" s="55"/>
    </row>
    <row r="588" spans="1:7" ht="51" customHeight="1">
      <c r="A588" s="54"/>
      <c r="B588" s="70" t="s">
        <v>636</v>
      </c>
      <c r="C588" s="93" t="s">
        <v>141</v>
      </c>
      <c r="D588" s="93" t="s">
        <v>140</v>
      </c>
      <c r="E588" s="54"/>
      <c r="F588" s="54">
        <v>100</v>
      </c>
      <c r="G588" s="55">
        <v>100</v>
      </c>
    </row>
    <row r="589" spans="1:7" ht="44.25" customHeight="1">
      <c r="A589" s="54"/>
      <c r="B589" s="221" t="s">
        <v>764</v>
      </c>
      <c r="C589" s="225"/>
      <c r="D589" s="93"/>
      <c r="E589" s="54"/>
      <c r="F589" s="54"/>
      <c r="G589" s="55"/>
    </row>
    <row r="590" spans="1:7" ht="11.25" customHeight="1">
      <c r="A590" s="54">
        <v>1</v>
      </c>
      <c r="B590" s="129" t="s">
        <v>34</v>
      </c>
      <c r="C590" s="54"/>
      <c r="D590" s="93"/>
      <c r="E590" s="54"/>
      <c r="F590" s="54"/>
      <c r="G590" s="55"/>
    </row>
    <row r="591" spans="1:7" ht="51" customHeight="1">
      <c r="A591" s="54"/>
      <c r="B591" s="60" t="s">
        <v>766</v>
      </c>
      <c r="C591" s="54" t="s">
        <v>129</v>
      </c>
      <c r="D591" s="54" t="s">
        <v>775</v>
      </c>
      <c r="E591" s="54"/>
      <c r="F591" s="56">
        <v>1500000</v>
      </c>
      <c r="G591" s="56">
        <f>E591+F591</f>
        <v>1500000</v>
      </c>
    </row>
    <row r="592" spans="1:7" ht="11.25" customHeight="1">
      <c r="A592" s="54">
        <v>2</v>
      </c>
      <c r="B592" s="129" t="s">
        <v>35</v>
      </c>
      <c r="C592" s="54"/>
      <c r="D592" s="93"/>
      <c r="E592" s="54"/>
      <c r="F592" s="54"/>
      <c r="G592" s="55"/>
    </row>
    <row r="593" spans="1:7" ht="55.5" customHeight="1">
      <c r="A593" s="54"/>
      <c r="B593" s="70" t="s">
        <v>767</v>
      </c>
      <c r="C593" s="54" t="s">
        <v>134</v>
      </c>
      <c r="D593" s="54" t="s">
        <v>138</v>
      </c>
      <c r="E593" s="54"/>
      <c r="F593" s="55">
        <v>1</v>
      </c>
      <c r="G593" s="55">
        <v>1</v>
      </c>
    </row>
    <row r="594" spans="1:7" ht="48" customHeight="1">
      <c r="A594" s="54"/>
      <c r="B594" s="70" t="s">
        <v>768</v>
      </c>
      <c r="C594" s="54" t="s">
        <v>320</v>
      </c>
      <c r="D594" s="54" t="s">
        <v>138</v>
      </c>
      <c r="E594" s="54"/>
      <c r="F594" s="69">
        <f>(F591-F596)/F597</f>
        <v>948.95287958115182</v>
      </c>
      <c r="G594" s="69">
        <f>F594</f>
        <v>948.95287958115182</v>
      </c>
    </row>
    <row r="595" spans="1:7" ht="11.25" customHeight="1">
      <c r="A595" s="54">
        <v>3</v>
      </c>
      <c r="B595" s="129" t="s">
        <v>36</v>
      </c>
      <c r="C595" s="54"/>
      <c r="D595" s="93"/>
      <c r="E595" s="54"/>
      <c r="F595" s="54"/>
      <c r="G595" s="69"/>
    </row>
    <row r="596" spans="1:7" ht="55.5" customHeight="1">
      <c r="A596" s="54"/>
      <c r="B596" s="70" t="s">
        <v>769</v>
      </c>
      <c r="C596" s="54" t="s">
        <v>129</v>
      </c>
      <c r="D596" s="54" t="s">
        <v>137</v>
      </c>
      <c r="E596" s="54"/>
      <c r="F596" s="56">
        <v>50000</v>
      </c>
      <c r="G596" s="56">
        <f>F596</f>
        <v>50000</v>
      </c>
    </row>
    <row r="597" spans="1:7" ht="54" customHeight="1">
      <c r="A597" s="54"/>
      <c r="B597" s="70" t="s">
        <v>771</v>
      </c>
      <c r="C597" s="54" t="s">
        <v>129</v>
      </c>
      <c r="D597" s="54" t="s">
        <v>137</v>
      </c>
      <c r="E597" s="54"/>
      <c r="F597" s="56">
        <v>1528</v>
      </c>
      <c r="G597" s="56">
        <f>E597+F597</f>
        <v>1528</v>
      </c>
    </row>
    <row r="598" spans="1:7" ht="11.25" customHeight="1">
      <c r="A598" s="54">
        <v>4</v>
      </c>
      <c r="B598" s="129" t="s">
        <v>37</v>
      </c>
      <c r="C598" s="54"/>
      <c r="D598" s="93"/>
      <c r="E598" s="54"/>
      <c r="F598" s="54"/>
      <c r="G598" s="55"/>
    </row>
    <row r="599" spans="1:7" ht="51" customHeight="1">
      <c r="A599" s="54"/>
      <c r="B599" s="70" t="s">
        <v>770</v>
      </c>
      <c r="C599" s="93" t="s">
        <v>141</v>
      </c>
      <c r="D599" s="93" t="s">
        <v>140</v>
      </c>
      <c r="E599" s="54"/>
      <c r="F599" s="54">
        <v>100</v>
      </c>
      <c r="G599" s="55">
        <v>100</v>
      </c>
    </row>
    <row r="600" spans="1:7" ht="28.5" customHeight="1">
      <c r="A600" s="54"/>
      <c r="B600" s="92" t="s">
        <v>668</v>
      </c>
      <c r="C600" s="125"/>
      <c r="D600" s="125"/>
      <c r="E600" s="125"/>
      <c r="F600" s="126">
        <f>F603</f>
        <v>250000</v>
      </c>
      <c r="G600" s="126">
        <f>F600</f>
        <v>250000</v>
      </c>
    </row>
    <row r="601" spans="1:7" ht="27" customHeight="1">
      <c r="A601" s="54"/>
      <c r="B601" s="221" t="s">
        <v>699</v>
      </c>
      <c r="C601" s="221"/>
      <c r="D601" s="54"/>
      <c r="E601" s="54"/>
      <c r="F601" s="54"/>
      <c r="G601" s="55"/>
    </row>
    <row r="602" spans="1:7" ht="22.5" customHeight="1">
      <c r="A602" s="54">
        <v>1</v>
      </c>
      <c r="B602" s="129" t="s">
        <v>34</v>
      </c>
      <c r="C602" s="54"/>
      <c r="D602" s="54"/>
      <c r="E602" s="54"/>
      <c r="F602" s="54"/>
      <c r="G602" s="55"/>
    </row>
    <row r="603" spans="1:7" ht="39.75" customHeight="1">
      <c r="A603" s="54"/>
      <c r="B603" s="60" t="s">
        <v>575</v>
      </c>
      <c r="C603" s="54" t="s">
        <v>125</v>
      </c>
      <c r="D603" s="54" t="s">
        <v>563</v>
      </c>
      <c r="E603" s="54"/>
      <c r="F603" s="56">
        <v>250000</v>
      </c>
      <c r="G603" s="56">
        <f>F603</f>
        <v>250000</v>
      </c>
    </row>
    <row r="604" spans="1:7" ht="25.5" customHeight="1">
      <c r="A604" s="54">
        <v>2</v>
      </c>
      <c r="B604" s="129" t="s">
        <v>35</v>
      </c>
      <c r="C604" s="54"/>
      <c r="D604" s="54"/>
      <c r="E604" s="54"/>
      <c r="F604" s="56"/>
      <c r="G604" s="55"/>
    </row>
    <row r="605" spans="1:7" ht="49.5" customHeight="1">
      <c r="A605" s="54"/>
      <c r="B605" s="70" t="s">
        <v>576</v>
      </c>
      <c r="C605" s="54" t="s">
        <v>134</v>
      </c>
      <c r="D605" s="54" t="s">
        <v>138</v>
      </c>
      <c r="E605" s="54"/>
      <c r="F605" s="55">
        <v>1</v>
      </c>
      <c r="G605" s="55">
        <v>1</v>
      </c>
    </row>
    <row r="606" spans="1:7" ht="18.75" customHeight="1">
      <c r="A606" s="54">
        <v>3</v>
      </c>
      <c r="B606" s="129" t="s">
        <v>36</v>
      </c>
      <c r="C606" s="54"/>
      <c r="D606" s="54"/>
      <c r="E606" s="54"/>
      <c r="F606" s="54"/>
      <c r="G606" s="55"/>
    </row>
    <row r="607" spans="1:7" ht="43.5" customHeight="1">
      <c r="A607" s="54"/>
      <c r="B607" s="70" t="s">
        <v>577</v>
      </c>
      <c r="C607" s="54" t="s">
        <v>129</v>
      </c>
      <c r="D607" s="54" t="s">
        <v>137</v>
      </c>
      <c r="E607" s="54"/>
      <c r="F607" s="56">
        <f>F603</f>
        <v>250000</v>
      </c>
      <c r="G607" s="56">
        <f>F607</f>
        <v>250000</v>
      </c>
    </row>
    <row r="608" spans="1:7" ht="18" customHeight="1">
      <c r="A608" s="54">
        <v>4</v>
      </c>
      <c r="B608" s="129" t="s">
        <v>37</v>
      </c>
      <c r="C608" s="54"/>
      <c r="D608" s="54"/>
      <c r="E608" s="54"/>
      <c r="F608" s="54"/>
      <c r="G608" s="55"/>
    </row>
    <row r="609" spans="1:7" ht="36.75" customHeight="1">
      <c r="A609" s="54"/>
      <c r="B609" s="60" t="s">
        <v>578</v>
      </c>
      <c r="C609" s="54" t="s">
        <v>141</v>
      </c>
      <c r="D609" s="54" t="s">
        <v>140</v>
      </c>
      <c r="E609" s="54"/>
      <c r="F609" s="54">
        <v>100</v>
      </c>
      <c r="G609" s="55">
        <v>100</v>
      </c>
    </row>
    <row r="610" spans="1:7" ht="42" customHeight="1">
      <c r="A610" s="54"/>
      <c r="B610" s="92" t="s">
        <v>700</v>
      </c>
      <c r="C610" s="125"/>
      <c r="D610" s="125"/>
      <c r="E610" s="125"/>
      <c r="F610" s="126">
        <f>F613</f>
        <v>939311</v>
      </c>
      <c r="G610" s="126">
        <f>F610</f>
        <v>939311</v>
      </c>
    </row>
    <row r="611" spans="1:7" ht="45.75" customHeight="1">
      <c r="A611" s="54"/>
      <c r="B611" s="221" t="s">
        <v>701</v>
      </c>
      <c r="C611" s="221"/>
      <c r="D611" s="54"/>
      <c r="E611" s="54"/>
      <c r="F611" s="54"/>
      <c r="G611" s="55"/>
    </row>
    <row r="612" spans="1:7" ht="23.25" customHeight="1">
      <c r="A612" s="54">
        <v>1</v>
      </c>
      <c r="B612" s="129" t="s">
        <v>34</v>
      </c>
      <c r="C612" s="54"/>
      <c r="D612" s="54"/>
      <c r="E612" s="54"/>
      <c r="F612" s="54"/>
      <c r="G612" s="55"/>
    </row>
    <row r="613" spans="1:7" ht="36.75" customHeight="1">
      <c r="A613" s="54"/>
      <c r="B613" s="60" t="s">
        <v>386</v>
      </c>
      <c r="C613" s="54" t="s">
        <v>125</v>
      </c>
      <c r="D613" s="54" t="s">
        <v>540</v>
      </c>
      <c r="E613" s="54"/>
      <c r="F613" s="56">
        <f>950000-10689</f>
        <v>939311</v>
      </c>
      <c r="G613" s="56">
        <f>E613+F613</f>
        <v>939311</v>
      </c>
    </row>
    <row r="614" spans="1:7" ht="19.5" customHeight="1">
      <c r="A614" s="54">
        <v>2</v>
      </c>
      <c r="B614" s="129" t="s">
        <v>35</v>
      </c>
      <c r="C614" s="54"/>
      <c r="D614" s="54"/>
      <c r="E614" s="54"/>
      <c r="F614" s="56"/>
      <c r="G614" s="55"/>
    </row>
    <row r="615" spans="1:7" ht="42" customHeight="1">
      <c r="A615" s="54"/>
      <c r="B615" s="70" t="s">
        <v>387</v>
      </c>
      <c r="C615" s="54" t="s">
        <v>134</v>
      </c>
      <c r="D615" s="54" t="s">
        <v>138</v>
      </c>
      <c r="E615" s="54"/>
      <c r="F615" s="55">
        <v>1</v>
      </c>
      <c r="G615" s="55">
        <v>1</v>
      </c>
    </row>
    <row r="616" spans="1:7" ht="18.600000000000001" customHeight="1">
      <c r="A616" s="54">
        <v>3</v>
      </c>
      <c r="B616" s="129" t="s">
        <v>36</v>
      </c>
      <c r="C616" s="54"/>
      <c r="D616" s="54"/>
      <c r="E616" s="54"/>
      <c r="F616" s="54"/>
      <c r="G616" s="55"/>
    </row>
    <row r="617" spans="1:7" ht="39" customHeight="1">
      <c r="A617" s="54"/>
      <c r="B617" s="70" t="s">
        <v>365</v>
      </c>
      <c r="C617" s="54" t="s">
        <v>129</v>
      </c>
      <c r="D617" s="54" t="s">
        <v>137</v>
      </c>
      <c r="E617" s="54"/>
      <c r="F617" s="56">
        <f>F613/F615</f>
        <v>939311</v>
      </c>
      <c r="G617" s="56">
        <f>E617+F617</f>
        <v>939311</v>
      </c>
    </row>
    <row r="618" spans="1:7" ht="18.75" customHeight="1">
      <c r="A618" s="54">
        <v>4</v>
      </c>
      <c r="B618" s="129" t="s">
        <v>37</v>
      </c>
      <c r="C618" s="54"/>
      <c r="D618" s="54"/>
      <c r="E618" s="54"/>
      <c r="F618" s="54"/>
      <c r="G618" s="55"/>
    </row>
    <row r="619" spans="1:7" ht="37.5" customHeight="1">
      <c r="A619" s="54"/>
      <c r="B619" s="60" t="s">
        <v>366</v>
      </c>
      <c r="C619" s="54" t="s">
        <v>141</v>
      </c>
      <c r="D619" s="54" t="s">
        <v>140</v>
      </c>
      <c r="E619" s="54"/>
      <c r="F619" s="54">
        <v>100</v>
      </c>
      <c r="G619" s="55">
        <v>100</v>
      </c>
    </row>
    <row r="620" spans="1:7" ht="23.25" customHeight="1">
      <c r="A620" s="54"/>
      <c r="B620" s="92" t="s">
        <v>702</v>
      </c>
      <c r="C620" s="125"/>
      <c r="D620" s="125"/>
      <c r="E620" s="125"/>
      <c r="F620" s="126">
        <f>F623</f>
        <v>333000</v>
      </c>
      <c r="G620" s="126">
        <f>G623</f>
        <v>333000</v>
      </c>
    </row>
    <row r="621" spans="1:7" ht="42" customHeight="1">
      <c r="A621" s="54"/>
      <c r="B621" s="221" t="s">
        <v>703</v>
      </c>
      <c r="C621" s="221"/>
      <c r="D621" s="54"/>
      <c r="E621" s="54"/>
      <c r="F621" s="54"/>
      <c r="G621" s="55"/>
    </row>
    <row r="622" spans="1:7" ht="24" customHeight="1">
      <c r="A622" s="54">
        <v>1</v>
      </c>
      <c r="B622" s="129" t="s">
        <v>34</v>
      </c>
      <c r="C622" s="54"/>
      <c r="D622" s="54"/>
      <c r="E622" s="54"/>
      <c r="F622" s="54"/>
      <c r="G622" s="55"/>
    </row>
    <row r="623" spans="1:7" ht="58.5" customHeight="1">
      <c r="A623" s="54"/>
      <c r="B623" s="60" t="s">
        <v>367</v>
      </c>
      <c r="C623" s="54" t="s">
        <v>125</v>
      </c>
      <c r="D623" s="54" t="s">
        <v>344</v>
      </c>
      <c r="E623" s="54"/>
      <c r="F623" s="56">
        <v>333000</v>
      </c>
      <c r="G623" s="56">
        <v>333000</v>
      </c>
    </row>
    <row r="624" spans="1:7" ht="22.5" customHeight="1">
      <c r="A624" s="54">
        <v>2</v>
      </c>
      <c r="B624" s="129" t="s">
        <v>35</v>
      </c>
      <c r="C624" s="54"/>
      <c r="D624" s="54"/>
      <c r="E624" s="54"/>
      <c r="F624" s="56"/>
      <c r="G624" s="55"/>
    </row>
    <row r="625" spans="1:9" ht="40.5" customHeight="1">
      <c r="A625" s="54"/>
      <c r="B625" s="70" t="s">
        <v>368</v>
      </c>
      <c r="C625" s="54" t="s">
        <v>134</v>
      </c>
      <c r="D625" s="54" t="s">
        <v>138</v>
      </c>
      <c r="E625" s="54"/>
      <c r="F625" s="55">
        <v>1</v>
      </c>
      <c r="G625" s="55">
        <v>1</v>
      </c>
    </row>
    <row r="626" spans="1:9" ht="17.25" customHeight="1">
      <c r="A626" s="54">
        <v>3</v>
      </c>
      <c r="B626" s="129" t="s">
        <v>36</v>
      </c>
      <c r="C626" s="54"/>
      <c r="D626" s="54"/>
      <c r="E626" s="54"/>
      <c r="F626" s="54"/>
      <c r="G626" s="55"/>
    </row>
    <row r="627" spans="1:9" ht="58.5" customHeight="1">
      <c r="A627" s="54"/>
      <c r="B627" s="70" t="s">
        <v>369</v>
      </c>
      <c r="C627" s="54" t="s">
        <v>129</v>
      </c>
      <c r="D627" s="54" t="s">
        <v>137</v>
      </c>
      <c r="E627" s="54"/>
      <c r="F627" s="56">
        <f>F623</f>
        <v>333000</v>
      </c>
      <c r="G627" s="56">
        <f>G623</f>
        <v>333000</v>
      </c>
    </row>
    <row r="628" spans="1:9" ht="18.75" customHeight="1">
      <c r="A628" s="54">
        <v>4</v>
      </c>
      <c r="B628" s="129" t="s">
        <v>37</v>
      </c>
      <c r="C628" s="54"/>
      <c r="D628" s="54"/>
      <c r="E628" s="54"/>
      <c r="F628" s="54"/>
      <c r="G628" s="55"/>
    </row>
    <row r="629" spans="1:9" ht="39" customHeight="1">
      <c r="A629" s="54"/>
      <c r="B629" s="60" t="s">
        <v>370</v>
      </c>
      <c r="C629" s="54" t="s">
        <v>141</v>
      </c>
      <c r="D629" s="54" t="s">
        <v>140</v>
      </c>
      <c r="E629" s="54"/>
      <c r="F629" s="54">
        <v>100</v>
      </c>
      <c r="G629" s="55">
        <v>100</v>
      </c>
    </row>
    <row r="630" spans="1:9" ht="24.75" customHeight="1">
      <c r="A630" s="54"/>
      <c r="B630" s="92" t="s">
        <v>704</v>
      </c>
      <c r="C630" s="125"/>
      <c r="D630" s="125"/>
      <c r="E630" s="125"/>
      <c r="F630" s="59">
        <f>F644+F653+F662+F671+F680+F689+F633</f>
        <v>10749238</v>
      </c>
      <c r="G630" s="59">
        <f>E630+F630</f>
        <v>10749238</v>
      </c>
    </row>
    <row r="631" spans="1:9" ht="26.25" customHeight="1">
      <c r="A631" s="54"/>
      <c r="B631" s="221" t="s">
        <v>774</v>
      </c>
      <c r="C631" s="225"/>
      <c r="D631" s="93"/>
      <c r="E631" s="54"/>
      <c r="F631" s="54"/>
      <c r="G631" s="55"/>
    </row>
    <row r="632" spans="1:9" ht="11.25" customHeight="1">
      <c r="A632" s="54">
        <v>1</v>
      </c>
      <c r="B632" s="129" t="s">
        <v>34</v>
      </c>
      <c r="C632" s="54"/>
      <c r="D632" s="93"/>
      <c r="E632" s="54"/>
      <c r="F632" s="54"/>
      <c r="G632" s="55"/>
    </row>
    <row r="633" spans="1:9" ht="39" customHeight="1">
      <c r="A633" s="54"/>
      <c r="B633" s="60" t="s">
        <v>583</v>
      </c>
      <c r="C633" s="54" t="s">
        <v>129</v>
      </c>
      <c r="D633" s="54" t="s">
        <v>775</v>
      </c>
      <c r="E633" s="54"/>
      <c r="F633" s="56">
        <f>5000000+715066</f>
        <v>5715066</v>
      </c>
      <c r="G633" s="56">
        <f>E633+F633</f>
        <v>5715066</v>
      </c>
    </row>
    <row r="634" spans="1:9" ht="11.25" customHeight="1">
      <c r="A634" s="54">
        <v>2</v>
      </c>
      <c r="B634" s="129" t="s">
        <v>35</v>
      </c>
      <c r="C634" s="54"/>
      <c r="D634" s="93"/>
      <c r="E634" s="54"/>
      <c r="F634" s="54"/>
      <c r="G634" s="55"/>
    </row>
    <row r="635" spans="1:9" ht="39" customHeight="1">
      <c r="A635" s="54"/>
      <c r="B635" s="70" t="s">
        <v>584</v>
      </c>
      <c r="C635" s="54" t="s">
        <v>134</v>
      </c>
      <c r="D635" s="54" t="s">
        <v>138</v>
      </c>
      <c r="E635" s="54"/>
      <c r="F635" s="55">
        <v>1</v>
      </c>
      <c r="G635" s="55">
        <v>1</v>
      </c>
    </row>
    <row r="636" spans="1:9" ht="32.25" customHeight="1">
      <c r="A636" s="54"/>
      <c r="B636" s="70" t="s">
        <v>635</v>
      </c>
      <c r="C636" s="54" t="s">
        <v>320</v>
      </c>
      <c r="D636" s="54" t="s">
        <v>138</v>
      </c>
      <c r="E636" s="54"/>
      <c r="F636" s="63">
        <f>1507.5</f>
        <v>1507.5</v>
      </c>
      <c r="G636" s="63">
        <f>F636</f>
        <v>1507.5</v>
      </c>
      <c r="H636" s="37">
        <f>1507.5*3283.59</f>
        <v>4950011.9249999998</v>
      </c>
    </row>
    <row r="637" spans="1:9" ht="11.25" customHeight="1">
      <c r="A637" s="54">
        <v>3</v>
      </c>
      <c r="B637" s="129" t="s">
        <v>36</v>
      </c>
      <c r="C637" s="54"/>
      <c r="D637" s="93"/>
      <c r="E637" s="54"/>
      <c r="F637" s="54"/>
      <c r="G637" s="69"/>
      <c r="H637" s="41">
        <f>H636+F638</f>
        <v>4989947.9249999998</v>
      </c>
    </row>
    <row r="638" spans="1:9" ht="37.5" customHeight="1">
      <c r="A638" s="54"/>
      <c r="B638" s="70" t="s">
        <v>585</v>
      </c>
      <c r="C638" s="54" t="s">
        <v>129</v>
      </c>
      <c r="D638" s="54" t="s">
        <v>137</v>
      </c>
      <c r="E638" s="54"/>
      <c r="F638" s="56">
        <v>39936</v>
      </c>
      <c r="G638" s="56">
        <f>F638</f>
        <v>39936</v>
      </c>
      <c r="H638" s="41">
        <f>F633-F638</f>
        <v>5675130</v>
      </c>
      <c r="I638" s="37">
        <f>H638/F639</f>
        <v>1507.4988046538808</v>
      </c>
    </row>
    <row r="639" spans="1:9" ht="27" customHeight="1">
      <c r="A639" s="54"/>
      <c r="B639" s="70" t="s">
        <v>586</v>
      </c>
      <c r="C639" s="54" t="s">
        <v>129</v>
      </c>
      <c r="D639" s="54" t="s">
        <v>137</v>
      </c>
      <c r="E639" s="54"/>
      <c r="F639" s="56">
        <v>3764.6</v>
      </c>
      <c r="G639" s="56">
        <f>E639+F639</f>
        <v>3764.6</v>
      </c>
      <c r="H639" s="37">
        <f>H638/F636</f>
        <v>3764.5970149253731</v>
      </c>
      <c r="I639" s="37">
        <f>3764.6*1507.5</f>
        <v>5675134.5</v>
      </c>
    </row>
    <row r="640" spans="1:9" ht="11.25" customHeight="1">
      <c r="A640" s="54">
        <v>4</v>
      </c>
      <c r="B640" s="129" t="s">
        <v>37</v>
      </c>
      <c r="C640" s="54"/>
      <c r="D640" s="93"/>
      <c r="E640" s="54"/>
      <c r="F640" s="54"/>
      <c r="G640" s="55"/>
      <c r="I640" s="41">
        <f>I639-H638</f>
        <v>4.5</v>
      </c>
    </row>
    <row r="641" spans="1:7" ht="39" customHeight="1">
      <c r="A641" s="54"/>
      <c r="B641" s="70" t="s">
        <v>587</v>
      </c>
      <c r="C641" s="93" t="s">
        <v>141</v>
      </c>
      <c r="D641" s="93" t="s">
        <v>140</v>
      </c>
      <c r="E641" s="54"/>
      <c r="F641" s="54">
        <v>100</v>
      </c>
      <c r="G641" s="55">
        <v>100</v>
      </c>
    </row>
    <row r="642" spans="1:7" ht="28.5" customHeight="1">
      <c r="A642" s="54"/>
      <c r="B642" s="221" t="s">
        <v>706</v>
      </c>
      <c r="C642" s="221"/>
      <c r="D642" s="54"/>
      <c r="E642" s="54"/>
      <c r="F642" s="54"/>
      <c r="G642" s="55"/>
    </row>
    <row r="643" spans="1:7" ht="21.75" customHeight="1">
      <c r="A643" s="54">
        <v>1</v>
      </c>
      <c r="B643" s="129" t="s">
        <v>34</v>
      </c>
      <c r="C643" s="54"/>
      <c r="D643" s="54"/>
      <c r="E643" s="54"/>
      <c r="F643" s="54"/>
      <c r="G643" s="55"/>
    </row>
    <row r="644" spans="1:7" ht="45.75" customHeight="1">
      <c r="A644" s="54"/>
      <c r="B644" s="60" t="s">
        <v>377</v>
      </c>
      <c r="C644" s="54" t="s">
        <v>125</v>
      </c>
      <c r="D644" s="54" t="s">
        <v>344</v>
      </c>
      <c r="E644" s="54"/>
      <c r="F644" s="56">
        <v>384172</v>
      </c>
      <c r="G644" s="56">
        <f>E644+F644</f>
        <v>384172</v>
      </c>
    </row>
    <row r="645" spans="1:7" ht="21.75" customHeight="1">
      <c r="A645" s="54">
        <v>2</v>
      </c>
      <c r="B645" s="129" t="s">
        <v>35</v>
      </c>
      <c r="C645" s="54"/>
      <c r="D645" s="54"/>
      <c r="E645" s="54"/>
      <c r="F645" s="56"/>
      <c r="G645" s="55"/>
    </row>
    <row r="646" spans="1:7" ht="36.75" customHeight="1">
      <c r="A646" s="54"/>
      <c r="B646" s="70" t="s">
        <v>378</v>
      </c>
      <c r="C646" s="54" t="s">
        <v>320</v>
      </c>
      <c r="D646" s="54" t="s">
        <v>138</v>
      </c>
      <c r="E646" s="54"/>
      <c r="F646" s="55">
        <f>3850-3574</f>
        <v>276</v>
      </c>
      <c r="G646" s="55">
        <f>3850-3574</f>
        <v>276</v>
      </c>
    </row>
    <row r="647" spans="1:7" ht="17.25" customHeight="1">
      <c r="A647" s="54">
        <v>3</v>
      </c>
      <c r="B647" s="129" t="s">
        <v>36</v>
      </c>
      <c r="C647" s="54"/>
      <c r="D647" s="54"/>
      <c r="E647" s="54"/>
      <c r="F647" s="54"/>
      <c r="G647" s="55"/>
    </row>
    <row r="648" spans="1:7" ht="33.75" customHeight="1">
      <c r="A648" s="54"/>
      <c r="B648" s="70" t="s">
        <v>379</v>
      </c>
      <c r="C648" s="54" t="s">
        <v>129</v>
      </c>
      <c r="D648" s="54" t="s">
        <v>137</v>
      </c>
      <c r="E648" s="54"/>
      <c r="F648" s="56">
        <f>F644/F646</f>
        <v>1391.927536231884</v>
      </c>
      <c r="G648" s="56">
        <f>G644/G646</f>
        <v>1391.927536231884</v>
      </c>
    </row>
    <row r="649" spans="1:7" ht="18.75" customHeight="1">
      <c r="A649" s="54">
        <v>4</v>
      </c>
      <c r="B649" s="129" t="s">
        <v>37</v>
      </c>
      <c r="C649" s="54"/>
      <c r="D649" s="54"/>
      <c r="E649" s="54"/>
      <c r="F649" s="54"/>
      <c r="G649" s="55"/>
    </row>
    <row r="650" spans="1:7" ht="38.25" customHeight="1">
      <c r="A650" s="54"/>
      <c r="B650" s="60" t="s">
        <v>380</v>
      </c>
      <c r="C650" s="54" t="s">
        <v>141</v>
      </c>
      <c r="D650" s="54" t="s">
        <v>140</v>
      </c>
      <c r="E650" s="54"/>
      <c r="F650" s="54">
        <v>100</v>
      </c>
      <c r="G650" s="55">
        <v>100</v>
      </c>
    </row>
    <row r="651" spans="1:7" ht="33" customHeight="1">
      <c r="A651" s="54"/>
      <c r="B651" s="221" t="s">
        <v>707</v>
      </c>
      <c r="C651" s="221"/>
      <c r="D651" s="54"/>
      <c r="E651" s="54"/>
      <c r="F651" s="54"/>
      <c r="G651" s="55"/>
    </row>
    <row r="652" spans="1:7" ht="15.75" customHeight="1">
      <c r="A652" s="54">
        <v>1</v>
      </c>
      <c r="B652" s="129" t="s">
        <v>34</v>
      </c>
      <c r="C652" s="54"/>
      <c r="D652" s="54"/>
      <c r="E652" s="54"/>
      <c r="F652" s="54"/>
      <c r="G652" s="55"/>
    </row>
    <row r="653" spans="1:7" ht="45.75" customHeight="1">
      <c r="A653" s="54"/>
      <c r="B653" s="60" t="s">
        <v>473</v>
      </c>
      <c r="C653" s="54" t="s">
        <v>125</v>
      </c>
      <c r="D653" s="54" t="s">
        <v>451</v>
      </c>
      <c r="E653" s="54"/>
      <c r="F653" s="56">
        <v>1500000</v>
      </c>
      <c r="G653" s="56">
        <f>E653+F653</f>
        <v>1500000</v>
      </c>
    </row>
    <row r="654" spans="1:7" ht="19.5" customHeight="1">
      <c r="A654" s="54">
        <v>2</v>
      </c>
      <c r="B654" s="129" t="s">
        <v>35</v>
      </c>
      <c r="C654" s="54"/>
      <c r="D654" s="54"/>
      <c r="E654" s="54"/>
      <c r="F654" s="56"/>
      <c r="G654" s="55"/>
    </row>
    <row r="655" spans="1:7" ht="34.5" customHeight="1">
      <c r="A655" s="54"/>
      <c r="B655" s="70" t="s">
        <v>474</v>
      </c>
      <c r="C655" s="54" t="s">
        <v>320</v>
      </c>
      <c r="D655" s="54" t="s">
        <v>138</v>
      </c>
      <c r="E655" s="54"/>
      <c r="F655" s="55">
        <v>998</v>
      </c>
      <c r="G655" s="55">
        <f>F655</f>
        <v>998</v>
      </c>
    </row>
    <row r="656" spans="1:7" ht="15" customHeight="1">
      <c r="A656" s="54">
        <v>3</v>
      </c>
      <c r="B656" s="129" t="s">
        <v>36</v>
      </c>
      <c r="C656" s="54"/>
      <c r="D656" s="54"/>
      <c r="E656" s="54"/>
      <c r="F656" s="54"/>
      <c r="G656" s="55"/>
    </row>
    <row r="657" spans="1:7" ht="36" customHeight="1">
      <c r="A657" s="54"/>
      <c r="B657" s="70" t="s">
        <v>475</v>
      </c>
      <c r="C657" s="54" t="s">
        <v>129</v>
      </c>
      <c r="D657" s="54" t="s">
        <v>137</v>
      </c>
      <c r="E657" s="54"/>
      <c r="F657" s="56">
        <f>F653/F655</f>
        <v>1503.006012024048</v>
      </c>
      <c r="G657" s="56">
        <f>G653/G655</f>
        <v>1503.006012024048</v>
      </c>
    </row>
    <row r="658" spans="1:7" ht="19.5" customHeight="1">
      <c r="A658" s="54">
        <v>4</v>
      </c>
      <c r="B658" s="129" t="s">
        <v>37</v>
      </c>
      <c r="C658" s="54"/>
      <c r="D658" s="54"/>
      <c r="E658" s="54"/>
      <c r="F658" s="54"/>
      <c r="G658" s="55"/>
    </row>
    <row r="659" spans="1:7" ht="38.25" customHeight="1">
      <c r="A659" s="54"/>
      <c r="B659" s="60" t="s">
        <v>476</v>
      </c>
      <c r="C659" s="54" t="s">
        <v>141</v>
      </c>
      <c r="D659" s="54" t="s">
        <v>140</v>
      </c>
      <c r="E659" s="54"/>
      <c r="F659" s="54">
        <v>100</v>
      </c>
      <c r="G659" s="55">
        <v>100</v>
      </c>
    </row>
    <row r="660" spans="1:7" ht="27" customHeight="1">
      <c r="A660" s="54"/>
      <c r="B660" s="221" t="s">
        <v>708</v>
      </c>
      <c r="C660" s="221"/>
      <c r="D660" s="54"/>
      <c r="E660" s="54"/>
      <c r="F660" s="54"/>
      <c r="G660" s="55"/>
    </row>
    <row r="661" spans="1:7" ht="18" customHeight="1">
      <c r="A661" s="54">
        <v>1</v>
      </c>
      <c r="B661" s="129" t="s">
        <v>34</v>
      </c>
      <c r="C661" s="54"/>
      <c r="D661" s="54"/>
      <c r="E661" s="54"/>
      <c r="F661" s="54"/>
      <c r="G661" s="55"/>
    </row>
    <row r="662" spans="1:7" ht="39.75" customHeight="1">
      <c r="A662" s="54"/>
      <c r="B662" s="60" t="s">
        <v>478</v>
      </c>
      <c r="C662" s="54" t="s">
        <v>125</v>
      </c>
      <c r="D662" s="54" t="s">
        <v>563</v>
      </c>
      <c r="E662" s="54"/>
      <c r="F662" s="56">
        <v>150000</v>
      </c>
      <c r="G662" s="56">
        <f>E662+F662</f>
        <v>150000</v>
      </c>
    </row>
    <row r="663" spans="1:7" ht="15.75" customHeight="1">
      <c r="A663" s="54">
        <v>2</v>
      </c>
      <c r="B663" s="129" t="s">
        <v>35</v>
      </c>
      <c r="C663" s="54"/>
      <c r="D663" s="54"/>
      <c r="E663" s="54"/>
      <c r="F663" s="56"/>
      <c r="G663" s="55"/>
    </row>
    <row r="664" spans="1:7" ht="36.75" customHeight="1">
      <c r="A664" s="54"/>
      <c r="B664" s="70" t="s">
        <v>579</v>
      </c>
      <c r="C664" s="54" t="s">
        <v>320</v>
      </c>
      <c r="D664" s="54" t="s">
        <v>138</v>
      </c>
      <c r="E664" s="54"/>
      <c r="F664" s="55">
        <v>1</v>
      </c>
      <c r="G664" s="55">
        <f>F664</f>
        <v>1</v>
      </c>
    </row>
    <row r="665" spans="1:7" ht="17.25" customHeight="1">
      <c r="A665" s="54">
        <v>3</v>
      </c>
      <c r="B665" s="129" t="s">
        <v>36</v>
      </c>
      <c r="C665" s="54"/>
      <c r="D665" s="54"/>
      <c r="E665" s="54"/>
      <c r="F665" s="54"/>
      <c r="G665" s="55"/>
    </row>
    <row r="666" spans="1:7" ht="35.25" customHeight="1">
      <c r="A666" s="54"/>
      <c r="B666" s="70" t="s">
        <v>580</v>
      </c>
      <c r="C666" s="54" t="s">
        <v>129</v>
      </c>
      <c r="D666" s="54" t="s">
        <v>137</v>
      </c>
      <c r="E666" s="54"/>
      <c r="F666" s="56">
        <f>F662</f>
        <v>150000</v>
      </c>
      <c r="G666" s="56">
        <f>F666</f>
        <v>150000</v>
      </c>
    </row>
    <row r="667" spans="1:7" ht="18" customHeight="1">
      <c r="A667" s="54">
        <v>4</v>
      </c>
      <c r="B667" s="129" t="s">
        <v>37</v>
      </c>
      <c r="C667" s="54"/>
      <c r="D667" s="54"/>
      <c r="E667" s="54"/>
      <c r="F667" s="54"/>
      <c r="G667" s="55"/>
    </row>
    <row r="668" spans="1:7" ht="36.75" customHeight="1">
      <c r="A668" s="54"/>
      <c r="B668" s="60" t="s">
        <v>481</v>
      </c>
      <c r="C668" s="54" t="s">
        <v>141</v>
      </c>
      <c r="D668" s="54" t="s">
        <v>140</v>
      </c>
      <c r="E668" s="54"/>
      <c r="F668" s="54">
        <v>100</v>
      </c>
      <c r="G668" s="55">
        <v>100</v>
      </c>
    </row>
    <row r="669" spans="1:7" ht="39.75" hidden="1" customHeight="1">
      <c r="A669" s="54"/>
      <c r="B669" s="221" t="s">
        <v>487</v>
      </c>
      <c r="C669" s="221"/>
      <c r="D669" s="54"/>
      <c r="E669" s="54"/>
      <c r="F669" s="54"/>
      <c r="G669" s="55"/>
    </row>
    <row r="670" spans="1:7" ht="13.5" hidden="1" customHeight="1">
      <c r="A670" s="54">
        <v>1</v>
      </c>
      <c r="B670" s="129" t="s">
        <v>34</v>
      </c>
      <c r="C670" s="54"/>
      <c r="D670" s="54"/>
      <c r="E670" s="54"/>
      <c r="F670" s="54"/>
      <c r="G670" s="55"/>
    </row>
    <row r="671" spans="1:7" ht="37.5" hidden="1" customHeight="1">
      <c r="A671" s="54"/>
      <c r="B671" s="60" t="s">
        <v>483</v>
      </c>
      <c r="C671" s="54" t="s">
        <v>125</v>
      </c>
      <c r="D671" s="54" t="s">
        <v>563</v>
      </c>
      <c r="E671" s="54"/>
      <c r="F671" s="56">
        <v>0</v>
      </c>
      <c r="G671" s="56">
        <f>E671+F671</f>
        <v>0</v>
      </c>
    </row>
    <row r="672" spans="1:7" ht="12.75" hidden="1" customHeight="1">
      <c r="A672" s="54">
        <v>2</v>
      </c>
      <c r="B672" s="129" t="s">
        <v>35</v>
      </c>
      <c r="C672" s="54"/>
      <c r="D672" s="54"/>
      <c r="E672" s="54"/>
      <c r="F672" s="56"/>
      <c r="G672" s="55"/>
    </row>
    <row r="673" spans="1:7" ht="37.5" hidden="1" customHeight="1">
      <c r="A673" s="54"/>
      <c r="B673" s="70" t="s">
        <v>582</v>
      </c>
      <c r="C673" s="54" t="s">
        <v>320</v>
      </c>
      <c r="D673" s="54" t="s">
        <v>138</v>
      </c>
      <c r="E673" s="54"/>
      <c r="F673" s="55">
        <v>1</v>
      </c>
      <c r="G673" s="55">
        <f>F673</f>
        <v>1</v>
      </c>
    </row>
    <row r="674" spans="1:7" ht="14.25" hidden="1" customHeight="1">
      <c r="A674" s="54">
        <v>3</v>
      </c>
      <c r="B674" s="129" t="s">
        <v>36</v>
      </c>
      <c r="C674" s="54"/>
      <c r="D674" s="54"/>
      <c r="E674" s="54"/>
      <c r="F674" s="54"/>
      <c r="G674" s="55"/>
    </row>
    <row r="675" spans="1:7" ht="27.75" hidden="1" customHeight="1">
      <c r="A675" s="54"/>
      <c r="B675" s="70" t="s">
        <v>581</v>
      </c>
      <c r="C675" s="54" t="s">
        <v>129</v>
      </c>
      <c r="D675" s="54" t="s">
        <v>137</v>
      </c>
      <c r="E675" s="54"/>
      <c r="F675" s="56">
        <f>F671/F673</f>
        <v>0</v>
      </c>
      <c r="G675" s="56">
        <f>G671/G673</f>
        <v>0</v>
      </c>
    </row>
    <row r="676" spans="1:7" ht="11.25" hidden="1" customHeight="1">
      <c r="A676" s="54">
        <v>4</v>
      </c>
      <c r="B676" s="129" t="s">
        <v>37</v>
      </c>
      <c r="C676" s="54"/>
      <c r="D676" s="54"/>
      <c r="E676" s="54"/>
      <c r="F676" s="54"/>
      <c r="G676" s="55"/>
    </row>
    <row r="677" spans="1:7" ht="39.75" hidden="1" customHeight="1">
      <c r="A677" s="54"/>
      <c r="B677" s="60" t="s">
        <v>486</v>
      </c>
      <c r="C677" s="54" t="s">
        <v>141</v>
      </c>
      <c r="D677" s="54" t="s">
        <v>140</v>
      </c>
      <c r="E677" s="54"/>
      <c r="F677" s="54">
        <v>100</v>
      </c>
      <c r="G677" s="55">
        <v>100</v>
      </c>
    </row>
    <row r="678" spans="1:7" ht="26.25" customHeight="1">
      <c r="A678" s="54"/>
      <c r="B678" s="221" t="s">
        <v>709</v>
      </c>
      <c r="C678" s="221"/>
      <c r="D678" s="54"/>
      <c r="E678" s="54"/>
      <c r="F678" s="54"/>
      <c r="G678" s="55"/>
    </row>
    <row r="679" spans="1:7" ht="13.5" customHeight="1">
      <c r="A679" s="54">
        <v>1</v>
      </c>
      <c r="B679" s="129" t="s">
        <v>34</v>
      </c>
      <c r="C679" s="54"/>
      <c r="D679" s="54"/>
      <c r="E679" s="54"/>
      <c r="F679" s="54"/>
      <c r="G679" s="55"/>
    </row>
    <row r="680" spans="1:7" ht="35.25" customHeight="1">
      <c r="A680" s="54"/>
      <c r="B680" s="60" t="s">
        <v>537</v>
      </c>
      <c r="C680" s="54" t="s">
        <v>125</v>
      </c>
      <c r="D680" s="54" t="s">
        <v>540</v>
      </c>
      <c r="E680" s="54"/>
      <c r="F680" s="56">
        <v>1500000</v>
      </c>
      <c r="G680" s="56">
        <f>E680+F680</f>
        <v>1500000</v>
      </c>
    </row>
    <row r="681" spans="1:7" ht="12.75" customHeight="1">
      <c r="A681" s="54">
        <v>2</v>
      </c>
      <c r="B681" s="129" t="s">
        <v>35</v>
      </c>
      <c r="C681" s="54"/>
      <c r="D681" s="54"/>
      <c r="E681" s="54"/>
      <c r="F681" s="56"/>
      <c r="G681" s="55"/>
    </row>
    <row r="682" spans="1:7" ht="25.5" customHeight="1">
      <c r="A682" s="54"/>
      <c r="B682" s="70" t="s">
        <v>536</v>
      </c>
      <c r="C682" s="54" t="s">
        <v>320</v>
      </c>
      <c r="D682" s="54" t="s">
        <v>138</v>
      </c>
      <c r="E682" s="54"/>
      <c r="F682" s="55">
        <v>544</v>
      </c>
      <c r="G682" s="55">
        <f>F682</f>
        <v>544</v>
      </c>
    </row>
    <row r="683" spans="1:7" ht="14.25" customHeight="1">
      <c r="A683" s="54">
        <v>3</v>
      </c>
      <c r="B683" s="129" t="s">
        <v>36</v>
      </c>
      <c r="C683" s="54"/>
      <c r="D683" s="54"/>
      <c r="E683" s="54"/>
      <c r="F683" s="54"/>
      <c r="G683" s="55"/>
    </row>
    <row r="684" spans="1:7" ht="29.25" customHeight="1">
      <c r="A684" s="54"/>
      <c r="B684" s="70" t="s">
        <v>538</v>
      </c>
      <c r="C684" s="54" t="s">
        <v>129</v>
      </c>
      <c r="D684" s="54" t="s">
        <v>137</v>
      </c>
      <c r="E684" s="54"/>
      <c r="F684" s="56">
        <f>F680/F682</f>
        <v>2757.3529411764707</v>
      </c>
      <c r="G684" s="56">
        <f>G680/G682</f>
        <v>2757.3529411764707</v>
      </c>
    </row>
    <row r="685" spans="1:7" ht="11.25" customHeight="1">
      <c r="A685" s="54">
        <v>4</v>
      </c>
      <c r="B685" s="129" t="s">
        <v>37</v>
      </c>
      <c r="C685" s="54"/>
      <c r="D685" s="54"/>
      <c r="E685" s="54"/>
      <c r="F685" s="54"/>
      <c r="G685" s="55"/>
    </row>
    <row r="686" spans="1:7" ht="33" customHeight="1">
      <c r="A686" s="54"/>
      <c r="B686" s="60" t="s">
        <v>539</v>
      </c>
      <c r="C686" s="54" t="s">
        <v>141</v>
      </c>
      <c r="D686" s="54" t="s">
        <v>140</v>
      </c>
      <c r="E686" s="54"/>
      <c r="F686" s="54">
        <v>100</v>
      </c>
      <c r="G686" s="55">
        <v>100</v>
      </c>
    </row>
    <row r="687" spans="1:7" ht="18" customHeight="1">
      <c r="A687" s="54"/>
      <c r="B687" s="222" t="s">
        <v>710</v>
      </c>
      <c r="C687" s="223"/>
      <c r="D687" s="224"/>
      <c r="E687" s="54"/>
      <c r="F687" s="54"/>
      <c r="G687" s="55"/>
    </row>
    <row r="688" spans="1:7" ht="13.5" customHeight="1">
      <c r="A688" s="54">
        <v>1</v>
      </c>
      <c r="B688" s="129" t="s">
        <v>34</v>
      </c>
      <c r="C688" s="54"/>
      <c r="D688" s="54"/>
      <c r="E688" s="54"/>
      <c r="F688" s="54"/>
      <c r="G688" s="55"/>
    </row>
    <row r="689" spans="1:7" ht="32.25" customHeight="1">
      <c r="A689" s="54"/>
      <c r="B689" s="60" t="s">
        <v>531</v>
      </c>
      <c r="C689" s="54" t="s">
        <v>125</v>
      </c>
      <c r="D689" s="54" t="s">
        <v>540</v>
      </c>
      <c r="E689" s="54"/>
      <c r="F689" s="56">
        <v>1500000</v>
      </c>
      <c r="G689" s="56">
        <f>E689+F689</f>
        <v>1500000</v>
      </c>
    </row>
    <row r="690" spans="1:7" ht="12.75" customHeight="1">
      <c r="A690" s="54">
        <v>2</v>
      </c>
      <c r="B690" s="129" t="s">
        <v>35</v>
      </c>
      <c r="C690" s="54"/>
      <c r="D690" s="54"/>
      <c r="E690" s="54"/>
      <c r="F690" s="56"/>
      <c r="G690" s="55"/>
    </row>
    <row r="691" spans="1:7" ht="32.25" customHeight="1">
      <c r="A691" s="54"/>
      <c r="B691" s="70" t="s">
        <v>532</v>
      </c>
      <c r="C691" s="54" t="s">
        <v>320</v>
      </c>
      <c r="D691" s="54" t="s">
        <v>138</v>
      </c>
      <c r="E691" s="54"/>
      <c r="F691" s="55">
        <v>600</v>
      </c>
      <c r="G691" s="55">
        <f>F691</f>
        <v>600</v>
      </c>
    </row>
    <row r="692" spans="1:7" ht="14.25" customHeight="1">
      <c r="A692" s="54">
        <v>3</v>
      </c>
      <c r="B692" s="129" t="s">
        <v>36</v>
      </c>
      <c r="C692" s="54"/>
      <c r="D692" s="54"/>
      <c r="E692" s="54"/>
      <c r="F692" s="54"/>
      <c r="G692" s="55"/>
    </row>
    <row r="693" spans="1:7" ht="35.25" customHeight="1">
      <c r="A693" s="54"/>
      <c r="B693" s="70" t="s">
        <v>533</v>
      </c>
      <c r="C693" s="54" t="s">
        <v>129</v>
      </c>
      <c r="D693" s="54" t="s">
        <v>137</v>
      </c>
      <c r="E693" s="54"/>
      <c r="F693" s="56">
        <f>F689/F691</f>
        <v>2500</v>
      </c>
      <c r="G693" s="56">
        <f>G689/G691</f>
        <v>2500</v>
      </c>
    </row>
    <row r="694" spans="1:7" ht="11.25" customHeight="1">
      <c r="A694" s="54">
        <v>4</v>
      </c>
      <c r="B694" s="129" t="s">
        <v>37</v>
      </c>
      <c r="C694" s="54"/>
      <c r="D694" s="54"/>
      <c r="E694" s="54"/>
      <c r="F694" s="54"/>
      <c r="G694" s="55"/>
    </row>
    <row r="695" spans="1:7" ht="43.5" customHeight="1">
      <c r="A695" s="54"/>
      <c r="B695" s="60" t="s">
        <v>534</v>
      </c>
      <c r="C695" s="54" t="s">
        <v>141</v>
      </c>
      <c r="D695" s="54" t="s">
        <v>140</v>
      </c>
      <c r="E695" s="54"/>
      <c r="F695" s="54">
        <v>100</v>
      </c>
      <c r="G695" s="55">
        <v>100</v>
      </c>
    </row>
    <row r="696" spans="1:7" ht="21" customHeight="1">
      <c r="A696" s="54"/>
      <c r="B696" s="92" t="s">
        <v>712</v>
      </c>
      <c r="C696" s="125"/>
      <c r="D696" s="125"/>
      <c r="E696" s="125"/>
      <c r="F696" s="126">
        <f>F699</f>
        <v>60000</v>
      </c>
      <c r="G696" s="59">
        <f>E696+F696</f>
        <v>60000</v>
      </c>
    </row>
    <row r="697" spans="1:7" ht="27" customHeight="1">
      <c r="A697" s="54"/>
      <c r="B697" s="221" t="s">
        <v>713</v>
      </c>
      <c r="C697" s="221"/>
      <c r="D697" s="54"/>
      <c r="E697" s="54"/>
      <c r="F697" s="54"/>
      <c r="G697" s="55"/>
    </row>
    <row r="698" spans="1:7" ht="13.5" customHeight="1">
      <c r="A698" s="54">
        <v>1</v>
      </c>
      <c r="B698" s="129" t="s">
        <v>34</v>
      </c>
      <c r="C698" s="54"/>
      <c r="D698" s="54"/>
      <c r="E698" s="54"/>
      <c r="F698" s="54"/>
      <c r="G698" s="55"/>
    </row>
    <row r="699" spans="1:7" ht="41.25" customHeight="1">
      <c r="A699" s="54"/>
      <c r="B699" s="60" t="s">
        <v>526</v>
      </c>
      <c r="C699" s="54" t="s">
        <v>125</v>
      </c>
      <c r="D699" s="54" t="s">
        <v>540</v>
      </c>
      <c r="E699" s="54"/>
      <c r="F699" s="56">
        <v>60000</v>
      </c>
      <c r="G699" s="56">
        <f>F699</f>
        <v>60000</v>
      </c>
    </row>
    <row r="700" spans="1:7" ht="13.5" customHeight="1">
      <c r="A700" s="54">
        <v>2</v>
      </c>
      <c r="B700" s="129" t="s">
        <v>35</v>
      </c>
      <c r="C700" s="54"/>
      <c r="D700" s="54"/>
      <c r="E700" s="54"/>
      <c r="F700" s="56"/>
      <c r="G700" s="55"/>
    </row>
    <row r="701" spans="1:7" ht="42.75" customHeight="1">
      <c r="A701" s="54"/>
      <c r="B701" s="70" t="s">
        <v>529</v>
      </c>
      <c r="C701" s="54" t="s">
        <v>147</v>
      </c>
      <c r="D701" s="54" t="s">
        <v>374</v>
      </c>
      <c r="E701" s="54"/>
      <c r="F701" s="55">
        <v>30</v>
      </c>
      <c r="G701" s="55">
        <f>F701</f>
        <v>30</v>
      </c>
    </row>
    <row r="702" spans="1:7" ht="15.75" customHeight="1">
      <c r="A702" s="54">
        <v>3</v>
      </c>
      <c r="B702" s="129" t="s">
        <v>36</v>
      </c>
      <c r="C702" s="54"/>
      <c r="D702" s="54"/>
      <c r="E702" s="54"/>
      <c r="F702" s="54"/>
      <c r="G702" s="55"/>
    </row>
    <row r="703" spans="1:7" ht="38.25" customHeight="1">
      <c r="A703" s="54"/>
      <c r="B703" s="70" t="s">
        <v>528</v>
      </c>
      <c r="C703" s="54" t="s">
        <v>129</v>
      </c>
      <c r="D703" s="54" t="s">
        <v>137</v>
      </c>
      <c r="E703" s="54"/>
      <c r="F703" s="56">
        <f>F699/F701</f>
        <v>2000</v>
      </c>
      <c r="G703" s="56">
        <f>G699/G701</f>
        <v>2000</v>
      </c>
    </row>
    <row r="704" spans="1:7" ht="17.25" customHeight="1">
      <c r="A704" s="54">
        <v>4</v>
      </c>
      <c r="B704" s="129" t="s">
        <v>37</v>
      </c>
      <c r="C704" s="54"/>
      <c r="D704" s="54"/>
      <c r="E704" s="54"/>
      <c r="F704" s="54"/>
      <c r="G704" s="55"/>
    </row>
    <row r="705" spans="1:7" ht="41.25" customHeight="1">
      <c r="A705" s="54"/>
      <c r="B705" s="60" t="s">
        <v>527</v>
      </c>
      <c r="C705" s="54" t="s">
        <v>141</v>
      </c>
      <c r="D705" s="54" t="s">
        <v>140</v>
      </c>
      <c r="E705" s="54"/>
      <c r="F705" s="54">
        <v>100</v>
      </c>
      <c r="G705" s="55">
        <v>100</v>
      </c>
    </row>
    <row r="706" spans="1:7" ht="40.5" customHeight="1">
      <c r="A706" s="54"/>
      <c r="B706" s="221" t="s">
        <v>673</v>
      </c>
      <c r="C706" s="221"/>
      <c r="D706" s="54"/>
      <c r="E706" s="54"/>
      <c r="F706" s="59">
        <f>F709+F720+F731+F742+F753+F764+F775+F786+F797+F806+F815</f>
        <v>9700000</v>
      </c>
      <c r="G706" s="59">
        <f>G709+G720+G731+G742+G753+G764+G775+G786+G797+G806+G815</f>
        <v>9700000</v>
      </c>
    </row>
    <row r="707" spans="1:7" ht="40.5" customHeight="1">
      <c r="A707" s="54"/>
      <c r="B707" s="221" t="s">
        <v>714</v>
      </c>
      <c r="C707" s="221"/>
      <c r="D707" s="54"/>
      <c r="E707" s="54"/>
      <c r="F707" s="54"/>
      <c r="G707" s="55"/>
    </row>
    <row r="708" spans="1:7" ht="11.25" customHeight="1">
      <c r="A708" s="54">
        <v>1</v>
      </c>
      <c r="B708" s="129" t="s">
        <v>34</v>
      </c>
      <c r="C708" s="54"/>
      <c r="D708" s="54"/>
      <c r="E708" s="54"/>
      <c r="F708" s="54"/>
      <c r="G708" s="55"/>
    </row>
    <row r="709" spans="1:7" ht="48" customHeight="1">
      <c r="A709" s="54"/>
      <c r="B709" s="60" t="s">
        <v>588</v>
      </c>
      <c r="C709" s="54" t="s">
        <v>125</v>
      </c>
      <c r="D709" s="54" t="s">
        <v>734</v>
      </c>
      <c r="E709" s="54"/>
      <c r="F709" s="56">
        <v>1500000</v>
      </c>
      <c r="G709" s="56">
        <v>1500000</v>
      </c>
    </row>
    <row r="710" spans="1:7" ht="11.25" customHeight="1">
      <c r="A710" s="54">
        <v>2</v>
      </c>
      <c r="B710" s="129" t="s">
        <v>35</v>
      </c>
      <c r="C710" s="54"/>
      <c r="D710" s="93"/>
      <c r="E710" s="54"/>
      <c r="F710" s="54"/>
      <c r="G710" s="55"/>
    </row>
    <row r="711" spans="1:7" ht="60.75" customHeight="1">
      <c r="A711" s="54"/>
      <c r="B711" s="70" t="s">
        <v>589</v>
      </c>
      <c r="C711" s="54" t="s">
        <v>134</v>
      </c>
      <c r="D711" s="54" t="s">
        <v>138</v>
      </c>
      <c r="E711" s="54"/>
      <c r="F711" s="55">
        <v>1</v>
      </c>
      <c r="G711" s="55">
        <v>1</v>
      </c>
    </row>
    <row r="712" spans="1:7" ht="53.25" customHeight="1">
      <c r="A712" s="54"/>
      <c r="B712" s="70" t="s">
        <v>593</v>
      </c>
      <c r="C712" s="54" t="s">
        <v>320</v>
      </c>
      <c r="D712" s="54" t="s">
        <v>138</v>
      </c>
      <c r="E712" s="54"/>
      <c r="F712" s="63">
        <f>890+185</f>
        <v>1075</v>
      </c>
      <c r="G712" s="63">
        <f>F712</f>
        <v>1075</v>
      </c>
    </row>
    <row r="713" spans="1:7" ht="11.25" customHeight="1">
      <c r="A713" s="54">
        <v>3</v>
      </c>
      <c r="B713" s="129" t="s">
        <v>36</v>
      </c>
      <c r="C713" s="54"/>
      <c r="D713" s="93"/>
      <c r="E713" s="54"/>
      <c r="F713" s="54"/>
      <c r="G713" s="69"/>
    </row>
    <row r="714" spans="1:7" ht="61.5" customHeight="1">
      <c r="A714" s="54"/>
      <c r="B714" s="70" t="s">
        <v>590</v>
      </c>
      <c r="C714" s="54" t="s">
        <v>129</v>
      </c>
      <c r="D714" s="54" t="s">
        <v>137</v>
      </c>
      <c r="E714" s="54"/>
      <c r="F714" s="56">
        <v>39536</v>
      </c>
      <c r="G714" s="56">
        <f>F714</f>
        <v>39536</v>
      </c>
    </row>
    <row r="715" spans="1:7" ht="60" customHeight="1">
      <c r="A715" s="54"/>
      <c r="B715" s="70" t="s">
        <v>591</v>
      </c>
      <c r="C715" s="54" t="s">
        <v>129</v>
      </c>
      <c r="D715" s="54" t="s">
        <v>137</v>
      </c>
      <c r="E715" s="54"/>
      <c r="F715" s="56">
        <f>(F709-F714)/F712</f>
        <v>1358.5711627906976</v>
      </c>
      <c r="G715" s="56">
        <f>E715+F715</f>
        <v>1358.5711627906976</v>
      </c>
    </row>
    <row r="716" spans="1:7" ht="11.25" customHeight="1">
      <c r="A716" s="54">
        <v>4</v>
      </c>
      <c r="B716" s="129" t="s">
        <v>37</v>
      </c>
      <c r="C716" s="54"/>
      <c r="D716" s="93"/>
      <c r="E716" s="54"/>
      <c r="F716" s="54"/>
      <c r="G716" s="55"/>
    </row>
    <row r="717" spans="1:7" ht="58.5" customHeight="1">
      <c r="A717" s="54"/>
      <c r="B717" s="70" t="s">
        <v>592</v>
      </c>
      <c r="C717" s="93" t="s">
        <v>141</v>
      </c>
      <c r="D717" s="93" t="s">
        <v>140</v>
      </c>
      <c r="E717" s="54"/>
      <c r="F717" s="54">
        <v>100</v>
      </c>
      <c r="G717" s="55">
        <v>100</v>
      </c>
    </row>
    <row r="718" spans="1:7" ht="40.5" customHeight="1">
      <c r="A718" s="54"/>
      <c r="B718" s="221" t="s">
        <v>715</v>
      </c>
      <c r="C718" s="221"/>
      <c r="D718" s="54"/>
      <c r="E718" s="54"/>
      <c r="F718" s="54"/>
      <c r="G718" s="55"/>
    </row>
    <row r="719" spans="1:7" ht="11.25" customHeight="1">
      <c r="A719" s="54">
        <v>1</v>
      </c>
      <c r="B719" s="129" t="s">
        <v>34</v>
      </c>
      <c r="C719" s="54"/>
      <c r="D719" s="54"/>
      <c r="E719" s="54"/>
      <c r="F719" s="54"/>
      <c r="G719" s="55"/>
    </row>
    <row r="720" spans="1:7" ht="48" customHeight="1">
      <c r="A720" s="54"/>
      <c r="B720" s="60" t="s">
        <v>594</v>
      </c>
      <c r="C720" s="54" t="s">
        <v>125</v>
      </c>
      <c r="D720" s="54" t="s">
        <v>734</v>
      </c>
      <c r="E720" s="54"/>
      <c r="F720" s="56">
        <v>1500000</v>
      </c>
      <c r="G720" s="56">
        <v>1500000</v>
      </c>
    </row>
    <row r="721" spans="1:7" ht="11.25" customHeight="1">
      <c r="A721" s="54">
        <v>2</v>
      </c>
      <c r="B721" s="129" t="s">
        <v>35</v>
      </c>
      <c r="C721" s="54"/>
      <c r="D721" s="93"/>
      <c r="E721" s="54"/>
      <c r="F721" s="54"/>
      <c r="G721" s="55"/>
    </row>
    <row r="722" spans="1:7" ht="60.75" customHeight="1">
      <c r="A722" s="54"/>
      <c r="B722" s="70" t="s">
        <v>614</v>
      </c>
      <c r="C722" s="54" t="s">
        <v>134</v>
      </c>
      <c r="D722" s="54" t="s">
        <v>138</v>
      </c>
      <c r="E722" s="54"/>
      <c r="F722" s="55">
        <v>1</v>
      </c>
      <c r="G722" s="55">
        <v>1</v>
      </c>
    </row>
    <row r="723" spans="1:7" ht="53.25" customHeight="1">
      <c r="A723" s="54"/>
      <c r="B723" s="70" t="s">
        <v>605</v>
      </c>
      <c r="C723" s="54" t="s">
        <v>320</v>
      </c>
      <c r="D723" s="54" t="s">
        <v>138</v>
      </c>
      <c r="E723" s="54"/>
      <c r="F723" s="63">
        <f>680+280</f>
        <v>960</v>
      </c>
      <c r="G723" s="63">
        <f>F723</f>
        <v>960</v>
      </c>
    </row>
    <row r="724" spans="1:7" ht="11.25" customHeight="1">
      <c r="A724" s="54">
        <v>3</v>
      </c>
      <c r="B724" s="129" t="s">
        <v>36</v>
      </c>
      <c r="C724" s="54"/>
      <c r="D724" s="93"/>
      <c r="E724" s="54"/>
      <c r="F724" s="54"/>
      <c r="G724" s="69"/>
    </row>
    <row r="725" spans="1:7" ht="61.5" customHeight="1">
      <c r="A725" s="54"/>
      <c r="B725" s="70" t="s">
        <v>601</v>
      </c>
      <c r="C725" s="54" t="s">
        <v>129</v>
      </c>
      <c r="D725" s="54" t="s">
        <v>137</v>
      </c>
      <c r="E725" s="54"/>
      <c r="F725" s="56">
        <v>39789</v>
      </c>
      <c r="G725" s="56">
        <f>F725</f>
        <v>39789</v>
      </c>
    </row>
    <row r="726" spans="1:7" ht="60" customHeight="1">
      <c r="A726" s="54"/>
      <c r="B726" s="70" t="s">
        <v>599</v>
      </c>
      <c r="C726" s="54" t="s">
        <v>129</v>
      </c>
      <c r="D726" s="54" t="s">
        <v>137</v>
      </c>
      <c r="E726" s="54"/>
      <c r="F726" s="56">
        <f>(F720-F725)/F723</f>
        <v>1521.0531249999999</v>
      </c>
      <c r="G726" s="56">
        <f>E726+F726</f>
        <v>1521.0531249999999</v>
      </c>
    </row>
    <row r="727" spans="1:7" ht="11.25" customHeight="1">
      <c r="A727" s="54">
        <v>4</v>
      </c>
      <c r="B727" s="129" t="s">
        <v>37</v>
      </c>
      <c r="C727" s="54"/>
      <c r="D727" s="93"/>
      <c r="E727" s="54"/>
      <c r="F727" s="54"/>
      <c r="G727" s="55"/>
    </row>
    <row r="728" spans="1:7" ht="58.5" customHeight="1">
      <c r="A728" s="54"/>
      <c r="B728" s="70" t="s">
        <v>600</v>
      </c>
      <c r="C728" s="93" t="s">
        <v>141</v>
      </c>
      <c r="D728" s="93" t="s">
        <v>140</v>
      </c>
      <c r="E728" s="54"/>
      <c r="F728" s="54">
        <v>100</v>
      </c>
      <c r="G728" s="55">
        <v>100</v>
      </c>
    </row>
    <row r="729" spans="1:7" ht="40.5" customHeight="1">
      <c r="A729" s="54"/>
      <c r="B729" s="221" t="s">
        <v>716</v>
      </c>
      <c r="C729" s="221"/>
      <c r="D729" s="54"/>
      <c r="E729" s="54"/>
      <c r="F729" s="54"/>
      <c r="G729" s="55"/>
    </row>
    <row r="730" spans="1:7" ht="11.25" customHeight="1">
      <c r="A730" s="54">
        <v>1</v>
      </c>
      <c r="B730" s="129" t="s">
        <v>34</v>
      </c>
      <c r="C730" s="54"/>
      <c r="D730" s="54"/>
      <c r="E730" s="54"/>
      <c r="F730" s="54"/>
      <c r="G730" s="55"/>
    </row>
    <row r="731" spans="1:7" ht="48" customHeight="1">
      <c r="A731" s="54"/>
      <c r="B731" s="60" t="s">
        <v>595</v>
      </c>
      <c r="C731" s="54" t="s">
        <v>125</v>
      </c>
      <c r="D731" s="54" t="s">
        <v>734</v>
      </c>
      <c r="E731" s="54"/>
      <c r="F731" s="56">
        <v>1100000</v>
      </c>
      <c r="G731" s="56">
        <f>F731</f>
        <v>1100000</v>
      </c>
    </row>
    <row r="732" spans="1:7" ht="11.25" customHeight="1">
      <c r="A732" s="54">
        <v>2</v>
      </c>
      <c r="B732" s="129" t="s">
        <v>35</v>
      </c>
      <c r="C732" s="54"/>
      <c r="D732" s="93"/>
      <c r="E732" s="54"/>
      <c r="F732" s="54"/>
      <c r="G732" s="55"/>
    </row>
    <row r="733" spans="1:7" ht="60.75" customHeight="1">
      <c r="A733" s="54"/>
      <c r="B733" s="70" t="s">
        <v>613</v>
      </c>
      <c r="C733" s="54" t="s">
        <v>134</v>
      </c>
      <c r="D733" s="54" t="s">
        <v>138</v>
      </c>
      <c r="E733" s="54"/>
      <c r="F733" s="55">
        <v>1</v>
      </c>
      <c r="G733" s="55">
        <v>1</v>
      </c>
    </row>
    <row r="734" spans="1:7" ht="53.25" customHeight="1">
      <c r="A734" s="54"/>
      <c r="B734" s="70" t="s">
        <v>596</v>
      </c>
      <c r="C734" s="54" t="s">
        <v>320</v>
      </c>
      <c r="D734" s="54" t="s">
        <v>138</v>
      </c>
      <c r="E734" s="54"/>
      <c r="F734" s="63">
        <v>730</v>
      </c>
      <c r="G734" s="63">
        <f>F734</f>
        <v>730</v>
      </c>
    </row>
    <row r="735" spans="1:7" ht="11.25" customHeight="1">
      <c r="A735" s="54">
        <v>3</v>
      </c>
      <c r="B735" s="129" t="s">
        <v>36</v>
      </c>
      <c r="C735" s="54"/>
      <c r="D735" s="93"/>
      <c r="E735" s="54"/>
      <c r="F735" s="54"/>
      <c r="G735" s="69"/>
    </row>
    <row r="736" spans="1:7" ht="61.5" customHeight="1">
      <c r="A736" s="54"/>
      <c r="B736" s="70" t="s">
        <v>604</v>
      </c>
      <c r="C736" s="54" t="s">
        <v>129</v>
      </c>
      <c r="D736" s="54" t="s">
        <v>137</v>
      </c>
      <c r="E736" s="54"/>
      <c r="F736" s="56">
        <v>39547</v>
      </c>
      <c r="G736" s="56">
        <f>F736</f>
        <v>39547</v>
      </c>
    </row>
    <row r="737" spans="1:7" ht="51" customHeight="1">
      <c r="A737" s="54"/>
      <c r="B737" s="70" t="s">
        <v>597</v>
      </c>
      <c r="C737" s="54" t="s">
        <v>129</v>
      </c>
      <c r="D737" s="54" t="s">
        <v>137</v>
      </c>
      <c r="E737" s="54"/>
      <c r="F737" s="56">
        <f>(F731-F736)/F734</f>
        <v>1452.6753424657534</v>
      </c>
      <c r="G737" s="56">
        <f>E737+F737</f>
        <v>1452.6753424657534</v>
      </c>
    </row>
    <row r="738" spans="1:7" ht="11.25" customHeight="1">
      <c r="A738" s="54">
        <v>4</v>
      </c>
      <c r="B738" s="129" t="s">
        <v>37</v>
      </c>
      <c r="C738" s="54"/>
      <c r="D738" s="93"/>
      <c r="E738" s="54"/>
      <c r="F738" s="54"/>
      <c r="G738" s="55"/>
    </row>
    <row r="739" spans="1:7" ht="58.5" customHeight="1">
      <c r="A739" s="54"/>
      <c r="B739" s="70" t="s">
        <v>598</v>
      </c>
      <c r="C739" s="93" t="s">
        <v>141</v>
      </c>
      <c r="D739" s="93" t="s">
        <v>140</v>
      </c>
      <c r="E739" s="54"/>
      <c r="F739" s="54">
        <v>100</v>
      </c>
      <c r="G739" s="55">
        <v>100</v>
      </c>
    </row>
    <row r="740" spans="1:7" ht="40.5" customHeight="1">
      <c r="A740" s="54"/>
      <c r="B740" s="221" t="s">
        <v>717</v>
      </c>
      <c r="C740" s="221"/>
      <c r="D740" s="54"/>
      <c r="E740" s="54"/>
      <c r="F740" s="54"/>
      <c r="G740" s="55"/>
    </row>
    <row r="741" spans="1:7" ht="11.25" customHeight="1">
      <c r="A741" s="54">
        <v>1</v>
      </c>
      <c r="B741" s="129" t="s">
        <v>34</v>
      </c>
      <c r="C741" s="54"/>
      <c r="D741" s="54"/>
      <c r="E741" s="54"/>
      <c r="F741" s="54"/>
      <c r="G741" s="55"/>
    </row>
    <row r="742" spans="1:7" ht="48" customHeight="1">
      <c r="A742" s="54"/>
      <c r="B742" s="60" t="s">
        <v>602</v>
      </c>
      <c r="C742" s="54" t="s">
        <v>125</v>
      </c>
      <c r="D742" s="54" t="s">
        <v>734</v>
      </c>
      <c r="E742" s="54"/>
      <c r="F742" s="56">
        <v>1500000</v>
      </c>
      <c r="G742" s="56">
        <f>F742</f>
        <v>1500000</v>
      </c>
    </row>
    <row r="743" spans="1:7" ht="11.25" customHeight="1">
      <c r="A743" s="54">
        <v>2</v>
      </c>
      <c r="B743" s="129" t="s">
        <v>35</v>
      </c>
      <c r="C743" s="54"/>
      <c r="D743" s="93"/>
      <c r="E743" s="54"/>
      <c r="F743" s="54"/>
      <c r="G743" s="55"/>
    </row>
    <row r="744" spans="1:7" ht="60.75" customHeight="1">
      <c r="A744" s="54"/>
      <c r="B744" s="70" t="s">
        <v>611</v>
      </c>
      <c r="C744" s="54" t="s">
        <v>134</v>
      </c>
      <c r="D744" s="54" t="s">
        <v>138</v>
      </c>
      <c r="E744" s="54"/>
      <c r="F744" s="55">
        <v>1</v>
      </c>
      <c r="G744" s="55">
        <v>1</v>
      </c>
    </row>
    <row r="745" spans="1:7" ht="53.25" customHeight="1">
      <c r="A745" s="54"/>
      <c r="B745" s="70" t="s">
        <v>603</v>
      </c>
      <c r="C745" s="54" t="s">
        <v>320</v>
      </c>
      <c r="D745" s="54" t="s">
        <v>138</v>
      </c>
      <c r="E745" s="54"/>
      <c r="F745" s="63">
        <f>1108+78+20</f>
        <v>1206</v>
      </c>
      <c r="G745" s="63">
        <f>F745</f>
        <v>1206</v>
      </c>
    </row>
    <row r="746" spans="1:7" ht="11.25" customHeight="1">
      <c r="A746" s="54">
        <v>3</v>
      </c>
      <c r="B746" s="129" t="s">
        <v>36</v>
      </c>
      <c r="C746" s="54"/>
      <c r="D746" s="93"/>
      <c r="E746" s="54"/>
      <c r="F746" s="54"/>
      <c r="G746" s="69"/>
    </row>
    <row r="747" spans="1:7" ht="61.5" customHeight="1">
      <c r="A747" s="54"/>
      <c r="B747" s="70" t="s">
        <v>606</v>
      </c>
      <c r="C747" s="54" t="s">
        <v>129</v>
      </c>
      <c r="D747" s="54" t="s">
        <v>137</v>
      </c>
      <c r="E747" s="54"/>
      <c r="F747" s="56">
        <v>39699</v>
      </c>
      <c r="G747" s="56">
        <f>F747</f>
        <v>39699</v>
      </c>
    </row>
    <row r="748" spans="1:7" ht="60" customHeight="1">
      <c r="A748" s="54"/>
      <c r="B748" s="70" t="s">
        <v>607</v>
      </c>
      <c r="C748" s="54" t="s">
        <v>129</v>
      </c>
      <c r="D748" s="54" t="s">
        <v>137</v>
      </c>
      <c r="E748" s="54"/>
      <c r="F748" s="56">
        <f>(F742-F747)/F745</f>
        <v>1210.863184079602</v>
      </c>
      <c r="G748" s="56">
        <f>E748+F748</f>
        <v>1210.863184079602</v>
      </c>
    </row>
    <row r="749" spans="1:7" ht="11.25" customHeight="1">
      <c r="A749" s="54">
        <v>4</v>
      </c>
      <c r="B749" s="129" t="s">
        <v>37</v>
      </c>
      <c r="C749" s="54"/>
      <c r="D749" s="93"/>
      <c r="E749" s="54"/>
      <c r="F749" s="54"/>
      <c r="G749" s="55"/>
    </row>
    <row r="750" spans="1:7" ht="58.5" customHeight="1">
      <c r="A750" s="54"/>
      <c r="B750" s="70" t="s">
        <v>608</v>
      </c>
      <c r="C750" s="93" t="s">
        <v>141</v>
      </c>
      <c r="D750" s="93" t="s">
        <v>140</v>
      </c>
      <c r="E750" s="54"/>
      <c r="F750" s="54">
        <v>100</v>
      </c>
      <c r="G750" s="55">
        <v>100</v>
      </c>
    </row>
    <row r="751" spans="1:7" ht="40.5" customHeight="1">
      <c r="A751" s="54"/>
      <c r="B751" s="221" t="s">
        <v>609</v>
      </c>
      <c r="C751" s="221"/>
      <c r="D751" s="54"/>
      <c r="E751" s="54"/>
      <c r="F751" s="54"/>
      <c r="G751" s="55"/>
    </row>
    <row r="752" spans="1:7" ht="11.25" customHeight="1">
      <c r="A752" s="54">
        <v>1</v>
      </c>
      <c r="B752" s="129" t="s">
        <v>34</v>
      </c>
      <c r="C752" s="54"/>
      <c r="D752" s="54"/>
      <c r="E752" s="54"/>
      <c r="F752" s="54"/>
      <c r="G752" s="55"/>
    </row>
    <row r="753" spans="1:7" ht="48" customHeight="1">
      <c r="A753" s="54"/>
      <c r="B753" s="60" t="s">
        <v>610</v>
      </c>
      <c r="C753" s="54" t="s">
        <v>125</v>
      </c>
      <c r="D753" s="54" t="s">
        <v>734</v>
      </c>
      <c r="E753" s="54"/>
      <c r="F753" s="56">
        <v>1250000</v>
      </c>
      <c r="G753" s="56">
        <f>F753</f>
        <v>1250000</v>
      </c>
    </row>
    <row r="754" spans="1:7" ht="11.25" customHeight="1">
      <c r="A754" s="54">
        <v>2</v>
      </c>
      <c r="B754" s="129" t="s">
        <v>35</v>
      </c>
      <c r="C754" s="54"/>
      <c r="D754" s="93"/>
      <c r="E754" s="54"/>
      <c r="F754" s="54"/>
      <c r="G754" s="55"/>
    </row>
    <row r="755" spans="1:7" ht="60.75" customHeight="1">
      <c r="A755" s="54"/>
      <c r="B755" s="70" t="s">
        <v>612</v>
      </c>
      <c r="C755" s="54" t="s">
        <v>134</v>
      </c>
      <c r="D755" s="54" t="s">
        <v>138</v>
      </c>
      <c r="E755" s="54"/>
      <c r="F755" s="55">
        <v>1</v>
      </c>
      <c r="G755" s="55">
        <v>1</v>
      </c>
    </row>
    <row r="756" spans="1:7" ht="53.25" customHeight="1">
      <c r="A756" s="54"/>
      <c r="B756" s="70" t="s">
        <v>616</v>
      </c>
      <c r="C756" s="54" t="s">
        <v>320</v>
      </c>
      <c r="D756" s="54" t="s">
        <v>138</v>
      </c>
      <c r="E756" s="54"/>
      <c r="F756" s="63">
        <f>825</f>
        <v>825</v>
      </c>
      <c r="G756" s="63">
        <f>F756</f>
        <v>825</v>
      </c>
    </row>
    <row r="757" spans="1:7" ht="11.25" customHeight="1">
      <c r="A757" s="54">
        <v>3</v>
      </c>
      <c r="B757" s="129" t="s">
        <v>36</v>
      </c>
      <c r="C757" s="54"/>
      <c r="D757" s="93"/>
      <c r="E757" s="54"/>
      <c r="F757" s="54"/>
      <c r="G757" s="69"/>
    </row>
    <row r="758" spans="1:7" ht="61.5" customHeight="1">
      <c r="A758" s="54"/>
      <c r="B758" s="70" t="s">
        <v>615</v>
      </c>
      <c r="C758" s="54" t="s">
        <v>129</v>
      </c>
      <c r="D758" s="54" t="s">
        <v>137</v>
      </c>
      <c r="E758" s="54"/>
      <c r="F758" s="56">
        <v>39335</v>
      </c>
      <c r="G758" s="56">
        <f>F758</f>
        <v>39335</v>
      </c>
    </row>
    <row r="759" spans="1:7" ht="60" customHeight="1">
      <c r="A759" s="54"/>
      <c r="B759" s="70" t="s">
        <v>618</v>
      </c>
      <c r="C759" s="54" t="s">
        <v>129</v>
      </c>
      <c r="D759" s="54" t="s">
        <v>137</v>
      </c>
      <c r="E759" s="54"/>
      <c r="F759" s="56">
        <f>(F753-F758)/F756</f>
        <v>1467.4727272727273</v>
      </c>
      <c r="G759" s="56">
        <f>E759+F759</f>
        <v>1467.4727272727273</v>
      </c>
    </row>
    <row r="760" spans="1:7" ht="11.25" customHeight="1">
      <c r="A760" s="54">
        <v>4</v>
      </c>
      <c r="B760" s="129" t="s">
        <v>37</v>
      </c>
      <c r="C760" s="54"/>
      <c r="D760" s="93"/>
      <c r="E760" s="54"/>
      <c r="F760" s="54"/>
      <c r="G760" s="55"/>
    </row>
    <row r="761" spans="1:7" ht="58.5" customHeight="1">
      <c r="A761" s="54"/>
      <c r="B761" s="70" t="s">
        <v>617</v>
      </c>
      <c r="C761" s="93" t="s">
        <v>141</v>
      </c>
      <c r="D761" s="93" t="s">
        <v>140</v>
      </c>
      <c r="E761" s="54"/>
      <c r="F761" s="54">
        <v>100</v>
      </c>
      <c r="G761" s="55">
        <v>100</v>
      </c>
    </row>
    <row r="762" spans="1:7" ht="40.5" customHeight="1">
      <c r="A762" s="54"/>
      <c r="B762" s="221" t="s">
        <v>718</v>
      </c>
      <c r="C762" s="221"/>
      <c r="D762" s="54"/>
      <c r="E762" s="54"/>
      <c r="F762" s="54"/>
      <c r="G762" s="55"/>
    </row>
    <row r="763" spans="1:7" ht="11.25" customHeight="1">
      <c r="A763" s="54">
        <v>1</v>
      </c>
      <c r="B763" s="129" t="s">
        <v>34</v>
      </c>
      <c r="C763" s="54"/>
      <c r="D763" s="54"/>
      <c r="E763" s="54"/>
      <c r="F763" s="54"/>
      <c r="G763" s="55"/>
    </row>
    <row r="764" spans="1:7" ht="48" customHeight="1">
      <c r="A764" s="54"/>
      <c r="B764" s="60" t="s">
        <v>619</v>
      </c>
      <c r="C764" s="54" t="s">
        <v>125</v>
      </c>
      <c r="D764" s="54" t="s">
        <v>734</v>
      </c>
      <c r="E764" s="54"/>
      <c r="F764" s="56">
        <v>700000</v>
      </c>
      <c r="G764" s="56">
        <f>F764</f>
        <v>700000</v>
      </c>
    </row>
    <row r="765" spans="1:7" ht="11.25" customHeight="1">
      <c r="A765" s="54">
        <v>2</v>
      </c>
      <c r="B765" s="129" t="s">
        <v>35</v>
      </c>
      <c r="C765" s="54"/>
      <c r="D765" s="93"/>
      <c r="E765" s="54"/>
      <c r="F765" s="54"/>
      <c r="G765" s="55"/>
    </row>
    <row r="766" spans="1:7" ht="60.75" customHeight="1">
      <c r="A766" s="54"/>
      <c r="B766" s="70" t="s">
        <v>620</v>
      </c>
      <c r="C766" s="54" t="s">
        <v>134</v>
      </c>
      <c r="D766" s="54" t="s">
        <v>138</v>
      </c>
      <c r="E766" s="54"/>
      <c r="F766" s="55">
        <v>1</v>
      </c>
      <c r="G766" s="55">
        <v>1</v>
      </c>
    </row>
    <row r="767" spans="1:7" ht="53.25" customHeight="1">
      <c r="A767" s="54"/>
      <c r="B767" s="70" t="s">
        <v>621</v>
      </c>
      <c r="C767" s="54" t="s">
        <v>320</v>
      </c>
      <c r="D767" s="54" t="s">
        <v>138</v>
      </c>
      <c r="E767" s="54"/>
      <c r="F767" s="63">
        <v>505</v>
      </c>
      <c r="G767" s="63">
        <f>F767</f>
        <v>505</v>
      </c>
    </row>
    <row r="768" spans="1:7" ht="11.25" customHeight="1">
      <c r="A768" s="54">
        <v>3</v>
      </c>
      <c r="B768" s="129" t="s">
        <v>36</v>
      </c>
      <c r="C768" s="54"/>
      <c r="D768" s="93"/>
      <c r="E768" s="54"/>
      <c r="F768" s="54"/>
      <c r="G768" s="69"/>
    </row>
    <row r="769" spans="1:7" ht="61.5" customHeight="1">
      <c r="A769" s="54"/>
      <c r="B769" s="70" t="s">
        <v>622</v>
      </c>
      <c r="C769" s="54" t="s">
        <v>129</v>
      </c>
      <c r="D769" s="54" t="s">
        <v>137</v>
      </c>
      <c r="E769" s="54"/>
      <c r="F769" s="56">
        <v>39440</v>
      </c>
      <c r="G769" s="56">
        <f>F769</f>
        <v>39440</v>
      </c>
    </row>
    <row r="770" spans="1:7" ht="54" customHeight="1">
      <c r="A770" s="54"/>
      <c r="B770" s="70" t="s">
        <v>623</v>
      </c>
      <c r="C770" s="54" t="s">
        <v>129</v>
      </c>
      <c r="D770" s="54" t="s">
        <v>137</v>
      </c>
      <c r="E770" s="54"/>
      <c r="F770" s="56">
        <f>(F764-F769)/F767</f>
        <v>1308.0396039603961</v>
      </c>
      <c r="G770" s="56">
        <f>E770+F770</f>
        <v>1308.0396039603961</v>
      </c>
    </row>
    <row r="771" spans="1:7" ht="11.25" customHeight="1">
      <c r="A771" s="54">
        <v>4</v>
      </c>
      <c r="B771" s="129" t="s">
        <v>37</v>
      </c>
      <c r="C771" s="54"/>
      <c r="D771" s="93"/>
      <c r="E771" s="54"/>
      <c r="F771" s="54"/>
      <c r="G771" s="55"/>
    </row>
    <row r="772" spans="1:7" ht="58.5" customHeight="1">
      <c r="A772" s="54"/>
      <c r="B772" s="70" t="s">
        <v>624</v>
      </c>
      <c r="C772" s="54" t="s">
        <v>141</v>
      </c>
      <c r="D772" s="54" t="s">
        <v>140</v>
      </c>
      <c r="E772" s="54"/>
      <c r="F772" s="54">
        <v>100</v>
      </c>
      <c r="G772" s="55">
        <v>100</v>
      </c>
    </row>
    <row r="773" spans="1:7" ht="40.5" customHeight="1">
      <c r="A773" s="54"/>
      <c r="B773" s="221" t="s">
        <v>719</v>
      </c>
      <c r="C773" s="221"/>
      <c r="D773" s="54"/>
      <c r="E773" s="54"/>
      <c r="F773" s="54"/>
      <c r="G773" s="55"/>
    </row>
    <row r="774" spans="1:7" ht="11.25" customHeight="1">
      <c r="A774" s="54">
        <v>1</v>
      </c>
      <c r="B774" s="129" t="s">
        <v>34</v>
      </c>
      <c r="C774" s="54"/>
      <c r="D774" s="54"/>
      <c r="E774" s="54"/>
      <c r="F774" s="54"/>
      <c r="G774" s="55"/>
    </row>
    <row r="775" spans="1:7" ht="48" customHeight="1">
      <c r="A775" s="54"/>
      <c r="B775" s="60" t="s">
        <v>625</v>
      </c>
      <c r="C775" s="54" t="s">
        <v>125</v>
      </c>
      <c r="D775" s="54" t="s">
        <v>563</v>
      </c>
      <c r="E775" s="54"/>
      <c r="F775" s="56">
        <v>500000</v>
      </c>
      <c r="G775" s="56">
        <f>F775</f>
        <v>500000</v>
      </c>
    </row>
    <row r="776" spans="1:7" ht="11.25" customHeight="1">
      <c r="A776" s="54">
        <v>2</v>
      </c>
      <c r="B776" s="129" t="s">
        <v>35</v>
      </c>
      <c r="C776" s="54"/>
      <c r="D776" s="93"/>
      <c r="E776" s="54"/>
      <c r="F776" s="54"/>
      <c r="G776" s="55"/>
    </row>
    <row r="777" spans="1:7" ht="60.75" customHeight="1">
      <c r="A777" s="54"/>
      <c r="B777" s="70" t="s">
        <v>626</v>
      </c>
      <c r="C777" s="54" t="s">
        <v>134</v>
      </c>
      <c r="D777" s="54" t="s">
        <v>138</v>
      </c>
      <c r="E777" s="54"/>
      <c r="F777" s="55">
        <v>1</v>
      </c>
      <c r="G777" s="55">
        <v>1</v>
      </c>
    </row>
    <row r="778" spans="1:7" ht="53.25" customHeight="1">
      <c r="A778" s="54"/>
      <c r="B778" s="70" t="s">
        <v>627</v>
      </c>
      <c r="C778" s="54" t="s">
        <v>320</v>
      </c>
      <c r="D778" s="54" t="s">
        <v>138</v>
      </c>
      <c r="E778" s="54"/>
      <c r="F778" s="63">
        <v>202.5</v>
      </c>
      <c r="G778" s="63">
        <f>F778</f>
        <v>202.5</v>
      </c>
    </row>
    <row r="779" spans="1:7" ht="11.25" customHeight="1">
      <c r="A779" s="54">
        <v>3</v>
      </c>
      <c r="B779" s="129" t="s">
        <v>36</v>
      </c>
      <c r="C779" s="54"/>
      <c r="D779" s="93"/>
      <c r="E779" s="54"/>
      <c r="F779" s="54"/>
      <c r="G779" s="69"/>
    </row>
    <row r="780" spans="1:7" ht="61.5" customHeight="1">
      <c r="A780" s="54"/>
      <c r="B780" s="70" t="s">
        <v>628</v>
      </c>
      <c r="C780" s="54" t="s">
        <v>129</v>
      </c>
      <c r="D780" s="54" t="s">
        <v>137</v>
      </c>
      <c r="E780" s="54"/>
      <c r="F780" s="56">
        <v>50000</v>
      </c>
      <c r="G780" s="56">
        <f>F780</f>
        <v>50000</v>
      </c>
    </row>
    <row r="781" spans="1:7" ht="54" customHeight="1">
      <c r="A781" s="54"/>
      <c r="B781" s="70" t="s">
        <v>629</v>
      </c>
      <c r="C781" s="54" t="s">
        <v>129</v>
      </c>
      <c r="D781" s="54" t="s">
        <v>137</v>
      </c>
      <c r="E781" s="54"/>
      <c r="F781" s="56">
        <f>(F775-F780)/F778</f>
        <v>2222.2222222222222</v>
      </c>
      <c r="G781" s="56">
        <f>E781+F781</f>
        <v>2222.2222222222222</v>
      </c>
    </row>
    <row r="782" spans="1:7" ht="11.25" customHeight="1">
      <c r="A782" s="54">
        <v>4</v>
      </c>
      <c r="B782" s="129" t="s">
        <v>37</v>
      </c>
      <c r="C782" s="54"/>
      <c r="D782" s="93"/>
      <c r="E782" s="54"/>
      <c r="F782" s="54"/>
      <c r="G782" s="55"/>
    </row>
    <row r="783" spans="1:7" ht="58.5" customHeight="1">
      <c r="A783" s="54"/>
      <c r="B783" s="70" t="s">
        <v>630</v>
      </c>
      <c r="C783" s="54" t="s">
        <v>141</v>
      </c>
      <c r="D783" s="54" t="s">
        <v>140</v>
      </c>
      <c r="E783" s="54"/>
      <c r="F783" s="54">
        <v>100</v>
      </c>
      <c r="G783" s="55">
        <v>100</v>
      </c>
    </row>
    <row r="784" spans="1:7" ht="45.75" customHeight="1">
      <c r="A784" s="54"/>
      <c r="B784" s="221" t="s">
        <v>720</v>
      </c>
      <c r="C784" s="221"/>
      <c r="D784" s="54"/>
      <c r="E784" s="54"/>
      <c r="F784" s="54"/>
      <c r="G784" s="55"/>
    </row>
    <row r="785" spans="1:7" ht="21.75" customHeight="1">
      <c r="A785" s="54">
        <v>1</v>
      </c>
      <c r="B785" s="129" t="s">
        <v>34</v>
      </c>
      <c r="C785" s="54"/>
      <c r="D785" s="54"/>
      <c r="E785" s="54"/>
      <c r="F785" s="54"/>
      <c r="G785" s="55"/>
    </row>
    <row r="786" spans="1:7" ht="48" customHeight="1">
      <c r="A786" s="54"/>
      <c r="B786" s="60" t="s">
        <v>747</v>
      </c>
      <c r="C786" s="54" t="s">
        <v>125</v>
      </c>
      <c r="D786" s="54" t="s">
        <v>563</v>
      </c>
      <c r="E786" s="54"/>
      <c r="F786" s="56">
        <v>1500000</v>
      </c>
      <c r="G786" s="56">
        <f>F786</f>
        <v>1500000</v>
      </c>
    </row>
    <row r="787" spans="1:7" ht="20.25" customHeight="1">
      <c r="A787" s="54">
        <v>2</v>
      </c>
      <c r="B787" s="129" t="s">
        <v>35</v>
      </c>
      <c r="C787" s="54"/>
      <c r="D787" s="93"/>
      <c r="E787" s="54"/>
      <c r="F787" s="54"/>
      <c r="G787" s="55"/>
    </row>
    <row r="788" spans="1:7" ht="60.75" customHeight="1">
      <c r="A788" s="54"/>
      <c r="B788" s="70" t="s">
        <v>631</v>
      </c>
      <c r="C788" s="54" t="s">
        <v>134</v>
      </c>
      <c r="D788" s="54" t="s">
        <v>138</v>
      </c>
      <c r="E788" s="54"/>
      <c r="F788" s="55">
        <v>1</v>
      </c>
      <c r="G788" s="55">
        <v>1</v>
      </c>
    </row>
    <row r="789" spans="1:7" ht="53.25" customHeight="1">
      <c r="A789" s="54"/>
      <c r="B789" s="70" t="s">
        <v>637</v>
      </c>
      <c r="C789" s="54" t="s">
        <v>320</v>
      </c>
      <c r="D789" s="54" t="s">
        <v>138</v>
      </c>
      <c r="E789" s="54"/>
      <c r="F789" s="63">
        <f>650+30</f>
        <v>680</v>
      </c>
      <c r="G789" s="63">
        <f>F789</f>
        <v>680</v>
      </c>
    </row>
    <row r="790" spans="1:7" ht="11.25" customHeight="1">
      <c r="A790" s="54">
        <v>3</v>
      </c>
      <c r="B790" s="129" t="s">
        <v>36</v>
      </c>
      <c r="C790" s="54"/>
      <c r="D790" s="93"/>
      <c r="E790" s="54"/>
      <c r="F790" s="54"/>
      <c r="G790" s="69"/>
    </row>
    <row r="791" spans="1:7" ht="61.5" customHeight="1">
      <c r="A791" s="54"/>
      <c r="B791" s="70" t="s">
        <v>632</v>
      </c>
      <c r="C791" s="54" t="s">
        <v>129</v>
      </c>
      <c r="D791" s="54" t="s">
        <v>137</v>
      </c>
      <c r="E791" s="54"/>
      <c r="F791" s="56">
        <v>40039</v>
      </c>
      <c r="G791" s="56">
        <f>F791</f>
        <v>40039</v>
      </c>
    </row>
    <row r="792" spans="1:7" ht="46.5" customHeight="1">
      <c r="A792" s="54"/>
      <c r="B792" s="70" t="s">
        <v>633</v>
      </c>
      <c r="C792" s="54" t="s">
        <v>129</v>
      </c>
      <c r="D792" s="54" t="s">
        <v>137</v>
      </c>
      <c r="E792" s="54"/>
      <c r="F792" s="56">
        <f>(F786-F791)/F789</f>
        <v>2147.0014705882354</v>
      </c>
      <c r="G792" s="56">
        <f>E792+F792</f>
        <v>2147.0014705882354</v>
      </c>
    </row>
    <row r="793" spans="1:7" ht="11.25" customHeight="1">
      <c r="A793" s="54">
        <v>4</v>
      </c>
      <c r="B793" s="129" t="s">
        <v>37</v>
      </c>
      <c r="C793" s="54"/>
      <c r="D793" s="93"/>
      <c r="E793" s="54"/>
      <c r="F793" s="54"/>
      <c r="G793" s="55"/>
    </row>
    <row r="794" spans="1:7" ht="48.75" customHeight="1">
      <c r="A794" s="54"/>
      <c r="B794" s="70" t="s">
        <v>634</v>
      </c>
      <c r="C794" s="54" t="s">
        <v>141</v>
      </c>
      <c r="D794" s="54" t="s">
        <v>140</v>
      </c>
      <c r="E794" s="54"/>
      <c r="F794" s="54">
        <v>100</v>
      </c>
      <c r="G794" s="55">
        <v>100</v>
      </c>
    </row>
    <row r="795" spans="1:7" ht="36.75" customHeight="1">
      <c r="A795" s="54"/>
      <c r="B795" s="221" t="s">
        <v>742</v>
      </c>
      <c r="C795" s="221"/>
      <c r="D795" s="54"/>
      <c r="E795" s="54"/>
      <c r="F795" s="54"/>
      <c r="G795" s="55"/>
    </row>
    <row r="796" spans="1:7" ht="21.75" customHeight="1">
      <c r="A796" s="54">
        <v>1</v>
      </c>
      <c r="B796" s="129" t="s">
        <v>34</v>
      </c>
      <c r="C796" s="54"/>
      <c r="D796" s="54"/>
      <c r="E796" s="54"/>
      <c r="F796" s="54"/>
      <c r="G796" s="55"/>
    </row>
    <row r="797" spans="1:7" ht="42" customHeight="1">
      <c r="A797" s="54"/>
      <c r="B797" s="60" t="s">
        <v>743</v>
      </c>
      <c r="C797" s="54" t="s">
        <v>125</v>
      </c>
      <c r="D797" s="54" t="s">
        <v>734</v>
      </c>
      <c r="E797" s="54"/>
      <c r="F797" s="56">
        <v>50000</v>
      </c>
      <c r="G797" s="56">
        <f>F797</f>
        <v>50000</v>
      </c>
    </row>
    <row r="798" spans="1:7" ht="20.25" customHeight="1">
      <c r="A798" s="54">
        <v>2</v>
      </c>
      <c r="B798" s="129" t="s">
        <v>35</v>
      </c>
      <c r="C798" s="54"/>
      <c r="D798" s="93"/>
      <c r="E798" s="54"/>
      <c r="F798" s="54"/>
      <c r="G798" s="55"/>
    </row>
    <row r="799" spans="1:7" ht="45.75" customHeight="1">
      <c r="A799" s="54"/>
      <c r="B799" s="70" t="s">
        <v>744</v>
      </c>
      <c r="C799" s="54" t="s">
        <v>134</v>
      </c>
      <c r="D799" s="54" t="s">
        <v>138</v>
      </c>
      <c r="E799" s="54"/>
      <c r="F799" s="55">
        <v>1</v>
      </c>
      <c r="G799" s="55">
        <v>1</v>
      </c>
    </row>
    <row r="800" spans="1:7" ht="11.25" customHeight="1">
      <c r="A800" s="54">
        <v>3</v>
      </c>
      <c r="B800" s="129" t="s">
        <v>36</v>
      </c>
      <c r="C800" s="54"/>
      <c r="D800" s="93"/>
      <c r="E800" s="54"/>
      <c r="F800" s="54"/>
      <c r="G800" s="69"/>
    </row>
    <row r="801" spans="1:7" ht="47.25" customHeight="1">
      <c r="A801" s="54"/>
      <c r="B801" s="70" t="s">
        <v>745</v>
      </c>
      <c r="C801" s="54" t="s">
        <v>129</v>
      </c>
      <c r="D801" s="54" t="s">
        <v>137</v>
      </c>
      <c r="E801" s="54"/>
      <c r="F801" s="56">
        <f>F797/F799</f>
        <v>50000</v>
      </c>
      <c r="G801" s="56">
        <f>F801</f>
        <v>50000</v>
      </c>
    </row>
    <row r="802" spans="1:7" ht="11.25" customHeight="1">
      <c r="A802" s="54">
        <v>4</v>
      </c>
      <c r="B802" s="129" t="s">
        <v>37</v>
      </c>
      <c r="C802" s="54"/>
      <c r="D802" s="93"/>
      <c r="E802" s="54"/>
      <c r="F802" s="54"/>
      <c r="G802" s="55"/>
    </row>
    <row r="803" spans="1:7" ht="42.75" customHeight="1">
      <c r="A803" s="54"/>
      <c r="B803" s="70" t="s">
        <v>746</v>
      </c>
      <c r="C803" s="54" t="s">
        <v>141</v>
      </c>
      <c r="D803" s="54" t="s">
        <v>140</v>
      </c>
      <c r="E803" s="54"/>
      <c r="F803" s="54">
        <v>100</v>
      </c>
      <c r="G803" s="55">
        <v>100</v>
      </c>
    </row>
    <row r="804" spans="1:7" ht="34.5" customHeight="1">
      <c r="A804" s="54"/>
      <c r="B804" s="221" t="s">
        <v>748</v>
      </c>
      <c r="C804" s="221"/>
      <c r="D804" s="54"/>
      <c r="E804" s="54"/>
      <c r="F804" s="54"/>
      <c r="G804" s="55"/>
    </row>
    <row r="805" spans="1:7" ht="21.75" customHeight="1">
      <c r="A805" s="54">
        <v>1</v>
      </c>
      <c r="B805" s="129" t="s">
        <v>34</v>
      </c>
      <c r="C805" s="54"/>
      <c r="D805" s="54"/>
      <c r="E805" s="54"/>
      <c r="F805" s="54"/>
      <c r="G805" s="55"/>
    </row>
    <row r="806" spans="1:7" ht="43.5" customHeight="1">
      <c r="A806" s="54"/>
      <c r="B806" s="60" t="s">
        <v>749</v>
      </c>
      <c r="C806" s="54" t="s">
        <v>125</v>
      </c>
      <c r="D806" s="54" t="s">
        <v>734</v>
      </c>
      <c r="E806" s="54"/>
      <c r="F806" s="56">
        <v>50000</v>
      </c>
      <c r="G806" s="56">
        <f>F806</f>
        <v>50000</v>
      </c>
    </row>
    <row r="807" spans="1:7" ht="20.25" customHeight="1">
      <c r="A807" s="54">
        <v>2</v>
      </c>
      <c r="B807" s="129" t="s">
        <v>35</v>
      </c>
      <c r="C807" s="54"/>
      <c r="D807" s="93"/>
      <c r="E807" s="54"/>
      <c r="F807" s="54"/>
      <c r="G807" s="55"/>
    </row>
    <row r="808" spans="1:7" ht="60.75" customHeight="1">
      <c r="A808" s="54"/>
      <c r="B808" s="70" t="s">
        <v>750</v>
      </c>
      <c r="C808" s="54" t="s">
        <v>134</v>
      </c>
      <c r="D808" s="54" t="s">
        <v>138</v>
      </c>
      <c r="E808" s="54"/>
      <c r="F808" s="55">
        <v>1</v>
      </c>
      <c r="G808" s="55">
        <v>1</v>
      </c>
    </row>
    <row r="809" spans="1:7" ht="11.25" customHeight="1">
      <c r="A809" s="54">
        <v>3</v>
      </c>
      <c r="B809" s="129" t="s">
        <v>36</v>
      </c>
      <c r="C809" s="54"/>
      <c r="D809" s="93"/>
      <c r="E809" s="54"/>
      <c r="F809" s="54"/>
      <c r="G809" s="69"/>
    </row>
    <row r="810" spans="1:7" ht="46.5" customHeight="1">
      <c r="A810" s="54"/>
      <c r="B810" s="70" t="s">
        <v>751</v>
      </c>
      <c r="C810" s="54" t="s">
        <v>129</v>
      </c>
      <c r="D810" s="54" t="s">
        <v>137</v>
      </c>
      <c r="E810" s="54"/>
      <c r="F810" s="56">
        <f>F806/F808</f>
        <v>50000</v>
      </c>
      <c r="G810" s="56">
        <f>F810</f>
        <v>50000</v>
      </c>
    </row>
    <row r="811" spans="1:7" ht="11.25" customHeight="1">
      <c r="A811" s="54">
        <v>4</v>
      </c>
      <c r="B811" s="129" t="s">
        <v>37</v>
      </c>
      <c r="C811" s="54"/>
      <c r="D811" s="93"/>
      <c r="E811" s="54"/>
      <c r="F811" s="54"/>
      <c r="G811" s="55"/>
    </row>
    <row r="812" spans="1:7" ht="44.25" customHeight="1">
      <c r="A812" s="54"/>
      <c r="B812" s="70" t="s">
        <v>752</v>
      </c>
      <c r="C812" s="54" t="s">
        <v>141</v>
      </c>
      <c r="D812" s="54" t="s">
        <v>140</v>
      </c>
      <c r="E812" s="54"/>
      <c r="F812" s="54">
        <v>100</v>
      </c>
      <c r="G812" s="55">
        <v>100</v>
      </c>
    </row>
    <row r="813" spans="1:7" ht="31.5" customHeight="1">
      <c r="A813" s="54"/>
      <c r="B813" s="221" t="s">
        <v>753</v>
      </c>
      <c r="C813" s="221"/>
      <c r="D813" s="54"/>
      <c r="E813" s="54"/>
      <c r="F813" s="54"/>
      <c r="G813" s="55"/>
    </row>
    <row r="814" spans="1:7" ht="21.75" customHeight="1">
      <c r="A814" s="54">
        <v>1</v>
      </c>
      <c r="B814" s="129" t="s">
        <v>34</v>
      </c>
      <c r="C814" s="54"/>
      <c r="D814" s="54"/>
      <c r="E814" s="54"/>
      <c r="F814" s="54"/>
      <c r="G814" s="55"/>
    </row>
    <row r="815" spans="1:7" ht="45" customHeight="1">
      <c r="A815" s="54"/>
      <c r="B815" s="60" t="s">
        <v>754</v>
      </c>
      <c r="C815" s="54" t="s">
        <v>125</v>
      </c>
      <c r="D815" s="54" t="s">
        <v>734</v>
      </c>
      <c r="E815" s="54"/>
      <c r="F815" s="56">
        <v>50000</v>
      </c>
      <c r="G815" s="56">
        <f>F815</f>
        <v>50000</v>
      </c>
    </row>
    <row r="816" spans="1:7" ht="15.75" customHeight="1">
      <c r="A816" s="54">
        <v>2</v>
      </c>
      <c r="B816" s="129" t="s">
        <v>35</v>
      </c>
      <c r="C816" s="54"/>
      <c r="D816" s="93"/>
      <c r="E816" s="54"/>
      <c r="F816" s="54"/>
      <c r="G816" s="55"/>
    </row>
    <row r="817" spans="1:7" ht="48.75" customHeight="1">
      <c r="A817" s="54"/>
      <c r="B817" s="70" t="s">
        <v>755</v>
      </c>
      <c r="C817" s="54" t="s">
        <v>134</v>
      </c>
      <c r="D817" s="54" t="s">
        <v>138</v>
      </c>
      <c r="E817" s="54"/>
      <c r="F817" s="55">
        <v>1</v>
      </c>
      <c r="G817" s="55">
        <v>1</v>
      </c>
    </row>
    <row r="818" spans="1:7" ht="16.5" customHeight="1">
      <c r="A818" s="54">
        <v>3</v>
      </c>
      <c r="B818" s="129" t="s">
        <v>36</v>
      </c>
      <c r="C818" s="54"/>
      <c r="D818" s="93"/>
      <c r="E818" s="54"/>
      <c r="F818" s="54"/>
      <c r="G818" s="69"/>
    </row>
    <row r="819" spans="1:7" ht="46.5" customHeight="1">
      <c r="A819" s="54"/>
      <c r="B819" s="70" t="s">
        <v>756</v>
      </c>
      <c r="C819" s="54" t="s">
        <v>129</v>
      </c>
      <c r="D819" s="54" t="s">
        <v>137</v>
      </c>
      <c r="E819" s="54"/>
      <c r="F819" s="56">
        <f>F815/F817</f>
        <v>50000</v>
      </c>
      <c r="G819" s="56">
        <f>F819</f>
        <v>50000</v>
      </c>
    </row>
    <row r="820" spans="1:7" ht="11.25" customHeight="1">
      <c r="A820" s="54">
        <v>4</v>
      </c>
      <c r="B820" s="129" t="s">
        <v>37</v>
      </c>
      <c r="C820" s="54"/>
      <c r="D820" s="93"/>
      <c r="E820" s="54"/>
      <c r="F820" s="54"/>
      <c r="G820" s="55"/>
    </row>
    <row r="821" spans="1:7" ht="48.75" customHeight="1">
      <c r="A821" s="54"/>
      <c r="B821" s="70" t="s">
        <v>757</v>
      </c>
      <c r="C821" s="54" t="s">
        <v>141</v>
      </c>
      <c r="D821" s="54" t="s">
        <v>140</v>
      </c>
      <c r="E821" s="54"/>
      <c r="F821" s="54">
        <v>100</v>
      </c>
      <c r="G821" s="55">
        <v>100</v>
      </c>
    </row>
    <row r="822" spans="1:7" ht="8.25" customHeight="1">
      <c r="A822" s="95"/>
      <c r="B822" s="96"/>
      <c r="C822" s="35"/>
      <c r="D822" s="35"/>
      <c r="E822" s="95"/>
      <c r="F822" s="95"/>
      <c r="G822" s="123"/>
    </row>
    <row r="823" spans="1:7" ht="27" hidden="1" customHeight="1">
      <c r="A823" s="95"/>
      <c r="B823" s="96"/>
      <c r="C823" s="35"/>
      <c r="D823" s="35"/>
      <c r="E823" s="95"/>
      <c r="F823" s="95"/>
      <c r="G823" s="123"/>
    </row>
    <row r="824" spans="1:7" ht="6.75" hidden="1" customHeight="1">
      <c r="A824" s="95"/>
      <c r="B824" s="96"/>
      <c r="C824" s="95"/>
      <c r="D824" s="95"/>
      <c r="E824" s="95"/>
      <c r="F824" s="97"/>
      <c r="G824" s="97"/>
    </row>
    <row r="825" spans="1:7" ht="27" hidden="1" customHeight="1">
      <c r="A825" s="98"/>
      <c r="B825" s="99"/>
      <c r="C825" s="100"/>
      <c r="D825" s="101"/>
      <c r="E825" s="98"/>
      <c r="F825" s="102"/>
      <c r="G825" s="103"/>
    </row>
    <row r="826" spans="1:7" ht="29.25" hidden="1" customHeight="1">
      <c r="A826" s="98"/>
      <c r="B826" s="104"/>
      <c r="C826" s="105"/>
      <c r="D826" s="105"/>
      <c r="E826" s="98"/>
      <c r="F826" s="106"/>
      <c r="G826" s="45"/>
    </row>
    <row r="827" spans="1:7" ht="15" hidden="1" customHeight="1">
      <c r="A827" s="98"/>
      <c r="B827" s="104"/>
      <c r="C827" s="105"/>
      <c r="D827" s="105"/>
      <c r="E827" s="98"/>
      <c r="F827" s="106"/>
      <c r="G827" s="45"/>
    </row>
    <row r="828" spans="1:7" ht="41.25" customHeight="1">
      <c r="A828" s="214" t="s">
        <v>553</v>
      </c>
      <c r="B828" s="214"/>
      <c r="C828" s="214"/>
      <c r="D828" s="107"/>
      <c r="E828" s="108"/>
      <c r="F828" s="215" t="s">
        <v>780</v>
      </c>
      <c r="G828" s="215"/>
    </row>
    <row r="829" spans="1:7" ht="11.25" customHeight="1">
      <c r="A829" s="109"/>
      <c r="B829" s="46"/>
      <c r="D829" s="176" t="s">
        <v>38</v>
      </c>
      <c r="F829" s="209" t="s">
        <v>184</v>
      </c>
      <c r="G829" s="209"/>
    </row>
    <row r="830" spans="1:7" ht="19.5" customHeight="1">
      <c r="A830" s="216" t="s">
        <v>40</v>
      </c>
      <c r="B830" s="216"/>
      <c r="C830" s="46"/>
      <c r="D830" s="46"/>
    </row>
    <row r="831" spans="1:7" ht="38.25" customHeight="1">
      <c r="A831" s="217" t="s">
        <v>282</v>
      </c>
      <c r="B831" s="217"/>
      <c r="C831" s="217"/>
      <c r="D831" s="46"/>
    </row>
    <row r="832" spans="1:7" ht="39.75" customHeight="1">
      <c r="A832" s="218" t="s">
        <v>280</v>
      </c>
      <c r="B832" s="219"/>
      <c r="C832" s="219"/>
      <c r="D832" s="107"/>
      <c r="E832" s="108"/>
      <c r="F832" s="220" t="s">
        <v>281</v>
      </c>
      <c r="G832" s="220"/>
    </row>
    <row r="833" spans="1:7" ht="9.75" customHeight="1">
      <c r="B833" s="46"/>
      <c r="C833" s="46"/>
      <c r="D833" s="176" t="s">
        <v>38</v>
      </c>
      <c r="F833" s="209" t="s">
        <v>78</v>
      </c>
      <c r="G833" s="209"/>
    </row>
    <row r="834" spans="1:7" ht="14.25" customHeight="1">
      <c r="A834" s="36" t="s">
        <v>76</v>
      </c>
      <c r="B834" s="36"/>
      <c r="C834" s="36"/>
      <c r="D834" s="36"/>
      <c r="E834" s="36"/>
      <c r="F834" s="36"/>
      <c r="G834" s="36"/>
    </row>
    <row r="835" spans="1:7" ht="3.75" hidden="1" customHeight="1">
      <c r="A835" s="110"/>
      <c r="B835" s="37" t="s">
        <v>132</v>
      </c>
    </row>
    <row r="836" spans="1:7" ht="11.25" customHeight="1">
      <c r="A836" s="113" t="s">
        <v>193</v>
      </c>
      <c r="B836" s="36"/>
      <c r="C836" s="36"/>
      <c r="D836" s="36"/>
      <c r="E836" s="36"/>
      <c r="F836" s="36"/>
      <c r="G836" s="36"/>
    </row>
    <row r="837" spans="1:7" ht="7.5" hidden="1" customHeight="1">
      <c r="A837" s="111"/>
    </row>
  </sheetData>
  <mergeCells count="164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0:C60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89:C189"/>
    <mergeCell ref="B190:C190"/>
    <mergeCell ref="B203:C203"/>
    <mergeCell ref="B216:C216"/>
    <mergeCell ref="B229:D229"/>
    <mergeCell ref="B238:C238"/>
    <mergeCell ref="A97:C97"/>
    <mergeCell ref="B99:G99"/>
    <mergeCell ref="A104:B104"/>
    <mergeCell ref="B106:G106"/>
    <mergeCell ref="B110:C110"/>
    <mergeCell ref="B111:C111"/>
    <mergeCell ref="B312:C312"/>
    <mergeCell ref="B313:C313"/>
    <mergeCell ref="B335:C335"/>
    <mergeCell ref="B344:C344"/>
    <mergeCell ref="B355:C355"/>
    <mergeCell ref="B364:C364"/>
    <mergeCell ref="B257:C257"/>
    <mergeCell ref="B266:C266"/>
    <mergeCell ref="B276:C276"/>
    <mergeCell ref="B285:C285"/>
    <mergeCell ref="B294:C294"/>
    <mergeCell ref="B303:C303"/>
    <mergeCell ref="B432:C432"/>
    <mergeCell ref="B433:C433"/>
    <mergeCell ref="B442:C442"/>
    <mergeCell ref="B443:C443"/>
    <mergeCell ref="B453:C453"/>
    <mergeCell ref="B462:C462"/>
    <mergeCell ref="B373:C373"/>
    <mergeCell ref="B382:C382"/>
    <mergeCell ref="B395:C395"/>
    <mergeCell ref="B405:C405"/>
    <mergeCell ref="B414:C414"/>
    <mergeCell ref="B423:C423"/>
    <mergeCell ref="B529:C529"/>
    <mergeCell ref="B538:C538"/>
    <mergeCell ref="B547:C547"/>
    <mergeCell ref="B558:C558"/>
    <mergeCell ref="B567:C567"/>
    <mergeCell ref="B578:C578"/>
    <mergeCell ref="B471:C471"/>
    <mergeCell ref="B480:C480"/>
    <mergeCell ref="B489:C489"/>
    <mergeCell ref="B498:C498"/>
    <mergeCell ref="B509:C509"/>
    <mergeCell ref="B520:C520"/>
    <mergeCell ref="B678:C678"/>
    <mergeCell ref="B687:D687"/>
    <mergeCell ref="B631:C631"/>
    <mergeCell ref="B697:C697"/>
    <mergeCell ref="B601:C601"/>
    <mergeCell ref="B611:C611"/>
    <mergeCell ref="B621:C621"/>
    <mergeCell ref="B642:C642"/>
    <mergeCell ref="B651:C651"/>
    <mergeCell ref="F833:G833"/>
    <mergeCell ref="B62:C62"/>
    <mergeCell ref="B589:C589"/>
    <mergeCell ref="A828:C828"/>
    <mergeCell ref="F828:G828"/>
    <mergeCell ref="F829:G829"/>
    <mergeCell ref="A830:B830"/>
    <mergeCell ref="A831:C831"/>
    <mergeCell ref="A832:C832"/>
    <mergeCell ref="F832:G832"/>
    <mergeCell ref="B762:C762"/>
    <mergeCell ref="B773:C773"/>
    <mergeCell ref="B784:C784"/>
    <mergeCell ref="B795:C795"/>
    <mergeCell ref="B804:C804"/>
    <mergeCell ref="B813:C813"/>
    <mergeCell ref="B706:C706"/>
    <mergeCell ref="B707:C707"/>
    <mergeCell ref="B718:C718"/>
    <mergeCell ref="B729:C729"/>
    <mergeCell ref="B740:C740"/>
    <mergeCell ref="B751:C751"/>
    <mergeCell ref="B660:C660"/>
    <mergeCell ref="B669:C669"/>
  </mergeCells>
  <pageMargins left="0.39370078740157483" right="0.15748031496062992" top="0.62992125984251968" bottom="0.27559055118110237" header="0.62992125984251968" footer="0.23622047244094491"/>
  <pageSetup paperSize="9" scale="59" fitToHeight="46" orientation="landscape" r:id="rId1"/>
  <rowBreaks count="1" manualBreakCount="1">
    <brk id="24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02"/>
  <sheetViews>
    <sheetView topLeftCell="A190" workbookViewId="0">
      <selection sqref="A1:L202"/>
    </sheetView>
  </sheetViews>
  <sheetFormatPr defaultColWidth="9" defaultRowHeight="15"/>
  <cols>
    <col min="1" max="1" width="31.5" style="152" customWidth="1"/>
    <col min="2" max="2" width="3.875" style="152" customWidth="1"/>
    <col min="3" max="5" width="0" style="152" hidden="1" customWidth="1"/>
    <col min="6" max="6" width="10.75" style="152" customWidth="1"/>
    <col min="7" max="7" width="31.5" style="152" customWidth="1"/>
    <col min="8" max="8" width="3.875" style="152" customWidth="1"/>
    <col min="9" max="11" width="0" style="152" hidden="1" customWidth="1"/>
    <col min="12" max="12" width="10.75" style="152" customWidth="1"/>
    <col min="13" max="16384" width="9" style="152"/>
  </cols>
  <sheetData>
    <row r="1" spans="1:13">
      <c r="A1" s="130" t="s">
        <v>640</v>
      </c>
      <c r="B1" s="88"/>
      <c r="C1" s="54"/>
      <c r="D1" s="54"/>
      <c r="E1" s="54"/>
      <c r="F1" s="56"/>
      <c r="G1" s="130" t="s">
        <v>640</v>
      </c>
      <c r="H1" s="88"/>
      <c r="I1" s="54"/>
      <c r="J1" s="54"/>
      <c r="K1" s="54"/>
      <c r="L1" s="56"/>
    </row>
    <row r="2" spans="1:13">
      <c r="A2" s="157" t="s">
        <v>34</v>
      </c>
      <c r="B2" s="54"/>
      <c r="C2" s="54"/>
      <c r="D2" s="54"/>
      <c r="E2" s="54"/>
      <c r="F2" s="56"/>
      <c r="G2" s="159" t="s">
        <v>34</v>
      </c>
      <c r="H2" s="54"/>
      <c r="I2" s="54"/>
      <c r="J2" s="54"/>
      <c r="K2" s="54"/>
      <c r="L2" s="56"/>
    </row>
    <row r="3" spans="1:13" ht="23.25">
      <c r="A3" s="71" t="s">
        <v>307</v>
      </c>
      <c r="B3" s="94" t="s">
        <v>125</v>
      </c>
      <c r="C3" s="54" t="s">
        <v>130</v>
      </c>
      <c r="D3" s="66">
        <f>SUM(D4:D15)</f>
        <v>29977739</v>
      </c>
      <c r="E3" s="54"/>
      <c r="F3" s="66">
        <f>SUM(F4:F15)</f>
        <v>29977739</v>
      </c>
      <c r="G3" s="71" t="s">
        <v>307</v>
      </c>
      <c r="H3" s="94" t="s">
        <v>125</v>
      </c>
      <c r="I3" s="54" t="s">
        <v>130</v>
      </c>
      <c r="J3" s="66">
        <f>SUM(J4:J15)</f>
        <v>27743257</v>
      </c>
      <c r="K3" s="54"/>
      <c r="L3" s="66">
        <f>SUM(L4:L15)</f>
        <v>27743257</v>
      </c>
      <c r="M3" s="155"/>
    </row>
    <row r="4" spans="1:13" ht="51">
      <c r="A4" s="124" t="s">
        <v>311</v>
      </c>
      <c r="B4" s="117" t="s">
        <v>125</v>
      </c>
      <c r="C4" s="116" t="s">
        <v>758</v>
      </c>
      <c r="D4" s="66">
        <v>1218112</v>
      </c>
      <c r="E4" s="56"/>
      <c r="F4" s="56">
        <f t="shared" ref="F4:F15" si="0">D4+E4</f>
        <v>1218112</v>
      </c>
      <c r="G4" s="124" t="s">
        <v>311</v>
      </c>
      <c r="H4" s="117" t="s">
        <v>125</v>
      </c>
      <c r="I4" s="116" t="s">
        <v>776</v>
      </c>
      <c r="J4" s="66">
        <v>1217061</v>
      </c>
      <c r="K4" s="56"/>
      <c r="L4" s="56">
        <f t="shared" ref="L4:L15" si="1">J4+K4</f>
        <v>1217061</v>
      </c>
      <c r="M4" s="155"/>
    </row>
    <row r="5" spans="1:13" ht="51">
      <c r="A5" s="124" t="s">
        <v>312</v>
      </c>
      <c r="B5" s="117" t="s">
        <v>125</v>
      </c>
      <c r="C5" s="116" t="s">
        <v>758</v>
      </c>
      <c r="D5" s="66">
        <v>705266</v>
      </c>
      <c r="E5" s="56"/>
      <c r="F5" s="56">
        <f t="shared" si="0"/>
        <v>705266</v>
      </c>
      <c r="G5" s="124" t="s">
        <v>312</v>
      </c>
      <c r="H5" s="117" t="s">
        <v>125</v>
      </c>
      <c r="I5" s="116" t="s">
        <v>776</v>
      </c>
      <c r="J5" s="66">
        <v>692844</v>
      </c>
      <c r="K5" s="56"/>
      <c r="L5" s="56">
        <f t="shared" si="1"/>
        <v>692844</v>
      </c>
      <c r="M5" s="155"/>
    </row>
    <row r="6" spans="1:13" ht="45">
      <c r="A6" s="124" t="s">
        <v>313</v>
      </c>
      <c r="B6" s="117" t="s">
        <v>125</v>
      </c>
      <c r="C6" s="116" t="s">
        <v>758</v>
      </c>
      <c r="D6" s="66">
        <v>543248</v>
      </c>
      <c r="E6" s="56"/>
      <c r="F6" s="56">
        <f t="shared" si="0"/>
        <v>543248</v>
      </c>
      <c r="G6" s="124" t="s">
        <v>313</v>
      </c>
      <c r="H6" s="117" t="s">
        <v>125</v>
      </c>
      <c r="I6" s="116" t="s">
        <v>776</v>
      </c>
      <c r="J6" s="66">
        <v>537731</v>
      </c>
      <c r="K6" s="56"/>
      <c r="L6" s="56">
        <f t="shared" si="1"/>
        <v>537731</v>
      </c>
      <c r="M6" s="155"/>
    </row>
    <row r="7" spans="1:13" ht="45">
      <c r="A7" s="124" t="s">
        <v>314</v>
      </c>
      <c r="B7" s="117" t="s">
        <v>125</v>
      </c>
      <c r="C7" s="116" t="s">
        <v>758</v>
      </c>
      <c r="D7" s="66">
        <v>1130841</v>
      </c>
      <c r="E7" s="56"/>
      <c r="F7" s="56">
        <f t="shared" si="0"/>
        <v>1130841</v>
      </c>
      <c r="G7" s="124" t="s">
        <v>314</v>
      </c>
      <c r="H7" s="117" t="s">
        <v>125</v>
      </c>
      <c r="I7" s="116" t="s">
        <v>776</v>
      </c>
      <c r="J7" s="66">
        <v>1130841</v>
      </c>
      <c r="K7" s="56"/>
      <c r="L7" s="56">
        <f t="shared" si="1"/>
        <v>1130841</v>
      </c>
      <c r="M7" s="155"/>
    </row>
    <row r="8" spans="1:13" ht="51">
      <c r="A8" s="124" t="s">
        <v>544</v>
      </c>
      <c r="B8" s="117" t="s">
        <v>125</v>
      </c>
      <c r="C8" s="116" t="s">
        <v>758</v>
      </c>
      <c r="D8" s="66">
        <v>1244000</v>
      </c>
      <c r="E8" s="56"/>
      <c r="F8" s="56">
        <f t="shared" si="0"/>
        <v>1244000</v>
      </c>
      <c r="G8" s="124" t="s">
        <v>544</v>
      </c>
      <c r="H8" s="117" t="s">
        <v>125</v>
      </c>
      <c r="I8" s="116" t="s">
        <v>776</v>
      </c>
      <c r="J8" s="66">
        <v>1077503</v>
      </c>
      <c r="K8" s="56"/>
      <c r="L8" s="56">
        <f t="shared" si="1"/>
        <v>1077503</v>
      </c>
      <c r="M8" s="155"/>
    </row>
    <row r="9" spans="1:13" ht="51">
      <c r="A9" s="124" t="s">
        <v>315</v>
      </c>
      <c r="B9" s="117" t="s">
        <v>125</v>
      </c>
      <c r="C9" s="116" t="s">
        <v>758</v>
      </c>
      <c r="D9" s="66">
        <v>4065464</v>
      </c>
      <c r="E9" s="54"/>
      <c r="F9" s="56">
        <f t="shared" si="0"/>
        <v>4065464</v>
      </c>
      <c r="G9" s="124" t="s">
        <v>315</v>
      </c>
      <c r="H9" s="117" t="s">
        <v>125</v>
      </c>
      <c r="I9" s="116" t="s">
        <v>776</v>
      </c>
      <c r="J9" s="66">
        <v>4065464</v>
      </c>
      <c r="K9" s="54"/>
      <c r="L9" s="56">
        <f t="shared" si="1"/>
        <v>4065464</v>
      </c>
      <c r="M9" s="155"/>
    </row>
    <row r="10" spans="1:13" ht="51">
      <c r="A10" s="124" t="s">
        <v>317</v>
      </c>
      <c r="B10" s="117" t="s">
        <v>125</v>
      </c>
      <c r="C10" s="116" t="s">
        <v>758</v>
      </c>
      <c r="D10" s="66">
        <v>3957577</v>
      </c>
      <c r="E10" s="116"/>
      <c r="F10" s="56">
        <f t="shared" si="0"/>
        <v>3957577</v>
      </c>
      <c r="G10" s="124" t="s">
        <v>317</v>
      </c>
      <c r="H10" s="117" t="s">
        <v>125</v>
      </c>
      <c r="I10" s="116" t="s">
        <v>776</v>
      </c>
      <c r="J10" s="66">
        <v>3957577</v>
      </c>
      <c r="K10" s="116"/>
      <c r="L10" s="56">
        <f t="shared" si="1"/>
        <v>3957577</v>
      </c>
      <c r="M10" s="155"/>
    </row>
    <row r="11" spans="1:13" ht="64.5" thickBot="1">
      <c r="A11" s="124" t="s">
        <v>318</v>
      </c>
      <c r="B11" s="117" t="s">
        <v>125</v>
      </c>
      <c r="C11" s="116" t="s">
        <v>758</v>
      </c>
      <c r="D11" s="160">
        <v>4585727</v>
      </c>
      <c r="E11" s="116"/>
      <c r="F11" s="56">
        <f t="shared" si="0"/>
        <v>4585727</v>
      </c>
      <c r="G11" s="124" t="s">
        <v>318</v>
      </c>
      <c r="H11" s="117" t="s">
        <v>125</v>
      </c>
      <c r="I11" s="116" t="s">
        <v>776</v>
      </c>
      <c r="J11" s="160">
        <v>4585727</v>
      </c>
      <c r="K11" s="116"/>
      <c r="L11" s="56">
        <f t="shared" si="1"/>
        <v>4585727</v>
      </c>
      <c r="M11" s="155"/>
    </row>
    <row r="12" spans="1:13" ht="51.75" thickBot="1">
      <c r="A12" s="124" t="s">
        <v>548</v>
      </c>
      <c r="B12" s="117" t="s">
        <v>125</v>
      </c>
      <c r="C12" s="116" t="s">
        <v>758</v>
      </c>
      <c r="D12" s="160">
        <v>4691651</v>
      </c>
      <c r="E12" s="116"/>
      <c r="F12" s="56">
        <f t="shared" si="0"/>
        <v>4691651</v>
      </c>
      <c r="G12" s="124" t="s">
        <v>548</v>
      </c>
      <c r="H12" s="117" t="s">
        <v>125</v>
      </c>
      <c r="I12" s="116" t="s">
        <v>776</v>
      </c>
      <c r="J12" s="160">
        <v>4691651</v>
      </c>
      <c r="K12" s="116"/>
      <c r="L12" s="56">
        <f t="shared" si="1"/>
        <v>4691651</v>
      </c>
      <c r="M12" s="155"/>
    </row>
    <row r="13" spans="1:13" ht="51">
      <c r="A13" s="124" t="s">
        <v>542</v>
      </c>
      <c r="B13" s="117" t="s">
        <v>125</v>
      </c>
      <c r="C13" s="116" t="s">
        <v>758</v>
      </c>
      <c r="D13" s="66">
        <v>7596853</v>
      </c>
      <c r="E13" s="116"/>
      <c r="F13" s="56">
        <f t="shared" si="0"/>
        <v>7596853</v>
      </c>
      <c r="G13" s="124" t="s">
        <v>542</v>
      </c>
      <c r="H13" s="117" t="s">
        <v>125</v>
      </c>
      <c r="I13" s="116" t="s">
        <v>776</v>
      </c>
      <c r="J13" s="66">
        <f>7596853-2048818</f>
        <v>5548035</v>
      </c>
      <c r="K13" s="116"/>
      <c r="L13" s="56">
        <f t="shared" si="1"/>
        <v>5548035</v>
      </c>
      <c r="M13" s="155"/>
    </row>
    <row r="14" spans="1:13" ht="45">
      <c r="A14" s="124" t="s">
        <v>543</v>
      </c>
      <c r="B14" s="117" t="s">
        <v>125</v>
      </c>
      <c r="C14" s="116" t="s">
        <v>758</v>
      </c>
      <c r="D14" s="66">
        <v>40000</v>
      </c>
      <c r="E14" s="116"/>
      <c r="F14" s="56">
        <f t="shared" si="0"/>
        <v>40000</v>
      </c>
      <c r="G14" s="124" t="s">
        <v>543</v>
      </c>
      <c r="H14" s="117" t="s">
        <v>125</v>
      </c>
      <c r="I14" s="116" t="s">
        <v>776</v>
      </c>
      <c r="J14" s="66">
        <v>39823</v>
      </c>
      <c r="K14" s="116"/>
      <c r="L14" s="56">
        <f t="shared" si="1"/>
        <v>39823</v>
      </c>
      <c r="M14" s="155"/>
    </row>
    <row r="15" spans="1:13" ht="45">
      <c r="A15" s="124" t="s">
        <v>675</v>
      </c>
      <c r="B15" s="117" t="s">
        <v>125</v>
      </c>
      <c r="C15" s="116" t="s">
        <v>758</v>
      </c>
      <c r="D15" s="66">
        <v>199000</v>
      </c>
      <c r="E15" s="116"/>
      <c r="F15" s="56">
        <f t="shared" si="0"/>
        <v>199000</v>
      </c>
      <c r="G15" s="124" t="s">
        <v>675</v>
      </c>
      <c r="H15" s="117" t="s">
        <v>125</v>
      </c>
      <c r="I15" s="116" t="s">
        <v>776</v>
      </c>
      <c r="J15" s="66">
        <v>199000</v>
      </c>
      <c r="K15" s="116"/>
      <c r="L15" s="56">
        <f t="shared" si="1"/>
        <v>199000</v>
      </c>
      <c r="M15" s="155"/>
    </row>
    <row r="16" spans="1:13">
      <c r="A16" s="115" t="s">
        <v>35</v>
      </c>
      <c r="B16" s="54"/>
      <c r="C16" s="54"/>
      <c r="D16" s="119"/>
      <c r="E16" s="54"/>
      <c r="F16" s="56"/>
      <c r="G16" s="115" t="s">
        <v>35</v>
      </c>
      <c r="H16" s="54"/>
      <c r="I16" s="54"/>
      <c r="J16" s="119"/>
      <c r="K16" s="54"/>
      <c r="L16" s="56"/>
      <c r="M16" s="155"/>
    </row>
    <row r="17" spans="1:13" ht="23.25">
      <c r="A17" s="71" t="s">
        <v>319</v>
      </c>
      <c r="B17" s="54" t="s">
        <v>320</v>
      </c>
      <c r="C17" s="54" t="s">
        <v>126</v>
      </c>
      <c r="D17" s="66">
        <f>ROUND(D3/D19,0)</f>
        <v>12756</v>
      </c>
      <c r="E17" s="54"/>
      <c r="F17" s="56">
        <f t="shared" ref="F17:F53" si="2">D17</f>
        <v>12756</v>
      </c>
      <c r="G17" s="71" t="s">
        <v>319</v>
      </c>
      <c r="H17" s="54" t="s">
        <v>320</v>
      </c>
      <c r="I17" s="54" t="s">
        <v>126</v>
      </c>
      <c r="J17" s="66">
        <f>ROUND(J3/J19,0)</f>
        <v>11806</v>
      </c>
      <c r="K17" s="54"/>
      <c r="L17" s="56">
        <f t="shared" ref="L17:L21" si="3">J17</f>
        <v>11806</v>
      </c>
      <c r="M17" s="155"/>
    </row>
    <row r="18" spans="1:13">
      <c r="A18" s="115" t="s">
        <v>36</v>
      </c>
      <c r="B18" s="54"/>
      <c r="C18" s="54"/>
      <c r="D18" s="66"/>
      <c r="E18" s="54"/>
      <c r="F18" s="56">
        <f t="shared" si="2"/>
        <v>0</v>
      </c>
      <c r="G18" s="115" t="s">
        <v>36</v>
      </c>
      <c r="H18" s="54"/>
      <c r="I18" s="54"/>
      <c r="J18" s="66"/>
      <c r="K18" s="54"/>
      <c r="L18" s="56">
        <f t="shared" si="3"/>
        <v>0</v>
      </c>
      <c r="M18" s="155"/>
    </row>
    <row r="19" spans="1:13">
      <c r="A19" s="71" t="s">
        <v>321</v>
      </c>
      <c r="B19" s="54" t="s">
        <v>125</v>
      </c>
      <c r="C19" s="54" t="s">
        <v>137</v>
      </c>
      <c r="D19" s="58">
        <v>2350</v>
      </c>
      <c r="E19" s="54"/>
      <c r="F19" s="56">
        <f t="shared" si="2"/>
        <v>2350</v>
      </c>
      <c r="G19" s="71" t="s">
        <v>321</v>
      </c>
      <c r="H19" s="54" t="s">
        <v>125</v>
      </c>
      <c r="I19" s="54" t="s">
        <v>137</v>
      </c>
      <c r="J19" s="58">
        <v>2350</v>
      </c>
      <c r="K19" s="54"/>
      <c r="L19" s="56">
        <f t="shared" si="3"/>
        <v>2350</v>
      </c>
      <c r="M19" s="155"/>
    </row>
    <row r="20" spans="1:13">
      <c r="A20" s="115" t="s">
        <v>37</v>
      </c>
      <c r="B20" s="54"/>
      <c r="C20" s="54"/>
      <c r="D20" s="66"/>
      <c r="E20" s="54"/>
      <c r="F20" s="56">
        <f t="shared" si="2"/>
        <v>0</v>
      </c>
      <c r="G20" s="115" t="s">
        <v>37</v>
      </c>
      <c r="H20" s="54"/>
      <c r="I20" s="54"/>
      <c r="J20" s="66"/>
      <c r="K20" s="54"/>
      <c r="L20" s="56">
        <f t="shared" si="3"/>
        <v>0</v>
      </c>
      <c r="M20" s="155"/>
    </row>
    <row r="21" spans="1:13" ht="23.25">
      <c r="A21" s="71" t="s">
        <v>288</v>
      </c>
      <c r="B21" s="54" t="s">
        <v>141</v>
      </c>
      <c r="C21" s="54" t="s">
        <v>137</v>
      </c>
      <c r="D21" s="66">
        <v>100</v>
      </c>
      <c r="E21" s="54"/>
      <c r="F21" s="56">
        <f t="shared" si="2"/>
        <v>100</v>
      </c>
      <c r="G21" s="71" t="s">
        <v>288</v>
      </c>
      <c r="H21" s="54" t="s">
        <v>141</v>
      </c>
      <c r="I21" s="54" t="s">
        <v>137</v>
      </c>
      <c r="J21" s="66">
        <v>100</v>
      </c>
      <c r="K21" s="54"/>
      <c r="L21" s="56">
        <f t="shared" si="3"/>
        <v>100</v>
      </c>
      <c r="M21" s="155"/>
    </row>
    <row r="22" spans="1:13">
      <c r="A22" s="130" t="s">
        <v>641</v>
      </c>
      <c r="B22" s="88"/>
      <c r="C22" s="54"/>
      <c r="D22" s="54"/>
      <c r="E22" s="54"/>
      <c r="F22" s="56"/>
      <c r="G22" s="130" t="s">
        <v>641</v>
      </c>
      <c r="H22" s="88"/>
      <c r="I22" s="54"/>
      <c r="J22" s="54"/>
      <c r="K22" s="54"/>
      <c r="L22" s="56"/>
      <c r="M22" s="155"/>
    </row>
    <row r="23" spans="1:13">
      <c r="A23" s="157" t="s">
        <v>34</v>
      </c>
      <c r="B23" s="54"/>
      <c r="C23" s="54"/>
      <c r="D23" s="54"/>
      <c r="E23" s="54"/>
      <c r="F23" s="56"/>
      <c r="G23" s="159" t="s">
        <v>34</v>
      </c>
      <c r="H23" s="54"/>
      <c r="I23" s="54"/>
      <c r="J23" s="54"/>
      <c r="K23" s="54"/>
      <c r="L23" s="56"/>
      <c r="M23" s="155"/>
    </row>
    <row r="24" spans="1:13">
      <c r="A24" s="71" t="s">
        <v>297</v>
      </c>
      <c r="B24" s="94" t="s">
        <v>125</v>
      </c>
      <c r="C24" s="54" t="s">
        <v>130</v>
      </c>
      <c r="D24" s="58">
        <f>SUM(D25:D47)</f>
        <v>12315808</v>
      </c>
      <c r="E24" s="54"/>
      <c r="F24" s="58">
        <f>SUM(F25:F47)</f>
        <v>12315808</v>
      </c>
      <c r="G24" s="71" t="s">
        <v>297</v>
      </c>
      <c r="H24" s="94" t="s">
        <v>125</v>
      </c>
      <c r="I24" s="54" t="s">
        <v>130</v>
      </c>
      <c r="J24" s="58">
        <f>SUM(J25:J47)</f>
        <v>7392552</v>
      </c>
      <c r="K24" s="54"/>
      <c r="L24" s="58">
        <f>SUM(L25:L47)</f>
        <v>7392552</v>
      </c>
      <c r="M24" s="155"/>
    </row>
    <row r="25" spans="1:13" ht="51">
      <c r="A25" s="124" t="s">
        <v>432</v>
      </c>
      <c r="B25" s="117" t="s">
        <v>125</v>
      </c>
      <c r="C25" s="116" t="s">
        <v>758</v>
      </c>
      <c r="D25" s="137">
        <v>451669</v>
      </c>
      <c r="E25" s="116"/>
      <c r="F25" s="137">
        <f t="shared" si="2"/>
        <v>451669</v>
      </c>
      <c r="G25" s="124" t="s">
        <v>432</v>
      </c>
      <c r="H25" s="117" t="s">
        <v>125</v>
      </c>
      <c r="I25" s="116" t="s">
        <v>776</v>
      </c>
      <c r="J25" s="137">
        <v>451669</v>
      </c>
      <c r="K25" s="116"/>
      <c r="L25" s="137">
        <f t="shared" ref="L25:L53" si="4">J25</f>
        <v>451669</v>
      </c>
      <c r="M25" s="155"/>
    </row>
    <row r="26" spans="1:13" ht="51">
      <c r="A26" s="124" t="s">
        <v>433</v>
      </c>
      <c r="B26" s="117" t="s">
        <v>125</v>
      </c>
      <c r="C26" s="116" t="s">
        <v>758</v>
      </c>
      <c r="D26" s="137">
        <f>199000-968</f>
        <v>198032</v>
      </c>
      <c r="E26" s="116"/>
      <c r="F26" s="137">
        <f t="shared" si="2"/>
        <v>198032</v>
      </c>
      <c r="G26" s="124" t="s">
        <v>433</v>
      </c>
      <c r="H26" s="117" t="s">
        <v>125</v>
      </c>
      <c r="I26" s="116" t="s">
        <v>776</v>
      </c>
      <c r="J26" s="137">
        <f>199000-968</f>
        <v>198032</v>
      </c>
      <c r="K26" s="116"/>
      <c r="L26" s="137">
        <f t="shared" si="4"/>
        <v>198032</v>
      </c>
      <c r="M26" s="155"/>
    </row>
    <row r="27" spans="1:13" ht="45">
      <c r="A27" s="132" t="s">
        <v>441</v>
      </c>
      <c r="B27" s="117" t="s">
        <v>125</v>
      </c>
      <c r="C27" s="116" t="s">
        <v>758</v>
      </c>
      <c r="D27" s="137">
        <f>199000-24606</f>
        <v>174394</v>
      </c>
      <c r="E27" s="116"/>
      <c r="F27" s="137">
        <f t="shared" si="2"/>
        <v>174394</v>
      </c>
      <c r="G27" s="132" t="s">
        <v>441</v>
      </c>
      <c r="H27" s="117" t="s">
        <v>125</v>
      </c>
      <c r="I27" s="116" t="s">
        <v>776</v>
      </c>
      <c r="J27" s="137">
        <f>199000-24606</f>
        <v>174394</v>
      </c>
      <c r="K27" s="116"/>
      <c r="L27" s="137">
        <f t="shared" si="4"/>
        <v>174394</v>
      </c>
      <c r="M27" s="155"/>
    </row>
    <row r="28" spans="1:13" ht="51">
      <c r="A28" s="132" t="s">
        <v>555</v>
      </c>
      <c r="B28" s="117" t="s">
        <v>125</v>
      </c>
      <c r="C28" s="116" t="s">
        <v>758</v>
      </c>
      <c r="D28" s="137">
        <v>644018</v>
      </c>
      <c r="E28" s="116"/>
      <c r="F28" s="137">
        <f t="shared" si="2"/>
        <v>644018</v>
      </c>
      <c r="G28" s="132" t="s">
        <v>555</v>
      </c>
      <c r="H28" s="117" t="s">
        <v>125</v>
      </c>
      <c r="I28" s="116" t="s">
        <v>776</v>
      </c>
      <c r="J28" s="137">
        <v>559701</v>
      </c>
      <c r="K28" s="116"/>
      <c r="L28" s="137">
        <f t="shared" si="4"/>
        <v>559701</v>
      </c>
      <c r="M28" s="155"/>
    </row>
    <row r="29" spans="1:13" ht="45">
      <c r="A29" s="132" t="s">
        <v>442</v>
      </c>
      <c r="B29" s="117" t="s">
        <v>125</v>
      </c>
      <c r="C29" s="116" t="s">
        <v>758</v>
      </c>
      <c r="D29" s="137">
        <v>199000</v>
      </c>
      <c r="E29" s="116"/>
      <c r="F29" s="137">
        <f t="shared" si="2"/>
        <v>199000</v>
      </c>
      <c r="G29" s="132" t="s">
        <v>442</v>
      </c>
      <c r="H29" s="117" t="s">
        <v>125</v>
      </c>
      <c r="I29" s="116" t="s">
        <v>776</v>
      </c>
      <c r="J29" s="137">
        <v>189970</v>
      </c>
      <c r="K29" s="116"/>
      <c r="L29" s="137">
        <f t="shared" si="4"/>
        <v>189970</v>
      </c>
      <c r="M29" s="155"/>
    </row>
    <row r="30" spans="1:13" ht="63.75">
      <c r="A30" s="132" t="s">
        <v>443</v>
      </c>
      <c r="B30" s="117" t="s">
        <v>125</v>
      </c>
      <c r="C30" s="116" t="s">
        <v>758</v>
      </c>
      <c r="D30" s="137">
        <v>199000</v>
      </c>
      <c r="E30" s="116"/>
      <c r="F30" s="137">
        <f t="shared" si="2"/>
        <v>199000</v>
      </c>
      <c r="G30" s="132" t="s">
        <v>443</v>
      </c>
      <c r="H30" s="117" t="s">
        <v>125</v>
      </c>
      <c r="I30" s="116" t="s">
        <v>776</v>
      </c>
      <c r="J30" s="137">
        <v>199000</v>
      </c>
      <c r="K30" s="116"/>
      <c r="L30" s="137">
        <f t="shared" si="4"/>
        <v>199000</v>
      </c>
      <c r="M30" s="155"/>
    </row>
    <row r="31" spans="1:13" ht="45">
      <c r="A31" s="132" t="s">
        <v>444</v>
      </c>
      <c r="B31" s="117" t="s">
        <v>125</v>
      </c>
      <c r="C31" s="116" t="s">
        <v>758</v>
      </c>
      <c r="D31" s="139">
        <v>100000</v>
      </c>
      <c r="E31" s="116"/>
      <c r="F31" s="137">
        <f t="shared" si="2"/>
        <v>100000</v>
      </c>
      <c r="G31" s="273" t="s">
        <v>772</v>
      </c>
      <c r="H31" s="274"/>
      <c r="I31" s="274"/>
      <c r="J31" s="274"/>
      <c r="K31" s="274"/>
      <c r="L31" s="275"/>
      <c r="M31" s="155"/>
    </row>
    <row r="32" spans="1:13" ht="45">
      <c r="A32" s="132" t="s">
        <v>445</v>
      </c>
      <c r="B32" s="117" t="s">
        <v>125</v>
      </c>
      <c r="C32" s="116" t="s">
        <v>758</v>
      </c>
      <c r="D32" s="139">
        <f>199000-22646+2520</f>
        <v>178874</v>
      </c>
      <c r="E32" s="116"/>
      <c r="F32" s="137">
        <f t="shared" si="2"/>
        <v>178874</v>
      </c>
      <c r="G32" s="132" t="s">
        <v>445</v>
      </c>
      <c r="H32" s="117" t="s">
        <v>125</v>
      </c>
      <c r="I32" s="116" t="s">
        <v>776</v>
      </c>
      <c r="J32" s="139">
        <f>199000-22646+2520</f>
        <v>178874</v>
      </c>
      <c r="K32" s="116"/>
      <c r="L32" s="137">
        <f t="shared" si="4"/>
        <v>178874</v>
      </c>
      <c r="M32" s="155"/>
    </row>
    <row r="33" spans="1:13" ht="45">
      <c r="A33" s="132" t="s">
        <v>446</v>
      </c>
      <c r="B33" s="117" t="s">
        <v>125</v>
      </c>
      <c r="C33" s="116" t="s">
        <v>758</v>
      </c>
      <c r="D33" s="139">
        <v>199000</v>
      </c>
      <c r="E33" s="116"/>
      <c r="F33" s="137">
        <f t="shared" si="2"/>
        <v>199000</v>
      </c>
      <c r="G33" s="132" t="s">
        <v>446</v>
      </c>
      <c r="H33" s="117" t="s">
        <v>125</v>
      </c>
      <c r="I33" s="116" t="s">
        <v>776</v>
      </c>
      <c r="J33" s="139">
        <v>199000</v>
      </c>
      <c r="K33" s="116"/>
      <c r="L33" s="137">
        <f t="shared" si="4"/>
        <v>199000</v>
      </c>
      <c r="M33" s="155"/>
    </row>
    <row r="34" spans="1:13" ht="45">
      <c r="A34" s="132" t="s">
        <v>501</v>
      </c>
      <c r="B34" s="117" t="s">
        <v>125</v>
      </c>
      <c r="C34" s="116" t="s">
        <v>758</v>
      </c>
      <c r="D34" s="139">
        <f>2087862-1100000-100-86472-2520</f>
        <v>898770</v>
      </c>
      <c r="E34" s="116"/>
      <c r="F34" s="138">
        <f t="shared" si="2"/>
        <v>898770</v>
      </c>
      <c r="G34" s="132" t="s">
        <v>501</v>
      </c>
      <c r="H34" s="117" t="s">
        <v>125</v>
      </c>
      <c r="I34" s="116" t="s">
        <v>776</v>
      </c>
      <c r="J34" s="139">
        <v>893169</v>
      </c>
      <c r="K34" s="116"/>
      <c r="L34" s="138">
        <f t="shared" si="4"/>
        <v>893169</v>
      </c>
      <c r="M34" s="155"/>
    </row>
    <row r="35" spans="1:13" ht="45">
      <c r="A35" s="124" t="s">
        <v>512</v>
      </c>
      <c r="B35" s="117" t="s">
        <v>125</v>
      </c>
      <c r="C35" s="116" t="s">
        <v>758</v>
      </c>
      <c r="D35" s="139">
        <v>198126</v>
      </c>
      <c r="E35" s="116"/>
      <c r="F35" s="138">
        <f t="shared" si="2"/>
        <v>198126</v>
      </c>
      <c r="G35" s="124" t="s">
        <v>512</v>
      </c>
      <c r="H35" s="117" t="s">
        <v>125</v>
      </c>
      <c r="I35" s="116" t="s">
        <v>776</v>
      </c>
      <c r="J35" s="139">
        <v>198126</v>
      </c>
      <c r="K35" s="116"/>
      <c r="L35" s="138">
        <f t="shared" si="4"/>
        <v>198126</v>
      </c>
      <c r="M35" s="155"/>
    </row>
    <row r="36" spans="1:13" ht="45">
      <c r="A36" s="124" t="s">
        <v>513</v>
      </c>
      <c r="B36" s="117" t="s">
        <v>125</v>
      </c>
      <c r="C36" s="116" t="s">
        <v>758</v>
      </c>
      <c r="D36" s="139">
        <v>199000</v>
      </c>
      <c r="E36" s="116"/>
      <c r="F36" s="138">
        <f t="shared" si="2"/>
        <v>199000</v>
      </c>
      <c r="G36" s="124" t="s">
        <v>513</v>
      </c>
      <c r="H36" s="117" t="s">
        <v>125</v>
      </c>
      <c r="I36" s="116" t="s">
        <v>776</v>
      </c>
      <c r="J36" s="139">
        <v>199000</v>
      </c>
      <c r="K36" s="116"/>
      <c r="L36" s="138">
        <f t="shared" si="4"/>
        <v>199000</v>
      </c>
      <c r="M36" s="155"/>
    </row>
    <row r="37" spans="1:13" ht="45">
      <c r="A37" s="124" t="s">
        <v>514</v>
      </c>
      <c r="B37" s="117" t="s">
        <v>125</v>
      </c>
      <c r="C37" s="116" t="s">
        <v>758</v>
      </c>
      <c r="D37" s="139">
        <f>799000+21671</f>
        <v>820671</v>
      </c>
      <c r="E37" s="116"/>
      <c r="F37" s="138">
        <f t="shared" si="2"/>
        <v>820671</v>
      </c>
      <c r="G37" s="124" t="s">
        <v>514</v>
      </c>
      <c r="H37" s="117" t="s">
        <v>125</v>
      </c>
      <c r="I37" s="116" t="s">
        <v>776</v>
      </c>
      <c r="J37" s="139">
        <v>665054</v>
      </c>
      <c r="K37" s="116"/>
      <c r="L37" s="138">
        <f t="shared" si="4"/>
        <v>665054</v>
      </c>
      <c r="M37" s="155"/>
    </row>
    <row r="38" spans="1:13" ht="51">
      <c r="A38" s="124" t="s">
        <v>515</v>
      </c>
      <c r="B38" s="117" t="s">
        <v>125</v>
      </c>
      <c r="C38" s="116" t="s">
        <v>758</v>
      </c>
      <c r="D38" s="139">
        <v>199000</v>
      </c>
      <c r="E38" s="116"/>
      <c r="F38" s="138">
        <f t="shared" si="2"/>
        <v>199000</v>
      </c>
      <c r="G38" s="124" t="s">
        <v>515</v>
      </c>
      <c r="H38" s="117" t="s">
        <v>125</v>
      </c>
      <c r="I38" s="116" t="s">
        <v>776</v>
      </c>
      <c r="J38" s="139">
        <v>176572</v>
      </c>
      <c r="K38" s="116"/>
      <c r="L38" s="138">
        <f t="shared" si="4"/>
        <v>176572</v>
      </c>
      <c r="M38" s="155"/>
    </row>
    <row r="39" spans="1:13" ht="45">
      <c r="A39" s="124" t="s">
        <v>545</v>
      </c>
      <c r="B39" s="117" t="s">
        <v>125</v>
      </c>
      <c r="C39" s="116" t="s">
        <v>758</v>
      </c>
      <c r="D39" s="139">
        <f>135000+100</f>
        <v>135100</v>
      </c>
      <c r="E39" s="116"/>
      <c r="F39" s="138">
        <f t="shared" si="2"/>
        <v>135100</v>
      </c>
      <c r="G39" s="124" t="s">
        <v>545</v>
      </c>
      <c r="H39" s="117" t="s">
        <v>125</v>
      </c>
      <c r="I39" s="116" t="s">
        <v>776</v>
      </c>
      <c r="J39" s="139">
        <v>135096</v>
      </c>
      <c r="K39" s="116"/>
      <c r="L39" s="138">
        <f t="shared" si="4"/>
        <v>135096</v>
      </c>
      <c r="M39" s="155"/>
    </row>
    <row r="40" spans="1:13" ht="45">
      <c r="A40" s="124" t="s">
        <v>546</v>
      </c>
      <c r="B40" s="117" t="s">
        <v>125</v>
      </c>
      <c r="C40" s="116" t="s">
        <v>758</v>
      </c>
      <c r="D40" s="139">
        <f>400000+113021</f>
        <v>513021</v>
      </c>
      <c r="E40" s="116"/>
      <c r="F40" s="138">
        <f t="shared" si="2"/>
        <v>513021</v>
      </c>
      <c r="G40" s="124" t="s">
        <v>546</v>
      </c>
      <c r="H40" s="117" t="s">
        <v>125</v>
      </c>
      <c r="I40" s="116" t="s">
        <v>776</v>
      </c>
      <c r="J40" s="139">
        <v>471276</v>
      </c>
      <c r="K40" s="116"/>
      <c r="L40" s="138">
        <f t="shared" si="4"/>
        <v>471276</v>
      </c>
      <c r="M40" s="155"/>
    </row>
    <row r="41" spans="1:13" ht="51">
      <c r="A41" s="124" t="s">
        <v>547</v>
      </c>
      <c r="B41" s="117" t="s">
        <v>125</v>
      </c>
      <c r="C41" s="116" t="s">
        <v>758</v>
      </c>
      <c r="D41" s="139">
        <v>4519564</v>
      </c>
      <c r="E41" s="116"/>
      <c r="F41" s="138">
        <f t="shared" si="2"/>
        <v>4519564</v>
      </c>
      <c r="G41" s="124" t="s">
        <v>547</v>
      </c>
      <c r="H41" s="117" t="s">
        <v>125</v>
      </c>
      <c r="I41" s="116" t="s">
        <v>776</v>
      </c>
      <c r="J41" s="139">
        <v>15050</v>
      </c>
      <c r="K41" s="116"/>
      <c r="L41" s="138">
        <f t="shared" si="4"/>
        <v>15050</v>
      </c>
      <c r="M41" s="155"/>
    </row>
    <row r="42" spans="1:13" ht="45">
      <c r="A42" s="124" t="s">
        <v>551</v>
      </c>
      <c r="B42" s="117" t="s">
        <v>125</v>
      </c>
      <c r="C42" s="116" t="s">
        <v>758</v>
      </c>
      <c r="D42" s="139">
        <v>1154091</v>
      </c>
      <c r="E42" s="116"/>
      <c r="F42" s="138">
        <f t="shared" si="2"/>
        <v>1154091</v>
      </c>
      <c r="G42" s="124" t="s">
        <v>551</v>
      </c>
      <c r="H42" s="117" t="s">
        <v>125</v>
      </c>
      <c r="I42" s="116" t="s">
        <v>776</v>
      </c>
      <c r="J42" s="139">
        <v>1154091</v>
      </c>
      <c r="K42" s="116"/>
      <c r="L42" s="138">
        <f t="shared" si="4"/>
        <v>1154091</v>
      </c>
      <c r="M42" s="155"/>
    </row>
    <row r="43" spans="1:13" ht="51">
      <c r="A43" s="124" t="s">
        <v>676</v>
      </c>
      <c r="B43" s="117" t="s">
        <v>125</v>
      </c>
      <c r="C43" s="116" t="s">
        <v>758</v>
      </c>
      <c r="D43" s="139">
        <v>737000</v>
      </c>
      <c r="E43" s="116"/>
      <c r="F43" s="138">
        <f t="shared" si="2"/>
        <v>737000</v>
      </c>
      <c r="G43" s="124" t="s">
        <v>676</v>
      </c>
      <c r="H43" s="117" t="s">
        <v>125</v>
      </c>
      <c r="I43" s="116" t="s">
        <v>776</v>
      </c>
      <c r="J43" s="139">
        <v>737000</v>
      </c>
      <c r="K43" s="116"/>
      <c r="L43" s="138">
        <f t="shared" si="4"/>
        <v>737000</v>
      </c>
      <c r="M43" s="155"/>
    </row>
    <row r="44" spans="1:13" ht="51">
      <c r="A44" s="124" t="s">
        <v>677</v>
      </c>
      <c r="B44" s="117" t="s">
        <v>125</v>
      </c>
      <c r="C44" s="116" t="s">
        <v>758</v>
      </c>
      <c r="D44" s="139">
        <v>199000</v>
      </c>
      <c r="E44" s="116"/>
      <c r="F44" s="138">
        <f t="shared" si="2"/>
        <v>199000</v>
      </c>
      <c r="G44" s="124" t="s">
        <v>677</v>
      </c>
      <c r="H44" s="117" t="s">
        <v>125</v>
      </c>
      <c r="I44" s="116" t="s">
        <v>776</v>
      </c>
      <c r="J44" s="139">
        <v>199000</v>
      </c>
      <c r="K44" s="116"/>
      <c r="L44" s="138">
        <f t="shared" si="4"/>
        <v>199000</v>
      </c>
      <c r="M44" s="155"/>
    </row>
    <row r="45" spans="1:13" ht="45">
      <c r="A45" s="124" t="s">
        <v>678</v>
      </c>
      <c r="B45" s="117" t="s">
        <v>125</v>
      </c>
      <c r="C45" s="116" t="s">
        <v>758</v>
      </c>
      <c r="D45" s="139">
        <v>199000</v>
      </c>
      <c r="E45" s="116"/>
      <c r="F45" s="138">
        <f t="shared" si="2"/>
        <v>199000</v>
      </c>
      <c r="G45" s="273" t="s">
        <v>772</v>
      </c>
      <c r="H45" s="274"/>
      <c r="I45" s="274"/>
      <c r="J45" s="274"/>
      <c r="K45" s="274"/>
      <c r="L45" s="275"/>
      <c r="M45" s="155"/>
    </row>
    <row r="46" spans="1:13" ht="45">
      <c r="A46" s="124"/>
      <c r="B46" s="117"/>
      <c r="C46" s="116"/>
      <c r="D46" s="139"/>
      <c r="E46" s="116"/>
      <c r="F46" s="138"/>
      <c r="G46" s="124" t="s">
        <v>777</v>
      </c>
      <c r="H46" s="117"/>
      <c r="I46" s="116" t="s">
        <v>776</v>
      </c>
      <c r="J46" s="139">
        <v>199000</v>
      </c>
      <c r="K46" s="116"/>
      <c r="L46" s="138">
        <f t="shared" ref="L46" si="5">J46</f>
        <v>199000</v>
      </c>
      <c r="M46" s="155"/>
    </row>
    <row r="47" spans="1:13" ht="45">
      <c r="A47" s="124" t="s">
        <v>679</v>
      </c>
      <c r="B47" s="117" t="s">
        <v>125</v>
      </c>
      <c r="C47" s="116" t="s">
        <v>758</v>
      </c>
      <c r="D47" s="139">
        <v>199478</v>
      </c>
      <c r="E47" s="116"/>
      <c r="F47" s="138">
        <f t="shared" si="2"/>
        <v>199478</v>
      </c>
      <c r="G47" s="124" t="s">
        <v>679</v>
      </c>
      <c r="H47" s="117" t="s">
        <v>125</v>
      </c>
      <c r="I47" s="116" t="s">
        <v>776</v>
      </c>
      <c r="J47" s="139">
        <v>199478</v>
      </c>
      <c r="K47" s="116"/>
      <c r="L47" s="138">
        <f t="shared" si="4"/>
        <v>199478</v>
      </c>
      <c r="M47" s="155"/>
    </row>
    <row r="48" spans="1:13">
      <c r="A48" s="115" t="s">
        <v>35</v>
      </c>
      <c r="B48" s="94"/>
      <c r="C48" s="54"/>
      <c r="D48" s="119"/>
      <c r="E48" s="62"/>
      <c r="F48" s="151"/>
      <c r="G48" s="115" t="s">
        <v>35</v>
      </c>
      <c r="H48" s="94"/>
      <c r="I48" s="54"/>
      <c r="J48" s="119"/>
      <c r="K48" s="62"/>
      <c r="L48" s="151"/>
      <c r="M48" s="155"/>
    </row>
    <row r="49" spans="1:13">
      <c r="A49" s="71" t="s">
        <v>435</v>
      </c>
      <c r="B49" s="54" t="s">
        <v>320</v>
      </c>
      <c r="C49" s="54" t="s">
        <v>126</v>
      </c>
      <c r="D49" s="66">
        <f>ROUND(D24/D51,0)</f>
        <v>6158</v>
      </c>
      <c r="E49" s="54"/>
      <c r="F49" s="56">
        <f t="shared" si="2"/>
        <v>6158</v>
      </c>
      <c r="G49" s="71" t="s">
        <v>435</v>
      </c>
      <c r="H49" s="54" t="s">
        <v>320</v>
      </c>
      <c r="I49" s="54" t="s">
        <v>126</v>
      </c>
      <c r="J49" s="66">
        <f>ROUND(J24/J51,0)</f>
        <v>3696</v>
      </c>
      <c r="K49" s="54"/>
      <c r="L49" s="56">
        <f t="shared" si="4"/>
        <v>3696</v>
      </c>
      <c r="M49" s="155"/>
    </row>
    <row r="50" spans="1:13">
      <c r="A50" s="115" t="s">
        <v>36</v>
      </c>
      <c r="B50" s="94"/>
      <c r="C50" s="54"/>
      <c r="D50" s="66"/>
      <c r="E50" s="54"/>
      <c r="F50" s="56"/>
      <c r="G50" s="115" t="s">
        <v>36</v>
      </c>
      <c r="H50" s="94"/>
      <c r="I50" s="54"/>
      <c r="J50" s="66"/>
      <c r="K50" s="54"/>
      <c r="L50" s="56"/>
      <c r="M50" s="155"/>
    </row>
    <row r="51" spans="1:13">
      <c r="A51" s="71" t="s">
        <v>434</v>
      </c>
      <c r="B51" s="94" t="s">
        <v>125</v>
      </c>
      <c r="C51" s="54" t="s">
        <v>137</v>
      </c>
      <c r="D51" s="66">
        <v>2000</v>
      </c>
      <c r="E51" s="54"/>
      <c r="F51" s="56">
        <f t="shared" si="2"/>
        <v>2000</v>
      </c>
      <c r="G51" s="71" t="s">
        <v>434</v>
      </c>
      <c r="H51" s="94" t="s">
        <v>125</v>
      </c>
      <c r="I51" s="54" t="s">
        <v>137</v>
      </c>
      <c r="J51" s="66">
        <v>2000</v>
      </c>
      <c r="K51" s="54"/>
      <c r="L51" s="56">
        <f t="shared" si="4"/>
        <v>2000</v>
      </c>
      <c r="M51" s="155"/>
    </row>
    <row r="52" spans="1:13">
      <c r="A52" s="115" t="s">
        <v>37</v>
      </c>
      <c r="B52" s="94"/>
      <c r="C52" s="54"/>
      <c r="D52" s="66"/>
      <c r="E52" s="54"/>
      <c r="F52" s="56"/>
      <c r="G52" s="115" t="s">
        <v>37</v>
      </c>
      <c r="H52" s="94"/>
      <c r="I52" s="54"/>
      <c r="J52" s="66"/>
      <c r="K52" s="54"/>
      <c r="L52" s="56"/>
      <c r="M52" s="155"/>
    </row>
    <row r="53" spans="1:13">
      <c r="A53" s="71" t="s">
        <v>298</v>
      </c>
      <c r="B53" s="94" t="s">
        <v>141</v>
      </c>
      <c r="C53" s="54" t="s">
        <v>137</v>
      </c>
      <c r="D53" s="66">
        <v>100</v>
      </c>
      <c r="E53" s="54"/>
      <c r="F53" s="56">
        <f t="shared" si="2"/>
        <v>100</v>
      </c>
      <c r="G53" s="71" t="s">
        <v>298</v>
      </c>
      <c r="H53" s="94" t="s">
        <v>141</v>
      </c>
      <c r="I53" s="54" t="s">
        <v>137</v>
      </c>
      <c r="J53" s="66">
        <v>100</v>
      </c>
      <c r="K53" s="54"/>
      <c r="L53" s="56">
        <f t="shared" si="4"/>
        <v>100</v>
      </c>
      <c r="M53" s="155"/>
    </row>
    <row r="54" spans="1:13">
      <c r="A54" s="221" t="s">
        <v>178</v>
      </c>
      <c r="B54" s="234"/>
      <c r="C54" s="54"/>
      <c r="D54" s="63"/>
      <c r="E54" s="54"/>
      <c r="F54" s="56"/>
      <c r="G54" s="221" t="s">
        <v>178</v>
      </c>
      <c r="H54" s="234"/>
      <c r="I54" s="54"/>
      <c r="J54" s="63"/>
      <c r="K54" s="54"/>
      <c r="L54" s="56"/>
    </row>
    <row r="55" spans="1:13" ht="21">
      <c r="A55" s="157" t="s">
        <v>643</v>
      </c>
      <c r="B55" s="54"/>
      <c r="C55" s="54"/>
      <c r="D55" s="59">
        <f>D57+D58</f>
        <v>6099000</v>
      </c>
      <c r="E55" s="156"/>
      <c r="F55" s="59">
        <f>D55+E55</f>
        <v>6099000</v>
      </c>
      <c r="G55" s="157" t="s">
        <v>643</v>
      </c>
      <c r="H55" s="54"/>
      <c r="I55" s="54"/>
      <c r="J55" s="59">
        <f>J57+J58</f>
        <v>5452941</v>
      </c>
      <c r="K55" s="156"/>
      <c r="L55" s="59">
        <f>J55+K55</f>
        <v>5452941</v>
      </c>
    </row>
    <row r="56" spans="1:13">
      <c r="A56" s="157" t="s">
        <v>34</v>
      </c>
      <c r="B56" s="54"/>
      <c r="C56" s="54"/>
      <c r="D56" s="54"/>
      <c r="E56" s="54"/>
      <c r="F56" s="54"/>
      <c r="G56" s="157" t="s">
        <v>34</v>
      </c>
      <c r="H56" s="54"/>
      <c r="I56" s="54"/>
      <c r="J56" s="54"/>
      <c r="K56" s="54"/>
      <c r="L56" s="54"/>
    </row>
    <row r="57" spans="1:13" ht="22.5">
      <c r="A57" s="60" t="s">
        <v>187</v>
      </c>
      <c r="B57" s="54" t="s">
        <v>129</v>
      </c>
      <c r="C57" s="54" t="s">
        <v>138</v>
      </c>
      <c r="D57" s="58">
        <v>6000000</v>
      </c>
      <c r="E57" s="54"/>
      <c r="F57" s="55">
        <f>D57+E57</f>
        <v>6000000</v>
      </c>
      <c r="G57" s="60" t="s">
        <v>187</v>
      </c>
      <c r="H57" s="54" t="s">
        <v>129</v>
      </c>
      <c r="I57" s="54" t="s">
        <v>138</v>
      </c>
      <c r="J57" s="153">
        <f>6000000-646059</f>
        <v>5353941</v>
      </c>
      <c r="K57" s="54"/>
      <c r="L57" s="55">
        <f>J57+K57</f>
        <v>5353941</v>
      </c>
    </row>
    <row r="58" spans="1:13" ht="22.5">
      <c r="A58" s="60" t="s">
        <v>232</v>
      </c>
      <c r="B58" s="54" t="s">
        <v>129</v>
      </c>
      <c r="C58" s="54" t="s">
        <v>138</v>
      </c>
      <c r="D58" s="58">
        <f>140000-41000</f>
        <v>99000</v>
      </c>
      <c r="E58" s="54"/>
      <c r="F58" s="55">
        <f>D58</f>
        <v>99000</v>
      </c>
      <c r="G58" s="60" t="s">
        <v>232</v>
      </c>
      <c r="H58" s="54" t="s">
        <v>129</v>
      </c>
      <c r="I58" s="54" t="s">
        <v>138</v>
      </c>
      <c r="J58" s="58">
        <f>140000-41000</f>
        <v>99000</v>
      </c>
      <c r="K58" s="54"/>
      <c r="L58" s="55">
        <f>J58</f>
        <v>99000</v>
      </c>
    </row>
    <row r="59" spans="1:13">
      <c r="A59" s="157" t="s">
        <v>35</v>
      </c>
      <c r="B59" s="54"/>
      <c r="C59" s="54"/>
      <c r="D59" s="54"/>
      <c r="E59" s="54"/>
      <c r="F59" s="54"/>
      <c r="G59" s="157" t="s">
        <v>35</v>
      </c>
      <c r="H59" s="54"/>
      <c r="I59" s="54"/>
      <c r="J59" s="54"/>
      <c r="K59" s="54"/>
      <c r="L59" s="54"/>
    </row>
    <row r="60" spans="1:13" ht="22.5">
      <c r="A60" s="60" t="s">
        <v>188</v>
      </c>
      <c r="B60" s="54" t="s">
        <v>189</v>
      </c>
      <c r="C60" s="54" t="s">
        <v>126</v>
      </c>
      <c r="D60" s="61">
        <v>692841</v>
      </c>
      <c r="E60" s="54"/>
      <c r="F60" s="55">
        <f>D60+E60</f>
        <v>692841</v>
      </c>
      <c r="G60" s="60" t="s">
        <v>188</v>
      </c>
      <c r="H60" s="54" t="s">
        <v>189</v>
      </c>
      <c r="I60" s="54" t="s">
        <v>126</v>
      </c>
      <c r="J60" s="61">
        <v>550000</v>
      </c>
      <c r="K60" s="54"/>
      <c r="L60" s="55">
        <f>J60+K60</f>
        <v>550000</v>
      </c>
    </row>
    <row r="61" spans="1:13" ht="22.5">
      <c r="A61" s="60" t="s">
        <v>163</v>
      </c>
      <c r="B61" s="54" t="s">
        <v>127</v>
      </c>
      <c r="C61" s="54" t="s">
        <v>126</v>
      </c>
      <c r="D61" s="57">
        <v>107</v>
      </c>
      <c r="E61" s="54"/>
      <c r="F61" s="57">
        <f>D61</f>
        <v>107</v>
      </c>
      <c r="G61" s="60" t="s">
        <v>163</v>
      </c>
      <c r="H61" s="54" t="s">
        <v>127</v>
      </c>
      <c r="I61" s="54" t="s">
        <v>126</v>
      </c>
      <c r="J61" s="57">
        <v>107</v>
      </c>
      <c r="K61" s="54"/>
      <c r="L61" s="57">
        <f>J61</f>
        <v>107</v>
      </c>
    </row>
    <row r="62" spans="1:13">
      <c r="A62" s="157" t="s">
        <v>36</v>
      </c>
      <c r="B62" s="54"/>
      <c r="C62" s="54"/>
      <c r="D62" s="54"/>
      <c r="E62" s="54"/>
      <c r="F62" s="54"/>
      <c r="G62" s="157" t="s">
        <v>36</v>
      </c>
      <c r="H62" s="54"/>
      <c r="I62" s="54"/>
      <c r="J62" s="54"/>
      <c r="K62" s="54"/>
      <c r="L62" s="54"/>
    </row>
    <row r="63" spans="1:13" ht="22.5">
      <c r="A63" s="60" t="s">
        <v>191</v>
      </c>
      <c r="B63" s="54" t="s">
        <v>129</v>
      </c>
      <c r="C63" s="54" t="s">
        <v>190</v>
      </c>
      <c r="D63" s="58">
        <v>8.66</v>
      </c>
      <c r="E63" s="54"/>
      <c r="F63" s="56">
        <f>D63+E63</f>
        <v>8.66</v>
      </c>
      <c r="G63" s="60" t="s">
        <v>191</v>
      </c>
      <c r="H63" s="54" t="s">
        <v>129</v>
      </c>
      <c r="I63" s="54" t="s">
        <v>190</v>
      </c>
      <c r="J63" s="58">
        <v>9.73</v>
      </c>
      <c r="K63" s="54"/>
      <c r="L63" s="56">
        <f>J63+K63</f>
        <v>9.73</v>
      </c>
    </row>
    <row r="64" spans="1:13" ht="22.5">
      <c r="A64" s="60" t="s">
        <v>164</v>
      </c>
      <c r="B64" s="54" t="s">
        <v>129</v>
      </c>
      <c r="C64" s="54" t="s">
        <v>140</v>
      </c>
      <c r="D64" s="58">
        <f>D58/D61+0.01</f>
        <v>925.24364485981312</v>
      </c>
      <c r="E64" s="54"/>
      <c r="F64" s="56">
        <f>D64</f>
        <v>925.24364485981312</v>
      </c>
      <c r="G64" s="60" t="s">
        <v>164</v>
      </c>
      <c r="H64" s="54" t="s">
        <v>129</v>
      </c>
      <c r="I64" s="54" t="s">
        <v>140</v>
      </c>
      <c r="J64" s="58">
        <f>J58/J61+0.01</f>
        <v>925.24364485981312</v>
      </c>
      <c r="K64" s="54"/>
      <c r="L64" s="56">
        <f>J64</f>
        <v>925.24364485981312</v>
      </c>
    </row>
    <row r="65" spans="1:12">
      <c r="A65" s="157" t="s">
        <v>37</v>
      </c>
      <c r="B65" s="54"/>
      <c r="C65" s="54"/>
      <c r="D65" s="54"/>
      <c r="E65" s="54"/>
      <c r="F65" s="54"/>
      <c r="G65" s="157" t="s">
        <v>37</v>
      </c>
      <c r="H65" s="54"/>
      <c r="I65" s="54"/>
      <c r="J65" s="54"/>
      <c r="K65" s="54"/>
      <c r="L65" s="54"/>
    </row>
    <row r="66" spans="1:12" ht="22.5">
      <c r="A66" s="60" t="s">
        <v>192</v>
      </c>
      <c r="B66" s="54" t="s">
        <v>141</v>
      </c>
      <c r="C66" s="54" t="s">
        <v>137</v>
      </c>
      <c r="D66" s="54">
        <v>100</v>
      </c>
      <c r="E66" s="54"/>
      <c r="F66" s="56">
        <f>D66+E66</f>
        <v>100</v>
      </c>
      <c r="G66" s="60" t="s">
        <v>192</v>
      </c>
      <c r="H66" s="54" t="s">
        <v>141</v>
      </c>
      <c r="I66" s="54" t="s">
        <v>137</v>
      </c>
      <c r="J66" s="54">
        <v>100</v>
      </c>
      <c r="K66" s="54"/>
      <c r="L66" s="56">
        <f>J66+K66</f>
        <v>100</v>
      </c>
    </row>
    <row r="67" spans="1:12">
      <c r="G67" s="228" t="s">
        <v>760</v>
      </c>
      <c r="H67" s="229"/>
      <c r="I67" s="54"/>
      <c r="J67" s="54"/>
      <c r="K67" s="54"/>
      <c r="L67" s="54"/>
    </row>
    <row r="68" spans="1:12">
      <c r="G68" s="157" t="s">
        <v>34</v>
      </c>
      <c r="H68" s="54"/>
      <c r="I68" s="54"/>
      <c r="J68" s="54"/>
      <c r="K68" s="54"/>
      <c r="L68" s="54"/>
    </row>
    <row r="69" spans="1:12" ht="22.5">
      <c r="G69" s="60" t="s">
        <v>761</v>
      </c>
      <c r="H69" s="54" t="s">
        <v>129</v>
      </c>
      <c r="I69" s="54" t="s">
        <v>126</v>
      </c>
      <c r="J69" s="58">
        <v>99723</v>
      </c>
      <c r="K69" s="54"/>
      <c r="L69" s="58">
        <f>J69</f>
        <v>99723</v>
      </c>
    </row>
    <row r="70" spans="1:12">
      <c r="G70" s="157" t="s">
        <v>35</v>
      </c>
      <c r="H70" s="54"/>
      <c r="I70" s="54"/>
      <c r="J70" s="57"/>
      <c r="K70" s="54"/>
      <c r="L70" s="58"/>
    </row>
    <row r="71" spans="1:12" ht="22.5">
      <c r="G71" s="60" t="s">
        <v>762</v>
      </c>
      <c r="H71" s="54" t="s">
        <v>127</v>
      </c>
      <c r="I71" s="54" t="s">
        <v>126</v>
      </c>
      <c r="J71" s="57">
        <v>1</v>
      </c>
      <c r="K71" s="54"/>
      <c r="L71" s="58">
        <f>J71</f>
        <v>1</v>
      </c>
    </row>
    <row r="72" spans="1:12">
      <c r="G72" s="157" t="s">
        <v>36</v>
      </c>
      <c r="H72" s="54"/>
      <c r="I72" s="54"/>
      <c r="J72" s="57"/>
      <c r="K72" s="54"/>
      <c r="L72" s="54"/>
    </row>
    <row r="73" spans="1:12" ht="22.5">
      <c r="G73" s="60" t="s">
        <v>763</v>
      </c>
      <c r="H73" s="54" t="s">
        <v>129</v>
      </c>
      <c r="I73" s="54" t="s">
        <v>140</v>
      </c>
      <c r="J73" s="58">
        <f>J69</f>
        <v>99723</v>
      </c>
      <c r="K73" s="54"/>
      <c r="L73" s="58">
        <f>J73</f>
        <v>99723</v>
      </c>
    </row>
    <row r="74" spans="1:12">
      <c r="G74" s="157" t="s">
        <v>37</v>
      </c>
      <c r="H74" s="54"/>
      <c r="I74" s="54"/>
      <c r="J74" s="57"/>
      <c r="K74" s="54"/>
      <c r="L74" s="54"/>
    </row>
    <row r="75" spans="1:12">
      <c r="G75" s="60" t="s">
        <v>165</v>
      </c>
      <c r="H75" s="54" t="s">
        <v>141</v>
      </c>
      <c r="I75" s="54" t="s">
        <v>137</v>
      </c>
      <c r="J75" s="57">
        <v>100</v>
      </c>
      <c r="K75" s="54"/>
      <c r="L75" s="58">
        <f>J75</f>
        <v>100</v>
      </c>
    </row>
    <row r="76" spans="1:12">
      <c r="A76" s="230" t="s">
        <v>180</v>
      </c>
      <c r="B76" s="230"/>
      <c r="C76" s="54"/>
      <c r="D76" s="57"/>
      <c r="E76" s="54"/>
      <c r="F76" s="56"/>
      <c r="G76" s="230" t="s">
        <v>180</v>
      </c>
      <c r="H76" s="230"/>
      <c r="I76" s="54"/>
      <c r="J76" s="57"/>
      <c r="K76" s="54"/>
      <c r="L76" s="56"/>
    </row>
    <row r="77" spans="1:12">
      <c r="A77" s="157" t="s">
        <v>681</v>
      </c>
      <c r="B77" s="54"/>
      <c r="C77" s="62"/>
      <c r="D77" s="54"/>
      <c r="E77" s="54"/>
      <c r="F77" s="54"/>
      <c r="G77" s="158" t="s">
        <v>681</v>
      </c>
      <c r="H77" s="54"/>
      <c r="I77" s="62"/>
      <c r="J77" s="54"/>
      <c r="K77" s="54"/>
      <c r="L77" s="54"/>
    </row>
    <row r="78" spans="1:12">
      <c r="A78" s="157" t="s">
        <v>34</v>
      </c>
      <c r="B78" s="54"/>
      <c r="C78" s="62"/>
      <c r="D78" s="54"/>
      <c r="E78" s="54"/>
      <c r="F78" s="54"/>
      <c r="G78" s="157" t="s">
        <v>34</v>
      </c>
      <c r="H78" s="54"/>
      <c r="I78" s="62"/>
      <c r="J78" s="54"/>
      <c r="K78" s="54"/>
      <c r="L78" s="54"/>
    </row>
    <row r="79" spans="1:12" ht="22.5">
      <c r="A79" s="60" t="s">
        <v>123</v>
      </c>
      <c r="B79" s="54" t="s">
        <v>129</v>
      </c>
      <c r="C79" s="54" t="s">
        <v>170</v>
      </c>
      <c r="D79" s="58">
        <f>10000+4008</f>
        <v>14008</v>
      </c>
      <c r="E79" s="54"/>
      <c r="F79" s="58">
        <f>D79+E79</f>
        <v>14008</v>
      </c>
      <c r="G79" s="60" t="s">
        <v>123</v>
      </c>
      <c r="H79" s="54" t="s">
        <v>129</v>
      </c>
      <c r="I79" s="54" t="s">
        <v>170</v>
      </c>
      <c r="J79" s="161">
        <v>42579</v>
      </c>
      <c r="K79" s="54"/>
      <c r="L79" s="58">
        <f>J79+K79</f>
        <v>42579</v>
      </c>
    </row>
    <row r="80" spans="1:12">
      <c r="A80" s="157" t="s">
        <v>35</v>
      </c>
      <c r="B80" s="54"/>
      <c r="C80" s="62"/>
      <c r="D80" s="57"/>
      <c r="E80" s="54"/>
      <c r="F80" s="54"/>
      <c r="G80" s="157" t="s">
        <v>35</v>
      </c>
      <c r="H80" s="54"/>
      <c r="I80" s="62"/>
      <c r="J80" s="57"/>
      <c r="K80" s="54"/>
      <c r="L80" s="54"/>
    </row>
    <row r="81" spans="1:12">
      <c r="A81" s="60" t="s">
        <v>238</v>
      </c>
      <c r="B81" s="54" t="s">
        <v>127</v>
      </c>
      <c r="C81" s="54" t="s">
        <v>126</v>
      </c>
      <c r="D81" s="72">
        <v>5</v>
      </c>
      <c r="E81" s="54"/>
      <c r="F81" s="55">
        <f>D81+E81</f>
        <v>5</v>
      </c>
      <c r="G81" s="60" t="s">
        <v>238</v>
      </c>
      <c r="H81" s="54" t="s">
        <v>127</v>
      </c>
      <c r="I81" s="54" t="s">
        <v>126</v>
      </c>
      <c r="J81" s="72">
        <v>3</v>
      </c>
      <c r="K81" s="54"/>
      <c r="L81" s="55">
        <f>J81+K81</f>
        <v>3</v>
      </c>
    </row>
    <row r="82" spans="1:12">
      <c r="A82" s="157" t="s">
        <v>36</v>
      </c>
      <c r="B82" s="54"/>
      <c r="C82" s="62"/>
      <c r="D82" s="72"/>
      <c r="E82" s="54"/>
      <c r="F82" s="55"/>
      <c r="G82" s="157" t="s">
        <v>36</v>
      </c>
      <c r="H82" s="54"/>
      <c r="I82" s="62"/>
      <c r="J82" s="72"/>
      <c r="K82" s="54"/>
      <c r="L82" s="55"/>
    </row>
    <row r="83" spans="1:12" ht="22.5">
      <c r="A83" s="60" t="s">
        <v>239</v>
      </c>
      <c r="B83" s="54" t="s">
        <v>129</v>
      </c>
      <c r="C83" s="54" t="s">
        <v>137</v>
      </c>
      <c r="D83" s="58">
        <f>D79/D81</f>
        <v>2801.6</v>
      </c>
      <c r="E83" s="54"/>
      <c r="F83" s="58">
        <f>D83</f>
        <v>2801.6</v>
      </c>
      <c r="G83" s="60" t="s">
        <v>239</v>
      </c>
      <c r="H83" s="54" t="s">
        <v>129</v>
      </c>
      <c r="I83" s="54" t="s">
        <v>137</v>
      </c>
      <c r="J83" s="58">
        <f>J79/J81</f>
        <v>14193</v>
      </c>
      <c r="K83" s="54"/>
      <c r="L83" s="58">
        <f>J83</f>
        <v>14193</v>
      </c>
    </row>
    <row r="84" spans="1:12">
      <c r="A84" s="157" t="s">
        <v>37</v>
      </c>
      <c r="B84" s="54"/>
      <c r="C84" s="62"/>
      <c r="D84" s="58"/>
      <c r="E84" s="54"/>
      <c r="F84" s="56"/>
      <c r="G84" s="157" t="s">
        <v>37</v>
      </c>
      <c r="H84" s="54"/>
      <c r="I84" s="62"/>
      <c r="J84" s="58"/>
      <c r="K84" s="54"/>
      <c r="L84" s="56"/>
    </row>
    <row r="85" spans="1:12" ht="22.5">
      <c r="A85" s="60" t="s">
        <v>240</v>
      </c>
      <c r="B85" s="54" t="s">
        <v>141</v>
      </c>
      <c r="C85" s="54" t="s">
        <v>137</v>
      </c>
      <c r="D85" s="57">
        <v>100</v>
      </c>
      <c r="E85" s="57"/>
      <c r="F85" s="57">
        <f>D85</f>
        <v>100</v>
      </c>
      <c r="G85" s="60" t="s">
        <v>240</v>
      </c>
      <c r="H85" s="54" t="s">
        <v>141</v>
      </c>
      <c r="I85" s="54" t="s">
        <v>137</v>
      </c>
      <c r="J85" s="57">
        <v>100</v>
      </c>
      <c r="K85" s="57"/>
      <c r="L85" s="57">
        <f>J85</f>
        <v>100</v>
      </c>
    </row>
    <row r="86" spans="1:12">
      <c r="A86" s="222" t="s">
        <v>648</v>
      </c>
      <c r="B86" s="231"/>
      <c r="C86" s="62"/>
      <c r="D86" s="54"/>
      <c r="E86" s="54"/>
      <c r="F86" s="54"/>
      <c r="G86" s="222" t="s">
        <v>648</v>
      </c>
      <c r="H86" s="231"/>
      <c r="I86" s="62"/>
      <c r="J86" s="54"/>
      <c r="K86" s="54"/>
      <c r="L86" s="54"/>
    </row>
    <row r="87" spans="1:12">
      <c r="A87" s="157" t="s">
        <v>34</v>
      </c>
      <c r="B87" s="54"/>
      <c r="C87" s="62"/>
      <c r="D87" s="54"/>
      <c r="E87" s="54"/>
      <c r="F87" s="54"/>
      <c r="G87" s="157" t="s">
        <v>34</v>
      </c>
      <c r="H87" s="54"/>
      <c r="I87" s="62"/>
      <c r="J87" s="54"/>
      <c r="K87" s="54"/>
      <c r="L87" s="54"/>
    </row>
    <row r="88" spans="1:12">
      <c r="A88" s="60" t="s">
        <v>123</v>
      </c>
      <c r="B88" s="54" t="s">
        <v>129</v>
      </c>
      <c r="C88" s="54" t="s">
        <v>130</v>
      </c>
      <c r="D88" s="58">
        <f>112000-24419-4008</f>
        <v>83573</v>
      </c>
      <c r="E88" s="54"/>
      <c r="F88" s="58">
        <f>D88+E88</f>
        <v>83573</v>
      </c>
      <c r="G88" s="60" t="s">
        <v>123</v>
      </c>
      <c r="H88" s="54" t="s">
        <v>129</v>
      </c>
      <c r="I88" s="54" t="s">
        <v>130</v>
      </c>
      <c r="J88" s="153">
        <v>27858</v>
      </c>
      <c r="K88" s="54"/>
      <c r="L88" s="58">
        <f>J88+K88</f>
        <v>27858</v>
      </c>
    </row>
    <row r="89" spans="1:12">
      <c r="A89" s="157" t="s">
        <v>35</v>
      </c>
      <c r="B89" s="54"/>
      <c r="C89" s="62"/>
      <c r="D89" s="57"/>
      <c r="E89" s="54"/>
      <c r="F89" s="54"/>
      <c r="G89" s="157" t="s">
        <v>35</v>
      </c>
      <c r="H89" s="54"/>
      <c r="I89" s="62"/>
      <c r="J89" s="57"/>
      <c r="K89" s="54"/>
      <c r="L89" s="54"/>
    </row>
    <row r="90" spans="1:12" ht="33.75">
      <c r="A90" s="60" t="s">
        <v>241</v>
      </c>
      <c r="B90" s="54" t="s">
        <v>134</v>
      </c>
      <c r="C90" s="54" t="s">
        <v>138</v>
      </c>
      <c r="D90" s="72">
        <v>6</v>
      </c>
      <c r="E90" s="54"/>
      <c r="F90" s="55">
        <f>D90+E90</f>
        <v>6</v>
      </c>
      <c r="G90" s="60" t="s">
        <v>241</v>
      </c>
      <c r="H90" s="54" t="s">
        <v>134</v>
      </c>
      <c r="I90" s="54" t="s">
        <v>138</v>
      </c>
      <c r="J90" s="72">
        <v>2</v>
      </c>
      <c r="K90" s="54"/>
      <c r="L90" s="55">
        <f>J90+K90</f>
        <v>2</v>
      </c>
    </row>
    <row r="91" spans="1:12">
      <c r="A91" s="157" t="s">
        <v>36</v>
      </c>
      <c r="B91" s="54"/>
      <c r="C91" s="62"/>
      <c r="D91" s="57"/>
      <c r="E91" s="54"/>
      <c r="F91" s="54"/>
      <c r="G91" s="157" t="s">
        <v>36</v>
      </c>
      <c r="H91" s="54"/>
      <c r="I91" s="62"/>
      <c r="J91" s="57"/>
      <c r="K91" s="54"/>
      <c r="L91" s="54"/>
    </row>
    <row r="92" spans="1:12" ht="22.5">
      <c r="A92" s="60" t="s">
        <v>242</v>
      </c>
      <c r="B92" s="54" t="s">
        <v>125</v>
      </c>
      <c r="C92" s="54" t="s">
        <v>137</v>
      </c>
      <c r="D92" s="58">
        <v>13928.83</v>
      </c>
      <c r="E92" s="54"/>
      <c r="F92" s="58">
        <f>D92</f>
        <v>13928.83</v>
      </c>
      <c r="G92" s="60" t="s">
        <v>242</v>
      </c>
      <c r="H92" s="54" t="s">
        <v>125</v>
      </c>
      <c r="I92" s="54" t="s">
        <v>137</v>
      </c>
      <c r="J92" s="58">
        <f>J88/J90</f>
        <v>13929</v>
      </c>
      <c r="K92" s="54"/>
      <c r="L92" s="58">
        <f>J92</f>
        <v>13929</v>
      </c>
    </row>
    <row r="93" spans="1:12">
      <c r="A93" s="157" t="s">
        <v>37</v>
      </c>
      <c r="B93" s="54"/>
      <c r="C93" s="62"/>
      <c r="D93" s="57"/>
      <c r="E93" s="54"/>
      <c r="F93" s="55"/>
      <c r="G93" s="157" t="s">
        <v>37</v>
      </c>
      <c r="H93" s="54"/>
      <c r="I93" s="62"/>
      <c r="J93" s="57"/>
      <c r="K93" s="54"/>
      <c r="L93" s="55"/>
    </row>
    <row r="94" spans="1:12" ht="33.75">
      <c r="A94" s="60" t="s">
        <v>243</v>
      </c>
      <c r="B94" s="54" t="s">
        <v>141</v>
      </c>
      <c r="C94" s="54" t="s">
        <v>137</v>
      </c>
      <c r="D94" s="72">
        <v>100</v>
      </c>
      <c r="E94" s="54"/>
      <c r="F94" s="55">
        <f>D94+E94</f>
        <v>100</v>
      </c>
      <c r="G94" s="60" t="s">
        <v>243</v>
      </c>
      <c r="H94" s="54" t="s">
        <v>141</v>
      </c>
      <c r="I94" s="54" t="s">
        <v>137</v>
      </c>
      <c r="J94" s="72">
        <v>100</v>
      </c>
      <c r="K94" s="54"/>
      <c r="L94" s="55">
        <f>J94+K94</f>
        <v>100</v>
      </c>
    </row>
    <row r="95" spans="1:12" ht="14.45" customHeight="1">
      <c r="A95" s="222" t="s">
        <v>650</v>
      </c>
      <c r="B95" s="224"/>
      <c r="C95" s="62"/>
      <c r="D95" s="72"/>
      <c r="E95" s="54"/>
      <c r="F95" s="55"/>
      <c r="G95" s="228" t="s">
        <v>650</v>
      </c>
      <c r="H95" s="229"/>
      <c r="I95" s="62"/>
      <c r="J95" s="72"/>
      <c r="K95" s="54"/>
      <c r="L95" s="55"/>
    </row>
    <row r="96" spans="1:12">
      <c r="A96" s="157" t="s">
        <v>34</v>
      </c>
      <c r="B96" s="54"/>
      <c r="C96" s="62"/>
      <c r="D96" s="72"/>
      <c r="E96" s="54"/>
      <c r="F96" s="55"/>
      <c r="G96" s="159" t="s">
        <v>34</v>
      </c>
      <c r="H96" s="54"/>
      <c r="I96" s="62"/>
      <c r="J96" s="72"/>
      <c r="K96" s="54"/>
      <c r="L96" s="55"/>
    </row>
    <row r="97" spans="1:12">
      <c r="A97" s="60" t="s">
        <v>123</v>
      </c>
      <c r="B97" s="54" t="s">
        <v>129</v>
      </c>
      <c r="C97" s="62" t="s">
        <v>130</v>
      </c>
      <c r="D97" s="58">
        <v>50000</v>
      </c>
      <c r="E97" s="54"/>
      <c r="F97" s="56">
        <f>D97</f>
        <v>50000</v>
      </c>
      <c r="G97" s="60" t="s">
        <v>123</v>
      </c>
      <c r="H97" s="54" t="s">
        <v>129</v>
      </c>
      <c r="I97" s="62" t="s">
        <v>130</v>
      </c>
      <c r="J97" s="58">
        <v>28122</v>
      </c>
      <c r="K97" s="54"/>
      <c r="L97" s="56">
        <f>J97</f>
        <v>28122</v>
      </c>
    </row>
    <row r="98" spans="1:12">
      <c r="A98" s="157" t="s">
        <v>35</v>
      </c>
      <c r="B98" s="54"/>
      <c r="C98" s="62"/>
      <c r="D98" s="72"/>
      <c r="E98" s="54"/>
      <c r="F98" s="55"/>
      <c r="G98" s="159" t="s">
        <v>35</v>
      </c>
      <c r="H98" s="54"/>
      <c r="I98" s="62"/>
      <c r="J98" s="72"/>
      <c r="K98" s="54"/>
      <c r="L98" s="55"/>
    </row>
    <row r="99" spans="1:12">
      <c r="A99" s="60" t="s">
        <v>270</v>
      </c>
      <c r="B99" s="54" t="s">
        <v>127</v>
      </c>
      <c r="C99" s="62" t="s">
        <v>138</v>
      </c>
      <c r="D99" s="72">
        <v>4</v>
      </c>
      <c r="E99" s="54"/>
      <c r="F99" s="55">
        <f>D99</f>
        <v>4</v>
      </c>
      <c r="G99" s="60" t="s">
        <v>270</v>
      </c>
      <c r="H99" s="54" t="s">
        <v>127</v>
      </c>
      <c r="I99" s="62" t="s">
        <v>138</v>
      </c>
      <c r="J99" s="72">
        <v>1</v>
      </c>
      <c r="K99" s="54"/>
      <c r="L99" s="55">
        <f>J99</f>
        <v>1</v>
      </c>
    </row>
    <row r="100" spans="1:12">
      <c r="A100" s="157" t="s">
        <v>36</v>
      </c>
      <c r="B100" s="54"/>
      <c r="C100" s="62"/>
      <c r="D100" s="72"/>
      <c r="E100" s="54"/>
      <c r="F100" s="55"/>
      <c r="G100" s="159" t="s">
        <v>36</v>
      </c>
      <c r="H100" s="54"/>
      <c r="I100" s="62"/>
      <c r="J100" s="72"/>
      <c r="K100" s="54"/>
      <c r="L100" s="55"/>
    </row>
    <row r="101" spans="1:12" ht="22.5">
      <c r="A101" s="60" t="s">
        <v>271</v>
      </c>
      <c r="B101" s="54" t="s">
        <v>129</v>
      </c>
      <c r="C101" s="62" t="s">
        <v>137</v>
      </c>
      <c r="D101" s="58">
        <f>D97/D99</f>
        <v>12500</v>
      </c>
      <c r="E101" s="54"/>
      <c r="F101" s="56">
        <f>D101</f>
        <v>12500</v>
      </c>
      <c r="G101" s="60" t="s">
        <v>271</v>
      </c>
      <c r="H101" s="54" t="s">
        <v>129</v>
      </c>
      <c r="I101" s="62" t="s">
        <v>137</v>
      </c>
      <c r="J101" s="58">
        <f>J97/J99</f>
        <v>28122</v>
      </c>
      <c r="K101" s="54"/>
      <c r="L101" s="56">
        <f>J101</f>
        <v>28122</v>
      </c>
    </row>
    <row r="102" spans="1:12">
      <c r="A102" s="157" t="s">
        <v>37</v>
      </c>
      <c r="B102" s="54"/>
      <c r="C102" s="62"/>
      <c r="D102" s="72"/>
      <c r="E102" s="54"/>
      <c r="F102" s="55"/>
      <c r="G102" s="159" t="s">
        <v>37</v>
      </c>
      <c r="H102" s="54"/>
      <c r="I102" s="62"/>
      <c r="J102" s="72"/>
      <c r="K102" s="54"/>
      <c r="L102" s="55"/>
    </row>
    <row r="103" spans="1:12" ht="22.5">
      <c r="A103" s="60" t="s">
        <v>272</v>
      </c>
      <c r="B103" s="54" t="s">
        <v>141</v>
      </c>
      <c r="C103" s="62" t="s">
        <v>137</v>
      </c>
      <c r="D103" s="72">
        <v>100</v>
      </c>
      <c r="E103" s="54"/>
      <c r="F103" s="55">
        <f>D103</f>
        <v>100</v>
      </c>
      <c r="G103" s="60" t="s">
        <v>272</v>
      </c>
      <c r="H103" s="54" t="s">
        <v>141</v>
      </c>
      <c r="I103" s="62" t="s">
        <v>137</v>
      </c>
      <c r="J103" s="72">
        <v>100</v>
      </c>
      <c r="K103" s="54"/>
      <c r="L103" s="55">
        <f>J103</f>
        <v>100</v>
      </c>
    </row>
    <row r="104" spans="1:12">
      <c r="A104" s="222" t="s">
        <v>682</v>
      </c>
      <c r="B104" s="224"/>
      <c r="C104" s="62"/>
      <c r="D104" s="72"/>
      <c r="E104" s="54"/>
      <c r="F104" s="55"/>
      <c r="G104" s="222" t="s">
        <v>682</v>
      </c>
      <c r="H104" s="224"/>
      <c r="I104" s="62"/>
      <c r="J104" s="72"/>
      <c r="K104" s="54"/>
      <c r="L104" s="55"/>
    </row>
    <row r="105" spans="1:12">
      <c r="A105" s="157" t="s">
        <v>34</v>
      </c>
      <c r="B105" s="54"/>
      <c r="C105" s="62"/>
      <c r="D105" s="72"/>
      <c r="E105" s="54"/>
      <c r="F105" s="55"/>
      <c r="G105" s="157" t="s">
        <v>34</v>
      </c>
      <c r="H105" s="54"/>
      <c r="I105" s="62"/>
      <c r="J105" s="72"/>
      <c r="K105" s="54"/>
      <c r="L105" s="55"/>
    </row>
    <row r="106" spans="1:12" ht="22.5">
      <c r="A106" s="60" t="s">
        <v>497</v>
      </c>
      <c r="B106" s="54" t="s">
        <v>129</v>
      </c>
      <c r="C106" s="62" t="s">
        <v>130</v>
      </c>
      <c r="D106" s="58">
        <v>24419</v>
      </c>
      <c r="E106" s="54"/>
      <c r="F106" s="56">
        <f>D106</f>
        <v>24419</v>
      </c>
      <c r="G106" s="60" t="s">
        <v>497</v>
      </c>
      <c r="H106" s="54" t="s">
        <v>129</v>
      </c>
      <c r="I106" s="62" t="s">
        <v>130</v>
      </c>
      <c r="J106" s="153">
        <v>597899</v>
      </c>
      <c r="K106" s="54"/>
      <c r="L106" s="56">
        <f>J106</f>
        <v>597899</v>
      </c>
    </row>
    <row r="107" spans="1:12">
      <c r="A107" s="157" t="s">
        <v>35</v>
      </c>
      <c r="B107" s="54"/>
      <c r="C107" s="62"/>
      <c r="D107" s="72"/>
      <c r="E107" s="54"/>
      <c r="F107" s="55"/>
      <c r="G107" s="157" t="s">
        <v>35</v>
      </c>
      <c r="H107" s="54"/>
      <c r="I107" s="62"/>
      <c r="J107" s="72"/>
      <c r="K107" s="54"/>
      <c r="L107" s="55"/>
    </row>
    <row r="108" spans="1:12" ht="22.5">
      <c r="A108" s="60" t="s">
        <v>494</v>
      </c>
      <c r="B108" s="54" t="s">
        <v>127</v>
      </c>
      <c r="C108" s="62" t="s">
        <v>138</v>
      </c>
      <c r="D108" s="72">
        <v>1</v>
      </c>
      <c r="E108" s="54"/>
      <c r="F108" s="55">
        <f>D108</f>
        <v>1</v>
      </c>
      <c r="G108" s="60" t="s">
        <v>494</v>
      </c>
      <c r="H108" s="54" t="s">
        <v>127</v>
      </c>
      <c r="I108" s="62" t="s">
        <v>138</v>
      </c>
      <c r="J108" s="72">
        <v>2</v>
      </c>
      <c r="K108" s="54"/>
      <c r="L108" s="55">
        <f>J108</f>
        <v>2</v>
      </c>
    </row>
    <row r="109" spans="1:12">
      <c r="A109" s="157" t="s">
        <v>36</v>
      </c>
      <c r="B109" s="54"/>
      <c r="C109" s="62"/>
      <c r="D109" s="72"/>
      <c r="E109" s="54"/>
      <c r="F109" s="55"/>
      <c r="G109" s="157" t="s">
        <v>36</v>
      </c>
      <c r="H109" s="54"/>
      <c r="I109" s="62"/>
      <c r="J109" s="72"/>
      <c r="K109" s="54"/>
      <c r="L109" s="55"/>
    </row>
    <row r="110" spans="1:12">
      <c r="A110" s="60" t="s">
        <v>495</v>
      </c>
      <c r="B110" s="54" t="s">
        <v>129</v>
      </c>
      <c r="C110" s="62" t="s">
        <v>137</v>
      </c>
      <c r="D110" s="58">
        <f>D106/D108</f>
        <v>24419</v>
      </c>
      <c r="E110" s="54"/>
      <c r="F110" s="56">
        <f>D110</f>
        <v>24419</v>
      </c>
      <c r="G110" s="60" t="s">
        <v>495</v>
      </c>
      <c r="H110" s="54" t="s">
        <v>129</v>
      </c>
      <c r="I110" s="62" t="s">
        <v>137</v>
      </c>
      <c r="J110" s="58">
        <f>J106/J108</f>
        <v>298949.5</v>
      </c>
      <c r="K110" s="54"/>
      <c r="L110" s="56">
        <f>J110</f>
        <v>298949.5</v>
      </c>
    </row>
    <row r="111" spans="1:12">
      <c r="A111" s="157" t="s">
        <v>37</v>
      </c>
      <c r="B111" s="54"/>
      <c r="C111" s="62"/>
      <c r="D111" s="72"/>
      <c r="E111" s="54"/>
      <c r="F111" s="55"/>
      <c r="G111" s="157" t="s">
        <v>37</v>
      </c>
      <c r="H111" s="54"/>
      <c r="I111" s="62"/>
      <c r="J111" s="72"/>
      <c r="K111" s="54"/>
      <c r="L111" s="55"/>
    </row>
    <row r="112" spans="1:12" ht="22.5">
      <c r="A112" s="60" t="s">
        <v>496</v>
      </c>
      <c r="B112" s="54" t="s">
        <v>141</v>
      </c>
      <c r="C112" s="62" t="s">
        <v>137</v>
      </c>
      <c r="D112" s="72">
        <v>100</v>
      </c>
      <c r="E112" s="54"/>
      <c r="F112" s="55">
        <f>D112</f>
        <v>100</v>
      </c>
      <c r="G112" s="60" t="s">
        <v>496</v>
      </c>
      <c r="H112" s="54" t="s">
        <v>141</v>
      </c>
      <c r="I112" s="62" t="s">
        <v>137</v>
      </c>
      <c r="J112" s="72">
        <v>100</v>
      </c>
      <c r="K112" s="54"/>
      <c r="L112" s="55">
        <f>J112</f>
        <v>100</v>
      </c>
    </row>
    <row r="113" spans="1:12">
      <c r="A113" s="222" t="s">
        <v>245</v>
      </c>
      <c r="B113" s="224"/>
      <c r="C113" s="62"/>
      <c r="D113" s="133">
        <f>D116+D125+D134+D143</f>
        <v>17114000</v>
      </c>
      <c r="E113" s="156"/>
      <c r="F113" s="133">
        <f>F116+F125+F134+F143</f>
        <v>17114000</v>
      </c>
      <c r="G113" s="222" t="s">
        <v>245</v>
      </c>
      <c r="H113" s="224"/>
      <c r="I113" s="62"/>
      <c r="J113" s="133">
        <f>J116+J125+J134+J143</f>
        <v>18114000</v>
      </c>
      <c r="K113" s="156"/>
      <c r="L113" s="133">
        <f>L116+L125+L134+L143</f>
        <v>18114000</v>
      </c>
    </row>
    <row r="114" spans="1:12" ht="31.5">
      <c r="A114" s="157" t="s">
        <v>661</v>
      </c>
      <c r="B114" s="54"/>
      <c r="C114" s="62"/>
      <c r="D114" s="72"/>
      <c r="E114" s="54"/>
      <c r="F114" s="55"/>
      <c r="G114" s="157" t="s">
        <v>661</v>
      </c>
      <c r="H114" s="54"/>
      <c r="I114" s="62"/>
      <c r="J114" s="72"/>
      <c r="K114" s="54"/>
      <c r="L114" s="55"/>
    </row>
    <row r="115" spans="1:12">
      <c r="A115" s="157" t="s">
        <v>34</v>
      </c>
      <c r="B115" s="54"/>
      <c r="C115" s="54"/>
      <c r="D115" s="72"/>
      <c r="E115" s="54"/>
      <c r="F115" s="55"/>
      <c r="G115" s="157" t="s">
        <v>34</v>
      </c>
      <c r="H115" s="54"/>
      <c r="I115" s="54"/>
      <c r="J115" s="72"/>
      <c r="K115" s="54"/>
      <c r="L115" s="55"/>
    </row>
    <row r="116" spans="1:12" ht="33.75">
      <c r="A116" s="60" t="s">
        <v>206</v>
      </c>
      <c r="B116" s="54" t="s">
        <v>125</v>
      </c>
      <c r="C116" s="54" t="s">
        <v>130</v>
      </c>
      <c r="D116" s="58">
        <f>8500000+1451400</f>
        <v>9951400</v>
      </c>
      <c r="E116" s="54"/>
      <c r="F116" s="56">
        <f>D116</f>
        <v>9951400</v>
      </c>
      <c r="G116" s="60" t="s">
        <v>206</v>
      </c>
      <c r="H116" s="54" t="s">
        <v>125</v>
      </c>
      <c r="I116" s="54" t="s">
        <v>130</v>
      </c>
      <c r="J116" s="153">
        <f>8500000+1451400+1000000</f>
        <v>10951400</v>
      </c>
      <c r="K116" s="54"/>
      <c r="L116" s="56">
        <f>J116</f>
        <v>10951400</v>
      </c>
    </row>
    <row r="117" spans="1:12">
      <c r="A117" s="157" t="s">
        <v>35</v>
      </c>
      <c r="B117" s="54"/>
      <c r="C117" s="54"/>
      <c r="D117" s="72"/>
      <c r="E117" s="54"/>
      <c r="F117" s="55"/>
      <c r="G117" s="157" t="s">
        <v>35</v>
      </c>
      <c r="H117" s="54"/>
      <c r="I117" s="54"/>
      <c r="J117" s="72"/>
      <c r="K117" s="54"/>
      <c r="L117" s="55"/>
    </row>
    <row r="118" spans="1:12" ht="33.75">
      <c r="A118" s="60" t="s">
        <v>209</v>
      </c>
      <c r="B118" s="54" t="s">
        <v>172</v>
      </c>
      <c r="C118" s="54" t="s">
        <v>138</v>
      </c>
      <c r="D118" s="72">
        <v>12</v>
      </c>
      <c r="E118" s="54"/>
      <c r="F118" s="55">
        <f>D118</f>
        <v>12</v>
      </c>
      <c r="G118" s="60" t="s">
        <v>209</v>
      </c>
      <c r="H118" s="54" t="s">
        <v>172</v>
      </c>
      <c r="I118" s="54" t="s">
        <v>138</v>
      </c>
      <c r="J118" s="72">
        <v>12</v>
      </c>
      <c r="K118" s="54"/>
      <c r="L118" s="55">
        <f>J118</f>
        <v>12</v>
      </c>
    </row>
    <row r="119" spans="1:12">
      <c r="A119" s="157" t="s">
        <v>36</v>
      </c>
      <c r="B119" s="54"/>
      <c r="C119" s="54"/>
      <c r="D119" s="72"/>
      <c r="E119" s="54"/>
      <c r="F119" s="55"/>
      <c r="G119" s="157" t="s">
        <v>36</v>
      </c>
      <c r="H119" s="54"/>
      <c r="I119" s="54"/>
      <c r="J119" s="72"/>
      <c r="K119" s="54"/>
      <c r="L119" s="55"/>
    </row>
    <row r="120" spans="1:12" ht="22.5">
      <c r="A120" s="60" t="s">
        <v>203</v>
      </c>
      <c r="B120" s="54" t="s">
        <v>125</v>
      </c>
      <c r="C120" s="54" t="s">
        <v>137</v>
      </c>
      <c r="D120" s="58">
        <f>D116/D118</f>
        <v>829283.33333333337</v>
      </c>
      <c r="E120" s="54"/>
      <c r="F120" s="55">
        <f>D120</f>
        <v>829283.33333333337</v>
      </c>
      <c r="G120" s="60" t="s">
        <v>203</v>
      </c>
      <c r="H120" s="54" t="s">
        <v>125</v>
      </c>
      <c r="I120" s="54" t="s">
        <v>137</v>
      </c>
      <c r="J120" s="58">
        <f>J116/J118</f>
        <v>912616.66666666663</v>
      </c>
      <c r="K120" s="54"/>
      <c r="L120" s="55">
        <f>J120</f>
        <v>912616.66666666663</v>
      </c>
    </row>
    <row r="121" spans="1:12">
      <c r="A121" s="157" t="s">
        <v>37</v>
      </c>
      <c r="B121" s="54"/>
      <c r="C121" s="54"/>
      <c r="D121" s="72"/>
      <c r="E121" s="54"/>
      <c r="F121" s="55"/>
      <c r="G121" s="157" t="s">
        <v>37</v>
      </c>
      <c r="H121" s="54"/>
      <c r="I121" s="54"/>
      <c r="J121" s="72"/>
      <c r="K121" s="54"/>
      <c r="L121" s="55"/>
    </row>
    <row r="122" spans="1:12" ht="22.5">
      <c r="A122" s="60" t="s">
        <v>211</v>
      </c>
      <c r="B122" s="54" t="s">
        <v>141</v>
      </c>
      <c r="C122" s="54" t="s">
        <v>137</v>
      </c>
      <c r="D122" s="72">
        <v>100</v>
      </c>
      <c r="E122" s="54"/>
      <c r="F122" s="55">
        <f>D122</f>
        <v>100</v>
      </c>
      <c r="G122" s="60" t="s">
        <v>211</v>
      </c>
      <c r="H122" s="54" t="s">
        <v>141</v>
      </c>
      <c r="I122" s="54" t="s">
        <v>137</v>
      </c>
      <c r="J122" s="72">
        <v>100</v>
      </c>
      <c r="K122" s="54"/>
      <c r="L122" s="55">
        <f>J122</f>
        <v>100</v>
      </c>
    </row>
    <row r="123" spans="1:12" hidden="1">
      <c r="A123" s="222" t="s">
        <v>662</v>
      </c>
      <c r="B123" s="224"/>
      <c r="C123" s="62"/>
      <c r="D123" s="72"/>
      <c r="E123" s="54"/>
      <c r="F123" s="55"/>
      <c r="G123" s="222" t="s">
        <v>662</v>
      </c>
      <c r="H123" s="224"/>
      <c r="I123" s="62"/>
      <c r="J123" s="72"/>
      <c r="K123" s="54"/>
      <c r="L123" s="55"/>
    </row>
    <row r="124" spans="1:12" hidden="1">
      <c r="A124" s="157" t="s">
        <v>34</v>
      </c>
      <c r="B124" s="54"/>
      <c r="C124" s="54"/>
      <c r="D124" s="72"/>
      <c r="E124" s="54"/>
      <c r="F124" s="55"/>
      <c r="G124" s="157" t="s">
        <v>34</v>
      </c>
      <c r="H124" s="54"/>
      <c r="I124" s="54"/>
      <c r="J124" s="72"/>
      <c r="K124" s="54"/>
      <c r="L124" s="55"/>
    </row>
    <row r="125" spans="1:12" ht="22.5" hidden="1">
      <c r="A125" s="60" t="s">
        <v>207</v>
      </c>
      <c r="B125" s="54" t="s">
        <v>125</v>
      </c>
      <c r="C125" s="54" t="s">
        <v>130</v>
      </c>
      <c r="D125" s="58">
        <f>6500000-1451400+600000</f>
        <v>5648600</v>
      </c>
      <c r="E125" s="57"/>
      <c r="F125" s="58">
        <f>D125</f>
        <v>5648600</v>
      </c>
      <c r="G125" s="60" t="s">
        <v>207</v>
      </c>
      <c r="H125" s="54" t="s">
        <v>125</v>
      </c>
      <c r="I125" s="54" t="s">
        <v>130</v>
      </c>
      <c r="J125" s="58">
        <f>6500000-1451400+600000</f>
        <v>5648600</v>
      </c>
      <c r="K125" s="57"/>
      <c r="L125" s="58">
        <f>J125</f>
        <v>5648600</v>
      </c>
    </row>
    <row r="126" spans="1:12" hidden="1">
      <c r="A126" s="157" t="s">
        <v>35</v>
      </c>
      <c r="B126" s="54"/>
      <c r="C126" s="54"/>
      <c r="D126" s="57"/>
      <c r="E126" s="57"/>
      <c r="F126" s="57"/>
      <c r="G126" s="157" t="s">
        <v>35</v>
      </c>
      <c r="H126" s="54"/>
      <c r="I126" s="54"/>
      <c r="J126" s="57"/>
      <c r="K126" s="57"/>
      <c r="L126" s="57"/>
    </row>
    <row r="127" spans="1:12" ht="33.75" hidden="1">
      <c r="A127" s="60" t="s">
        <v>202</v>
      </c>
      <c r="B127" s="54" t="s">
        <v>172</v>
      </c>
      <c r="C127" s="54" t="s">
        <v>138</v>
      </c>
      <c r="D127" s="57">
        <v>12</v>
      </c>
      <c r="E127" s="57"/>
      <c r="F127" s="57">
        <f>D127</f>
        <v>12</v>
      </c>
      <c r="G127" s="60" t="s">
        <v>202</v>
      </c>
      <c r="H127" s="54" t="s">
        <v>172</v>
      </c>
      <c r="I127" s="54" t="s">
        <v>138</v>
      </c>
      <c r="J127" s="57">
        <v>12</v>
      </c>
      <c r="K127" s="57"/>
      <c r="L127" s="57">
        <f>J127</f>
        <v>12</v>
      </c>
    </row>
    <row r="128" spans="1:12" hidden="1">
      <c r="A128" s="157" t="s">
        <v>36</v>
      </c>
      <c r="B128" s="54"/>
      <c r="C128" s="54"/>
      <c r="D128" s="57"/>
      <c r="E128" s="57"/>
      <c r="F128" s="57"/>
      <c r="G128" s="157" t="s">
        <v>36</v>
      </c>
      <c r="H128" s="54"/>
      <c r="I128" s="54"/>
      <c r="J128" s="57"/>
      <c r="K128" s="57"/>
      <c r="L128" s="57"/>
    </row>
    <row r="129" spans="1:12" ht="22.5" hidden="1">
      <c r="A129" s="60" t="s">
        <v>208</v>
      </c>
      <c r="B129" s="54" t="s">
        <v>125</v>
      </c>
      <c r="C129" s="54" t="s">
        <v>137</v>
      </c>
      <c r="D129" s="58">
        <f>D125/D127</f>
        <v>470716.66666666669</v>
      </c>
      <c r="E129" s="58"/>
      <c r="F129" s="58">
        <f>D129</f>
        <v>470716.66666666669</v>
      </c>
      <c r="G129" s="60" t="s">
        <v>208</v>
      </c>
      <c r="H129" s="54" t="s">
        <v>125</v>
      </c>
      <c r="I129" s="54" t="s">
        <v>137</v>
      </c>
      <c r="J129" s="58">
        <f>J125/J127</f>
        <v>470716.66666666669</v>
      </c>
      <c r="K129" s="58"/>
      <c r="L129" s="58">
        <f>J129</f>
        <v>470716.66666666669</v>
      </c>
    </row>
    <row r="130" spans="1:12" hidden="1">
      <c r="A130" s="157" t="s">
        <v>37</v>
      </c>
      <c r="B130" s="54"/>
      <c r="C130" s="54"/>
      <c r="D130" s="57"/>
      <c r="E130" s="57"/>
      <c r="F130" s="57"/>
      <c r="G130" s="157" t="s">
        <v>37</v>
      </c>
      <c r="H130" s="54"/>
      <c r="I130" s="54"/>
      <c r="J130" s="57"/>
      <c r="K130" s="57"/>
      <c r="L130" s="57"/>
    </row>
    <row r="131" spans="1:12" ht="22.5" hidden="1">
      <c r="A131" s="60" t="s">
        <v>212</v>
      </c>
      <c r="B131" s="54" t="s">
        <v>141</v>
      </c>
      <c r="C131" s="54" t="s">
        <v>137</v>
      </c>
      <c r="D131" s="57">
        <v>100</v>
      </c>
      <c r="E131" s="57"/>
      <c r="F131" s="57">
        <f>D131</f>
        <v>100</v>
      </c>
      <c r="G131" s="60" t="s">
        <v>212</v>
      </c>
      <c r="H131" s="54" t="s">
        <v>141</v>
      </c>
      <c r="I131" s="54" t="s">
        <v>137</v>
      </c>
      <c r="J131" s="57">
        <v>100</v>
      </c>
      <c r="K131" s="57"/>
      <c r="L131" s="57">
        <f>J131</f>
        <v>100</v>
      </c>
    </row>
    <row r="132" spans="1:12" ht="30" customHeight="1">
      <c r="A132" s="222" t="s">
        <v>663</v>
      </c>
      <c r="B132" s="224"/>
      <c r="C132" s="62"/>
      <c r="D132" s="57"/>
      <c r="E132" s="57"/>
      <c r="F132" s="57"/>
      <c r="G132" s="222" t="s">
        <v>663</v>
      </c>
      <c r="H132" s="224"/>
      <c r="I132" s="62"/>
      <c r="J132" s="57"/>
      <c r="K132" s="57"/>
      <c r="L132" s="57"/>
    </row>
    <row r="133" spans="1:12">
      <c r="A133" s="157" t="s">
        <v>34</v>
      </c>
      <c r="B133" s="54"/>
      <c r="C133" s="54"/>
      <c r="D133" s="57"/>
      <c r="E133" s="57"/>
      <c r="F133" s="57"/>
      <c r="G133" s="157" t="s">
        <v>34</v>
      </c>
      <c r="H133" s="54"/>
      <c r="I133" s="54"/>
      <c r="J133" s="57"/>
      <c r="K133" s="57"/>
      <c r="L133" s="57"/>
    </row>
    <row r="134" spans="1:12" ht="22.5">
      <c r="A134" s="87" t="s">
        <v>201</v>
      </c>
      <c r="B134" s="54" t="s">
        <v>129</v>
      </c>
      <c r="C134" s="54" t="s">
        <v>130</v>
      </c>
      <c r="D134" s="58">
        <v>514000</v>
      </c>
      <c r="E134" s="57"/>
      <c r="F134" s="58">
        <f>D134</f>
        <v>514000</v>
      </c>
      <c r="G134" s="87" t="s">
        <v>201</v>
      </c>
      <c r="H134" s="54" t="s">
        <v>129</v>
      </c>
      <c r="I134" s="54" t="s">
        <v>130</v>
      </c>
      <c r="J134" s="58">
        <f>514000+97567.94</f>
        <v>611567.93999999994</v>
      </c>
      <c r="K134" s="57"/>
      <c r="L134" s="58">
        <f>J134</f>
        <v>611567.93999999994</v>
      </c>
    </row>
    <row r="135" spans="1:12">
      <c r="A135" s="129" t="s">
        <v>35</v>
      </c>
      <c r="B135" s="54"/>
      <c r="C135" s="54"/>
      <c r="D135" s="57"/>
      <c r="E135" s="57"/>
      <c r="F135" s="57"/>
      <c r="G135" s="129" t="s">
        <v>35</v>
      </c>
      <c r="H135" s="54"/>
      <c r="I135" s="54"/>
      <c r="J135" s="57"/>
      <c r="K135" s="57"/>
      <c r="L135" s="57"/>
    </row>
    <row r="136" spans="1:12" ht="22.5">
      <c r="A136" s="60" t="s">
        <v>204</v>
      </c>
      <c r="B136" s="54" t="s">
        <v>172</v>
      </c>
      <c r="C136" s="54" t="s">
        <v>138</v>
      </c>
      <c r="D136" s="57">
        <v>12</v>
      </c>
      <c r="E136" s="57"/>
      <c r="F136" s="57">
        <v>12</v>
      </c>
      <c r="G136" s="60" t="s">
        <v>204</v>
      </c>
      <c r="H136" s="54" t="s">
        <v>172</v>
      </c>
      <c r="I136" s="54" t="s">
        <v>138</v>
      </c>
      <c r="J136" s="57">
        <v>12</v>
      </c>
      <c r="K136" s="57"/>
      <c r="L136" s="57">
        <v>12</v>
      </c>
    </row>
    <row r="137" spans="1:12">
      <c r="A137" s="129" t="s">
        <v>36</v>
      </c>
      <c r="B137" s="54"/>
      <c r="C137" s="54"/>
      <c r="D137" s="57"/>
      <c r="E137" s="57"/>
      <c r="F137" s="57"/>
      <c r="G137" s="129" t="s">
        <v>36</v>
      </c>
      <c r="H137" s="54"/>
      <c r="I137" s="54"/>
      <c r="J137" s="57"/>
      <c r="K137" s="57"/>
      <c r="L137" s="57"/>
    </row>
    <row r="138" spans="1:12" ht="22.5">
      <c r="A138" s="60" t="s">
        <v>205</v>
      </c>
      <c r="B138" s="54" t="s">
        <v>125</v>
      </c>
      <c r="C138" s="54" t="s">
        <v>137</v>
      </c>
      <c r="D138" s="58">
        <f>D134/D136</f>
        <v>42833.333333333336</v>
      </c>
      <c r="E138" s="66"/>
      <c r="F138" s="58">
        <f>D138</f>
        <v>42833.333333333336</v>
      </c>
      <c r="G138" s="60" t="s">
        <v>205</v>
      </c>
      <c r="H138" s="54" t="s">
        <v>125</v>
      </c>
      <c r="I138" s="54" t="s">
        <v>137</v>
      </c>
      <c r="J138" s="58">
        <f>J134/J136</f>
        <v>50963.994999999995</v>
      </c>
      <c r="K138" s="66"/>
      <c r="L138" s="58">
        <f>J138</f>
        <v>50963.994999999995</v>
      </c>
    </row>
    <row r="139" spans="1:12">
      <c r="A139" s="129" t="s">
        <v>37</v>
      </c>
      <c r="B139" s="54"/>
      <c r="C139" s="54"/>
      <c r="D139" s="57"/>
      <c r="E139" s="57"/>
      <c r="F139" s="57"/>
      <c r="G139" s="129" t="s">
        <v>37</v>
      </c>
      <c r="H139" s="54"/>
      <c r="I139" s="54"/>
      <c r="J139" s="57"/>
      <c r="K139" s="57"/>
      <c r="L139" s="57"/>
    </row>
    <row r="140" spans="1:12" ht="22.5">
      <c r="A140" s="60" t="s">
        <v>210</v>
      </c>
      <c r="B140" s="54" t="s">
        <v>141</v>
      </c>
      <c r="C140" s="54" t="s">
        <v>137</v>
      </c>
      <c r="D140" s="57">
        <v>100</v>
      </c>
      <c r="E140" s="57"/>
      <c r="F140" s="57">
        <v>100</v>
      </c>
      <c r="G140" s="60" t="s">
        <v>210</v>
      </c>
      <c r="H140" s="54" t="s">
        <v>141</v>
      </c>
      <c r="I140" s="54" t="s">
        <v>137</v>
      </c>
      <c r="J140" s="57">
        <v>100</v>
      </c>
      <c r="K140" s="57"/>
      <c r="L140" s="57">
        <v>100</v>
      </c>
    </row>
    <row r="141" spans="1:12">
      <c r="A141" s="221" t="s">
        <v>664</v>
      </c>
      <c r="B141" s="221"/>
      <c r="C141" s="54"/>
      <c r="D141" s="57"/>
      <c r="E141" s="57"/>
      <c r="F141" s="57"/>
      <c r="G141" s="221" t="s">
        <v>664</v>
      </c>
      <c r="H141" s="221"/>
      <c r="I141" s="54"/>
      <c r="J141" s="57"/>
      <c r="K141" s="57"/>
      <c r="L141" s="57"/>
    </row>
    <row r="142" spans="1:12">
      <c r="A142" s="157" t="s">
        <v>34</v>
      </c>
      <c r="B142" s="54"/>
      <c r="C142" s="54"/>
      <c r="D142" s="57"/>
      <c r="E142" s="57"/>
      <c r="F142" s="57"/>
      <c r="G142" s="157" t="s">
        <v>34</v>
      </c>
      <c r="H142" s="54"/>
      <c r="I142" s="54"/>
      <c r="J142" s="57"/>
      <c r="K142" s="57"/>
      <c r="L142" s="57"/>
    </row>
    <row r="143" spans="1:12" ht="33.75">
      <c r="A143" s="87" t="s">
        <v>335</v>
      </c>
      <c r="B143" s="54" t="s">
        <v>129</v>
      </c>
      <c r="C143" s="54" t="s">
        <v>130</v>
      </c>
      <c r="D143" s="58">
        <v>1000000</v>
      </c>
      <c r="E143" s="57"/>
      <c r="F143" s="58">
        <f>D143</f>
        <v>1000000</v>
      </c>
      <c r="G143" s="87" t="s">
        <v>335</v>
      </c>
      <c r="H143" s="54" t="s">
        <v>129</v>
      </c>
      <c r="I143" s="54" t="s">
        <v>130</v>
      </c>
      <c r="J143" s="153">
        <f>1000000-97567.94</f>
        <v>902432.06</v>
      </c>
      <c r="K143" s="57"/>
      <c r="L143" s="58">
        <f>J143</f>
        <v>902432.06</v>
      </c>
    </row>
    <row r="144" spans="1:12">
      <c r="A144" s="129" t="s">
        <v>35</v>
      </c>
      <c r="B144" s="54"/>
      <c r="C144" s="54"/>
      <c r="D144" s="57"/>
      <c r="E144" s="57"/>
      <c r="F144" s="57"/>
      <c r="G144" s="129" t="s">
        <v>35</v>
      </c>
      <c r="H144" s="54"/>
      <c r="I144" s="54"/>
      <c r="J144" s="57"/>
      <c r="K144" s="57"/>
      <c r="L144" s="57"/>
    </row>
    <row r="145" spans="1:12" ht="22.5">
      <c r="A145" s="60" t="s">
        <v>336</v>
      </c>
      <c r="B145" s="54" t="s">
        <v>127</v>
      </c>
      <c r="C145" s="54" t="s">
        <v>126</v>
      </c>
      <c r="D145" s="54">
        <v>18</v>
      </c>
      <c r="E145" s="54"/>
      <c r="F145" s="58">
        <f>D145</f>
        <v>18</v>
      </c>
      <c r="G145" s="60" t="s">
        <v>336</v>
      </c>
      <c r="H145" s="54" t="s">
        <v>127</v>
      </c>
      <c r="I145" s="54" t="s">
        <v>126</v>
      </c>
      <c r="J145" s="54">
        <v>18</v>
      </c>
      <c r="K145" s="54"/>
      <c r="L145" s="58">
        <f>J145</f>
        <v>18</v>
      </c>
    </row>
    <row r="146" spans="1:12">
      <c r="A146" s="157" t="s">
        <v>36</v>
      </c>
      <c r="B146" s="54"/>
      <c r="C146" s="54"/>
      <c r="D146" s="57"/>
      <c r="E146" s="54"/>
      <c r="F146" s="54"/>
      <c r="G146" s="157" t="s">
        <v>36</v>
      </c>
      <c r="H146" s="54"/>
      <c r="I146" s="54"/>
      <c r="J146" s="57"/>
      <c r="K146" s="54"/>
      <c r="L146" s="54"/>
    </row>
    <row r="147" spans="1:12" ht="22.5">
      <c r="A147" s="60" t="s">
        <v>237</v>
      </c>
      <c r="B147" s="54" t="s">
        <v>125</v>
      </c>
      <c r="C147" s="54" t="s">
        <v>137</v>
      </c>
      <c r="D147" s="56">
        <f>D143/D145</f>
        <v>55555.555555555555</v>
      </c>
      <c r="E147" s="54"/>
      <c r="F147" s="58">
        <f>D147</f>
        <v>55555.555555555555</v>
      </c>
      <c r="G147" s="60" t="s">
        <v>237</v>
      </c>
      <c r="H147" s="54" t="s">
        <v>125</v>
      </c>
      <c r="I147" s="54" t="s">
        <v>137</v>
      </c>
      <c r="J147" s="56">
        <f>J143/J145</f>
        <v>50135.114444444451</v>
      </c>
      <c r="K147" s="54"/>
      <c r="L147" s="58">
        <f>J147</f>
        <v>50135.114444444451</v>
      </c>
    </row>
    <row r="148" spans="1:12">
      <c r="A148" s="129" t="s">
        <v>37</v>
      </c>
      <c r="B148" s="54"/>
      <c r="C148" s="54"/>
      <c r="D148" s="57"/>
      <c r="E148" s="57"/>
      <c r="F148" s="57"/>
      <c r="G148" s="129" t="s">
        <v>37</v>
      </c>
      <c r="H148" s="54"/>
      <c r="I148" s="54"/>
      <c r="J148" s="57"/>
      <c r="K148" s="57"/>
      <c r="L148" s="57"/>
    </row>
    <row r="149" spans="1:12" ht="33.75">
      <c r="A149" s="60" t="s">
        <v>337</v>
      </c>
      <c r="B149" s="54" t="s">
        <v>141</v>
      </c>
      <c r="C149" s="54" t="s">
        <v>137</v>
      </c>
      <c r="D149" s="57">
        <v>100</v>
      </c>
      <c r="E149" s="57"/>
      <c r="F149" s="58">
        <f>D149</f>
        <v>100</v>
      </c>
      <c r="G149" s="60" t="s">
        <v>337</v>
      </c>
      <c r="H149" s="54" t="s">
        <v>141</v>
      </c>
      <c r="I149" s="54" t="s">
        <v>137</v>
      </c>
      <c r="J149" s="57">
        <v>100</v>
      </c>
      <c r="K149" s="57"/>
      <c r="L149" s="58">
        <f>J149</f>
        <v>100</v>
      </c>
    </row>
    <row r="150" spans="1:12">
      <c r="A150" s="222" t="s">
        <v>250</v>
      </c>
      <c r="B150" s="224"/>
      <c r="C150" s="54"/>
      <c r="D150" s="134">
        <f>D153</f>
        <v>7302000</v>
      </c>
      <c r="E150" s="135"/>
      <c r="F150" s="134">
        <f>D150</f>
        <v>7302000</v>
      </c>
      <c r="G150" s="222" t="s">
        <v>250</v>
      </c>
      <c r="H150" s="224"/>
      <c r="I150" s="54"/>
      <c r="J150" s="134">
        <f>J153</f>
        <v>6554408</v>
      </c>
      <c r="K150" s="135"/>
      <c r="L150" s="134">
        <f>J150</f>
        <v>6554408</v>
      </c>
    </row>
    <row r="151" spans="1:12">
      <c r="A151" s="222" t="s">
        <v>665</v>
      </c>
      <c r="B151" s="224"/>
      <c r="C151" s="54"/>
      <c r="D151" s="57"/>
      <c r="E151" s="57"/>
      <c r="F151" s="57"/>
      <c r="G151" s="222" t="s">
        <v>665</v>
      </c>
      <c r="H151" s="224"/>
      <c r="I151" s="54"/>
      <c r="J151" s="57"/>
      <c r="K151" s="57"/>
      <c r="L151" s="57"/>
    </row>
    <row r="152" spans="1:12">
      <c r="A152" s="157" t="s">
        <v>34</v>
      </c>
      <c r="B152" s="54"/>
      <c r="C152" s="54"/>
      <c r="D152" s="57"/>
      <c r="E152" s="57"/>
      <c r="F152" s="57"/>
      <c r="G152" s="157" t="s">
        <v>34</v>
      </c>
      <c r="H152" s="54"/>
      <c r="I152" s="54"/>
      <c r="J152" s="57"/>
      <c r="K152" s="57"/>
      <c r="L152" s="57"/>
    </row>
    <row r="153" spans="1:12" ht="33.75">
      <c r="A153" s="60" t="s">
        <v>246</v>
      </c>
      <c r="B153" s="54" t="s">
        <v>125</v>
      </c>
      <c r="C153" s="54" t="s">
        <v>130</v>
      </c>
      <c r="D153" s="58">
        <f>6000000+250000+100000+52000+1500000-600000</f>
        <v>7302000</v>
      </c>
      <c r="E153" s="57"/>
      <c r="F153" s="58">
        <f>D153</f>
        <v>7302000</v>
      </c>
      <c r="G153" s="60" t="s">
        <v>246</v>
      </c>
      <c r="H153" s="54" t="s">
        <v>125</v>
      </c>
      <c r="I153" s="54" t="s">
        <v>130</v>
      </c>
      <c r="J153" s="161">
        <f>6000000+250000+100000+52000+1500000-600000-747592</f>
        <v>6554408</v>
      </c>
      <c r="K153" s="57"/>
      <c r="L153" s="58">
        <f>J153</f>
        <v>6554408</v>
      </c>
    </row>
    <row r="154" spans="1:12">
      <c r="A154" s="157" t="s">
        <v>35</v>
      </c>
      <c r="B154" s="54"/>
      <c r="C154" s="54"/>
      <c r="D154" s="72"/>
      <c r="E154" s="54"/>
      <c r="F154" s="55"/>
      <c r="G154" s="157" t="s">
        <v>35</v>
      </c>
      <c r="H154" s="54"/>
      <c r="I154" s="54"/>
      <c r="J154" s="72"/>
      <c r="K154" s="54"/>
      <c r="L154" s="55"/>
    </row>
    <row r="155" spans="1:12" ht="45">
      <c r="A155" s="60" t="s">
        <v>247</v>
      </c>
      <c r="B155" s="54" t="s">
        <v>172</v>
      </c>
      <c r="C155" s="54" t="s">
        <v>138</v>
      </c>
      <c r="D155" s="72">
        <v>12</v>
      </c>
      <c r="E155" s="54"/>
      <c r="F155" s="58">
        <f>D155</f>
        <v>12</v>
      </c>
      <c r="G155" s="60" t="s">
        <v>247</v>
      </c>
      <c r="H155" s="54" t="s">
        <v>172</v>
      </c>
      <c r="I155" s="54" t="s">
        <v>138</v>
      </c>
      <c r="J155" s="72">
        <v>12</v>
      </c>
      <c r="K155" s="54"/>
      <c r="L155" s="58">
        <f>J155</f>
        <v>12</v>
      </c>
    </row>
    <row r="156" spans="1:12">
      <c r="A156" s="157" t="s">
        <v>36</v>
      </c>
      <c r="B156" s="54"/>
      <c r="C156" s="54"/>
      <c r="D156" s="72"/>
      <c r="E156" s="54"/>
      <c r="F156" s="55"/>
      <c r="G156" s="157" t="s">
        <v>36</v>
      </c>
      <c r="H156" s="54"/>
      <c r="I156" s="54"/>
      <c r="J156" s="72"/>
      <c r="K156" s="54"/>
      <c r="L156" s="55"/>
    </row>
    <row r="157" spans="1:12" ht="22.5">
      <c r="A157" s="60" t="s">
        <v>248</v>
      </c>
      <c r="B157" s="54" t="s">
        <v>125</v>
      </c>
      <c r="C157" s="54" t="s">
        <v>137</v>
      </c>
      <c r="D157" s="58">
        <f>D153/D155</f>
        <v>608500</v>
      </c>
      <c r="E157" s="54"/>
      <c r="F157" s="58">
        <f>D157</f>
        <v>608500</v>
      </c>
      <c r="G157" s="60" t="s">
        <v>248</v>
      </c>
      <c r="H157" s="54" t="s">
        <v>125</v>
      </c>
      <c r="I157" s="54" t="s">
        <v>137</v>
      </c>
      <c r="J157" s="58">
        <f>J153/J155</f>
        <v>546200.66666666663</v>
      </c>
      <c r="K157" s="54"/>
      <c r="L157" s="58">
        <f>J157</f>
        <v>546200.66666666663</v>
      </c>
    </row>
    <row r="158" spans="1:12">
      <c r="A158" s="157" t="s">
        <v>37</v>
      </c>
      <c r="B158" s="54"/>
      <c r="C158" s="54"/>
      <c r="D158" s="72"/>
      <c r="E158" s="54"/>
      <c r="F158" s="55"/>
      <c r="G158" s="157" t="s">
        <v>37</v>
      </c>
      <c r="H158" s="54"/>
      <c r="I158" s="54"/>
      <c r="J158" s="72"/>
      <c r="K158" s="54"/>
      <c r="L158" s="55"/>
    </row>
    <row r="159" spans="1:12" ht="33.75">
      <c r="A159" s="60" t="s">
        <v>249</v>
      </c>
      <c r="B159" s="54" t="s">
        <v>141</v>
      </c>
      <c r="C159" s="54" t="s">
        <v>137</v>
      </c>
      <c r="D159" s="72">
        <v>100</v>
      </c>
      <c r="E159" s="54"/>
      <c r="F159" s="58">
        <f>D159</f>
        <v>100</v>
      </c>
      <c r="G159" s="60" t="s">
        <v>249</v>
      </c>
      <c r="H159" s="54" t="s">
        <v>141</v>
      </c>
      <c r="I159" s="54" t="s">
        <v>137</v>
      </c>
      <c r="J159" s="72">
        <v>100</v>
      </c>
      <c r="K159" s="54"/>
      <c r="L159" s="58">
        <f>J159</f>
        <v>100</v>
      </c>
    </row>
    <row r="160" spans="1:12">
      <c r="A160" s="222" t="s">
        <v>273</v>
      </c>
      <c r="B160" s="224"/>
      <c r="C160" s="54"/>
      <c r="D160" s="136">
        <f>D163</f>
        <v>5950000</v>
      </c>
      <c r="E160" s="135"/>
      <c r="F160" s="136">
        <f>D160</f>
        <v>5950000</v>
      </c>
      <c r="G160" s="222" t="s">
        <v>273</v>
      </c>
      <c r="H160" s="224"/>
      <c r="I160" s="54"/>
      <c r="J160" s="136">
        <f>J163</f>
        <v>4950000</v>
      </c>
      <c r="K160" s="135"/>
      <c r="L160" s="136">
        <f>J160</f>
        <v>4950000</v>
      </c>
    </row>
    <row r="161" spans="1:12">
      <c r="A161" s="222" t="s">
        <v>666</v>
      </c>
      <c r="B161" s="224"/>
      <c r="C161" s="54"/>
      <c r="D161" s="57"/>
      <c r="E161" s="57"/>
      <c r="F161" s="57"/>
      <c r="G161" s="222" t="s">
        <v>666</v>
      </c>
      <c r="H161" s="224"/>
      <c r="I161" s="54"/>
      <c r="J161" s="57"/>
      <c r="K161" s="57"/>
      <c r="L161" s="57"/>
    </row>
    <row r="162" spans="1:12">
      <c r="A162" s="157" t="s">
        <v>34</v>
      </c>
      <c r="B162" s="54"/>
      <c r="C162" s="54"/>
      <c r="D162" s="57"/>
      <c r="E162" s="57"/>
      <c r="F162" s="57"/>
      <c r="G162" s="157" t="s">
        <v>34</v>
      </c>
      <c r="H162" s="54"/>
      <c r="I162" s="54"/>
      <c r="J162" s="57"/>
      <c r="K162" s="57"/>
      <c r="L162" s="57"/>
    </row>
    <row r="163" spans="1:12" ht="33.75">
      <c r="A163" s="60" t="s">
        <v>276</v>
      </c>
      <c r="B163" s="54" t="s">
        <v>125</v>
      </c>
      <c r="C163" s="54" t="s">
        <v>130</v>
      </c>
      <c r="D163" s="67">
        <f>4700000+250000+1000000</f>
        <v>5950000</v>
      </c>
      <c r="E163" s="57"/>
      <c r="F163" s="67">
        <f>D163</f>
        <v>5950000</v>
      </c>
      <c r="G163" s="60" t="s">
        <v>276</v>
      </c>
      <c r="H163" s="54" t="s">
        <v>125</v>
      </c>
      <c r="I163" s="54" t="s">
        <v>130</v>
      </c>
      <c r="J163" s="162">
        <f>4700000+250000+1000000-1000000</f>
        <v>4950000</v>
      </c>
      <c r="K163" s="57"/>
      <c r="L163" s="67">
        <f>J163</f>
        <v>4950000</v>
      </c>
    </row>
    <row r="164" spans="1:12">
      <c r="A164" s="157" t="s">
        <v>35</v>
      </c>
      <c r="B164" s="54" t="s">
        <v>125</v>
      </c>
      <c r="C164" s="54" t="s">
        <v>130</v>
      </c>
      <c r="D164" s="72"/>
      <c r="E164" s="54"/>
      <c r="F164" s="55"/>
      <c r="G164" s="157" t="s">
        <v>35</v>
      </c>
      <c r="H164" s="54" t="s">
        <v>125</v>
      </c>
      <c r="I164" s="54" t="s">
        <v>130</v>
      </c>
      <c r="J164" s="72"/>
      <c r="K164" s="54"/>
      <c r="L164" s="55"/>
    </row>
    <row r="165" spans="1:12" ht="45">
      <c r="A165" s="60" t="s">
        <v>277</v>
      </c>
      <c r="B165" s="54" t="s">
        <v>172</v>
      </c>
      <c r="C165" s="54" t="s">
        <v>138</v>
      </c>
      <c r="D165" s="72">
        <v>12</v>
      </c>
      <c r="E165" s="54"/>
      <c r="F165" s="55">
        <f>D165</f>
        <v>12</v>
      </c>
      <c r="G165" s="60" t="s">
        <v>277</v>
      </c>
      <c r="H165" s="54" t="s">
        <v>172</v>
      </c>
      <c r="I165" s="54" t="s">
        <v>138</v>
      </c>
      <c r="J165" s="72">
        <v>12</v>
      </c>
      <c r="K165" s="54"/>
      <c r="L165" s="55">
        <f>J165</f>
        <v>12</v>
      </c>
    </row>
    <row r="166" spans="1:12">
      <c r="A166" s="157" t="s">
        <v>36</v>
      </c>
      <c r="B166" s="54"/>
      <c r="C166" s="54"/>
      <c r="D166" s="72"/>
      <c r="E166" s="54"/>
      <c r="F166" s="55"/>
      <c r="G166" s="157" t="s">
        <v>36</v>
      </c>
      <c r="H166" s="54"/>
      <c r="I166" s="54"/>
      <c r="J166" s="72"/>
      <c r="K166" s="54"/>
      <c r="L166" s="55"/>
    </row>
    <row r="167" spans="1:12" ht="22.5">
      <c r="A167" s="60" t="s">
        <v>295</v>
      </c>
      <c r="B167" s="54" t="s">
        <v>125</v>
      </c>
      <c r="C167" s="54" t="s">
        <v>137</v>
      </c>
      <c r="D167" s="66">
        <f>D163/D165</f>
        <v>495833.33333333331</v>
      </c>
      <c r="E167" s="63"/>
      <c r="F167" s="63">
        <f>D167</f>
        <v>495833.33333333331</v>
      </c>
      <c r="G167" s="60" t="s">
        <v>295</v>
      </c>
      <c r="H167" s="54" t="s">
        <v>125</v>
      </c>
      <c r="I167" s="54" t="s">
        <v>137</v>
      </c>
      <c r="J167" s="66">
        <f>J163/J165</f>
        <v>412500</v>
      </c>
      <c r="K167" s="63"/>
      <c r="L167" s="63">
        <f>J167</f>
        <v>412500</v>
      </c>
    </row>
    <row r="168" spans="1:12">
      <c r="A168" s="157" t="s">
        <v>37</v>
      </c>
      <c r="B168" s="54"/>
      <c r="C168" s="54"/>
      <c r="D168" s="72"/>
      <c r="E168" s="54"/>
      <c r="F168" s="55"/>
      <c r="G168" s="157" t="s">
        <v>37</v>
      </c>
      <c r="H168" s="54"/>
      <c r="I168" s="54"/>
      <c r="J168" s="72"/>
      <c r="K168" s="54"/>
      <c r="L168" s="55"/>
    </row>
    <row r="169" spans="1:12" ht="33.75">
      <c r="A169" s="60" t="s">
        <v>278</v>
      </c>
      <c r="B169" s="54" t="s">
        <v>141</v>
      </c>
      <c r="C169" s="54" t="s">
        <v>137</v>
      </c>
      <c r="D169" s="72">
        <v>100</v>
      </c>
      <c r="E169" s="54"/>
      <c r="F169" s="55">
        <f>D169</f>
        <v>100</v>
      </c>
      <c r="G169" s="60" t="s">
        <v>278</v>
      </c>
      <c r="H169" s="54" t="s">
        <v>141</v>
      </c>
      <c r="I169" s="54" t="s">
        <v>137</v>
      </c>
      <c r="J169" s="72">
        <v>100</v>
      </c>
      <c r="K169" s="54"/>
      <c r="L169" s="55">
        <f>J169</f>
        <v>100</v>
      </c>
    </row>
    <row r="170" spans="1:12">
      <c r="A170" s="92" t="s">
        <v>689</v>
      </c>
      <c r="B170" s="54"/>
      <c r="C170" s="54"/>
      <c r="D170" s="54"/>
      <c r="E170" s="59">
        <f>E173+E184+E193+E202+E211+E231+E242+E251+E260+E269+E280+E220+E289+E300</f>
        <v>100</v>
      </c>
      <c r="F170" s="59"/>
      <c r="G170" s="92" t="s">
        <v>689</v>
      </c>
      <c r="H170" s="54"/>
      <c r="I170" s="54"/>
      <c r="J170" s="54"/>
      <c r="K170" s="59">
        <f>K173+K184+K193+K202+K211+K231+K242+K251+K260+K269+K280+K220+K289+K300</f>
        <v>1500100</v>
      </c>
      <c r="L170" s="59"/>
    </row>
    <row r="171" spans="1:12">
      <c r="G171" s="212" t="s">
        <v>764</v>
      </c>
      <c r="H171" s="213"/>
      <c r="I171" s="93"/>
      <c r="J171" s="54"/>
      <c r="K171" s="54"/>
      <c r="L171" s="55"/>
    </row>
    <row r="172" spans="1:12">
      <c r="G172" s="129" t="s">
        <v>34</v>
      </c>
      <c r="H172" s="54"/>
      <c r="I172" s="93"/>
      <c r="J172" s="54"/>
      <c r="K172" s="54"/>
      <c r="L172" s="55"/>
    </row>
    <row r="173" spans="1:12" ht="67.5">
      <c r="G173" s="60" t="s">
        <v>766</v>
      </c>
      <c r="H173" s="54" t="s">
        <v>129</v>
      </c>
      <c r="I173" s="154" t="s">
        <v>765</v>
      </c>
      <c r="J173" s="54"/>
      <c r="K173" s="56">
        <v>1500000</v>
      </c>
      <c r="L173" s="56">
        <f>J173+K173</f>
        <v>1500000</v>
      </c>
    </row>
    <row r="174" spans="1:12">
      <c r="G174" s="129" t="s">
        <v>35</v>
      </c>
      <c r="H174" s="54"/>
      <c r="I174" s="93"/>
      <c r="J174" s="54"/>
      <c r="K174" s="54"/>
      <c r="L174" s="55"/>
    </row>
    <row r="175" spans="1:12" ht="33.75">
      <c r="G175" s="70" t="s">
        <v>767</v>
      </c>
      <c r="H175" s="54" t="s">
        <v>134</v>
      </c>
      <c r="I175" s="54" t="s">
        <v>138</v>
      </c>
      <c r="J175" s="54"/>
      <c r="K175" s="55">
        <v>1</v>
      </c>
      <c r="L175" s="55">
        <v>1</v>
      </c>
    </row>
    <row r="176" spans="1:12" ht="22.5">
      <c r="G176" s="70" t="s">
        <v>768</v>
      </c>
      <c r="H176" s="54" t="s">
        <v>320</v>
      </c>
      <c r="I176" s="54" t="s">
        <v>138</v>
      </c>
      <c r="J176" s="54"/>
      <c r="K176" s="69">
        <f>(K173-K178)/K179</f>
        <v>948.95287958115182</v>
      </c>
      <c r="L176" s="69">
        <f>K176</f>
        <v>948.95287958115182</v>
      </c>
    </row>
    <row r="177" spans="1:12">
      <c r="G177" s="129" t="s">
        <v>36</v>
      </c>
      <c r="H177" s="54"/>
      <c r="I177" s="93"/>
      <c r="J177" s="54"/>
      <c r="K177" s="54"/>
      <c r="L177" s="69"/>
    </row>
    <row r="178" spans="1:12" ht="33.75">
      <c r="G178" s="70" t="s">
        <v>769</v>
      </c>
      <c r="H178" s="54" t="s">
        <v>129</v>
      </c>
      <c r="I178" s="54" t="s">
        <v>137</v>
      </c>
      <c r="J178" s="54"/>
      <c r="K178" s="56">
        <v>50000</v>
      </c>
      <c r="L178" s="56">
        <f>K178</f>
        <v>50000</v>
      </c>
    </row>
    <row r="179" spans="1:12" ht="22.5">
      <c r="G179" s="70" t="s">
        <v>771</v>
      </c>
      <c r="H179" s="54" t="s">
        <v>129</v>
      </c>
      <c r="I179" s="54" t="s">
        <v>137</v>
      </c>
      <c r="J179" s="54"/>
      <c r="K179" s="56">
        <v>1528</v>
      </c>
      <c r="L179" s="56">
        <f>J179+K179</f>
        <v>1528</v>
      </c>
    </row>
    <row r="180" spans="1:12">
      <c r="G180" s="129" t="s">
        <v>37</v>
      </c>
      <c r="H180" s="54"/>
      <c r="I180" s="93"/>
      <c r="J180" s="54"/>
      <c r="K180" s="54"/>
      <c r="L180" s="55"/>
    </row>
    <row r="181" spans="1:12" ht="22.5">
      <c r="G181" s="70" t="s">
        <v>770</v>
      </c>
      <c r="H181" s="93" t="s">
        <v>141</v>
      </c>
      <c r="I181" s="93" t="s">
        <v>140</v>
      </c>
      <c r="J181" s="54"/>
      <c r="K181" s="54">
        <v>100</v>
      </c>
      <c r="L181" s="55">
        <v>100</v>
      </c>
    </row>
    <row r="182" spans="1:12">
      <c r="A182" s="92" t="s">
        <v>704</v>
      </c>
      <c r="B182" s="125"/>
      <c r="C182" s="125"/>
      <c r="D182" s="125"/>
      <c r="E182" s="59">
        <f>E185+E194+E203+E212+E221+E230+E239+E248</f>
        <v>6696066</v>
      </c>
      <c r="F182" s="59"/>
      <c r="G182" s="163"/>
      <c r="H182" s="164"/>
      <c r="I182" s="164"/>
      <c r="J182" s="164"/>
      <c r="K182" s="164"/>
      <c r="L182" s="165"/>
    </row>
    <row r="183" spans="1:12">
      <c r="A183" s="221" t="s">
        <v>705</v>
      </c>
      <c r="B183" s="221"/>
      <c r="C183" s="54"/>
      <c r="D183" s="54"/>
      <c r="E183" s="54"/>
      <c r="F183" s="55"/>
      <c r="G183" s="166" t="s">
        <v>772</v>
      </c>
      <c r="H183" s="167"/>
      <c r="I183" s="167"/>
      <c r="J183" s="167"/>
      <c r="K183" s="167"/>
      <c r="L183" s="168"/>
    </row>
    <row r="184" spans="1:12">
      <c r="A184" s="129" t="s">
        <v>34</v>
      </c>
      <c r="B184" s="54"/>
      <c r="C184" s="54"/>
      <c r="D184" s="54"/>
      <c r="E184" s="54"/>
      <c r="F184" s="55"/>
      <c r="G184" s="169"/>
      <c r="H184" s="170"/>
      <c r="I184" s="170"/>
      <c r="J184" s="170"/>
      <c r="K184" s="170"/>
      <c r="L184" s="171"/>
    </row>
    <row r="185" spans="1:12" ht="67.5">
      <c r="A185" s="60" t="s">
        <v>371</v>
      </c>
      <c r="B185" s="54" t="s">
        <v>125</v>
      </c>
      <c r="C185" s="154" t="s">
        <v>765</v>
      </c>
      <c r="D185" s="54"/>
      <c r="E185" s="56">
        <v>1696066</v>
      </c>
      <c r="F185" s="56">
        <v>1696066</v>
      </c>
      <c r="G185" s="169"/>
      <c r="H185" s="170"/>
      <c r="I185" s="170"/>
      <c r="J185" s="170"/>
      <c r="K185" s="170"/>
      <c r="L185" s="171"/>
    </row>
    <row r="186" spans="1:12">
      <c r="A186" s="129" t="s">
        <v>35</v>
      </c>
      <c r="B186" s="54"/>
      <c r="C186" s="54"/>
      <c r="D186" s="54"/>
      <c r="E186" s="56"/>
      <c r="F186" s="55"/>
      <c r="G186" s="169"/>
      <c r="H186" s="170"/>
      <c r="I186" s="170"/>
      <c r="J186" s="170"/>
      <c r="K186" s="170"/>
      <c r="L186" s="171"/>
    </row>
    <row r="187" spans="1:12" ht="22.5">
      <c r="A187" s="70" t="s">
        <v>372</v>
      </c>
      <c r="B187" s="54" t="s">
        <v>373</v>
      </c>
      <c r="C187" s="54" t="s">
        <v>374</v>
      </c>
      <c r="D187" s="54"/>
      <c r="E187" s="55">
        <v>1230</v>
      </c>
      <c r="F187" s="55">
        <v>1230</v>
      </c>
      <c r="G187" s="166" t="s">
        <v>772</v>
      </c>
      <c r="H187" s="167"/>
      <c r="I187" s="167"/>
      <c r="J187" s="167"/>
      <c r="K187" s="167"/>
      <c r="L187" s="168"/>
    </row>
    <row r="188" spans="1:12">
      <c r="A188" s="129" t="s">
        <v>36</v>
      </c>
      <c r="B188" s="54"/>
      <c r="C188" s="54"/>
      <c r="D188" s="54"/>
      <c r="E188" s="54"/>
      <c r="F188" s="55"/>
      <c r="G188" s="169"/>
      <c r="H188" s="170"/>
      <c r="I188" s="170"/>
      <c r="J188" s="170"/>
      <c r="K188" s="170"/>
      <c r="L188" s="171"/>
    </row>
    <row r="189" spans="1:12" ht="33.75">
      <c r="A189" s="70" t="s">
        <v>375</v>
      </c>
      <c r="B189" s="54" t="s">
        <v>129</v>
      </c>
      <c r="C189" s="54" t="s">
        <v>137</v>
      </c>
      <c r="D189" s="54"/>
      <c r="E189" s="56">
        <f>E185/E187</f>
        <v>1378.9154471544716</v>
      </c>
      <c r="F189" s="56">
        <f>F185/F187</f>
        <v>1378.9154471544716</v>
      </c>
      <c r="G189" s="166" t="s">
        <v>772</v>
      </c>
      <c r="H189" s="167"/>
      <c r="I189" s="167"/>
      <c r="J189" s="167"/>
      <c r="K189" s="167"/>
      <c r="L189" s="168"/>
    </row>
    <row r="190" spans="1:12">
      <c r="A190" s="129" t="s">
        <v>37</v>
      </c>
      <c r="B190" s="54"/>
      <c r="C190" s="54"/>
      <c r="D190" s="54"/>
      <c r="E190" s="54"/>
      <c r="F190" s="55"/>
      <c r="G190" s="169"/>
      <c r="H190" s="170"/>
      <c r="I190" s="170"/>
      <c r="J190" s="170"/>
      <c r="K190" s="170"/>
      <c r="L190" s="171"/>
    </row>
    <row r="191" spans="1:12" ht="33.75">
      <c r="A191" s="60" t="s">
        <v>376</v>
      </c>
      <c r="B191" s="54" t="s">
        <v>141</v>
      </c>
      <c r="C191" s="54" t="s">
        <v>140</v>
      </c>
      <c r="D191" s="54"/>
      <c r="E191" s="54">
        <v>100</v>
      </c>
      <c r="F191" s="55">
        <v>100</v>
      </c>
      <c r="G191" s="166" t="s">
        <v>772</v>
      </c>
      <c r="H191" s="167"/>
      <c r="I191" s="167"/>
      <c r="J191" s="167"/>
      <c r="K191" s="167"/>
      <c r="L191" s="168"/>
    </row>
    <row r="192" spans="1:12">
      <c r="A192" s="221" t="s">
        <v>711</v>
      </c>
      <c r="B192" s="225"/>
      <c r="C192" s="93"/>
      <c r="D192" s="54"/>
      <c r="E192" s="54"/>
      <c r="F192" s="55"/>
      <c r="G192" s="221" t="s">
        <v>774</v>
      </c>
      <c r="H192" s="225"/>
      <c r="I192" s="93"/>
      <c r="J192" s="54"/>
      <c r="K192" s="54"/>
      <c r="L192" s="55"/>
    </row>
    <row r="193" spans="1:12">
      <c r="A193" s="129" t="s">
        <v>34</v>
      </c>
      <c r="B193" s="54"/>
      <c r="C193" s="93"/>
      <c r="D193" s="54"/>
      <c r="E193" s="54"/>
      <c r="F193" s="55"/>
      <c r="G193" s="129" t="s">
        <v>34</v>
      </c>
      <c r="H193" s="54"/>
      <c r="I193" s="93"/>
      <c r="J193" s="54"/>
      <c r="K193" s="54"/>
      <c r="L193" s="55"/>
    </row>
    <row r="194" spans="1:12" ht="67.5">
      <c r="A194" s="60" t="s">
        <v>583</v>
      </c>
      <c r="B194" s="54" t="s">
        <v>129</v>
      </c>
      <c r="C194" s="54" t="s">
        <v>563</v>
      </c>
      <c r="D194" s="54"/>
      <c r="E194" s="56">
        <v>5000000</v>
      </c>
      <c r="F194" s="56">
        <f>D194+E194</f>
        <v>5000000</v>
      </c>
      <c r="G194" s="60" t="s">
        <v>583</v>
      </c>
      <c r="H194" s="54" t="s">
        <v>129</v>
      </c>
      <c r="I194" s="154" t="s">
        <v>765</v>
      </c>
      <c r="J194" s="54"/>
      <c r="K194" s="56">
        <f>5000000+715066</f>
        <v>5715066</v>
      </c>
      <c r="L194" s="56">
        <f>J194+K194</f>
        <v>5715066</v>
      </c>
    </row>
    <row r="195" spans="1:12">
      <c r="A195" s="129" t="s">
        <v>35</v>
      </c>
      <c r="B195" s="54"/>
      <c r="C195" s="93"/>
      <c r="D195" s="54"/>
      <c r="E195" s="54"/>
      <c r="F195" s="55"/>
      <c r="G195" s="129" t="s">
        <v>35</v>
      </c>
      <c r="H195" s="54"/>
      <c r="I195" s="93"/>
      <c r="J195" s="54"/>
      <c r="K195" s="54"/>
      <c r="L195" s="55"/>
    </row>
    <row r="196" spans="1:12" ht="45">
      <c r="A196" s="70" t="s">
        <v>584</v>
      </c>
      <c r="B196" s="54" t="s">
        <v>134</v>
      </c>
      <c r="C196" s="54" t="s">
        <v>138</v>
      </c>
      <c r="D196" s="54"/>
      <c r="E196" s="55">
        <v>1</v>
      </c>
      <c r="F196" s="55">
        <v>1</v>
      </c>
      <c r="G196" s="70" t="s">
        <v>584</v>
      </c>
      <c r="H196" s="54" t="s">
        <v>134</v>
      </c>
      <c r="I196" s="54" t="s">
        <v>138</v>
      </c>
      <c r="J196" s="54"/>
      <c r="K196" s="55">
        <v>1</v>
      </c>
      <c r="L196" s="55">
        <v>1</v>
      </c>
    </row>
    <row r="197" spans="1:12" ht="33.75">
      <c r="A197" s="70" t="s">
        <v>635</v>
      </c>
      <c r="B197" s="54" t="s">
        <v>320</v>
      </c>
      <c r="C197" s="54" t="s">
        <v>138</v>
      </c>
      <c r="D197" s="54"/>
      <c r="E197" s="63">
        <f>1507.5</f>
        <v>1507.5</v>
      </c>
      <c r="F197" s="63">
        <f>E197</f>
        <v>1507.5</v>
      </c>
      <c r="G197" s="70" t="s">
        <v>635</v>
      </c>
      <c r="H197" s="54" t="s">
        <v>320</v>
      </c>
      <c r="I197" s="54" t="s">
        <v>138</v>
      </c>
      <c r="J197" s="54"/>
      <c r="K197" s="63">
        <f>1507.5</f>
        <v>1507.5</v>
      </c>
      <c r="L197" s="63">
        <f>K197</f>
        <v>1507.5</v>
      </c>
    </row>
    <row r="198" spans="1:12">
      <c r="A198" s="129" t="s">
        <v>36</v>
      </c>
      <c r="B198" s="54"/>
      <c r="C198" s="93"/>
      <c r="D198" s="54"/>
      <c r="E198" s="54"/>
      <c r="F198" s="69"/>
      <c r="G198" s="129" t="s">
        <v>36</v>
      </c>
      <c r="H198" s="54"/>
      <c r="I198" s="93"/>
      <c r="J198" s="54"/>
      <c r="K198" s="54"/>
      <c r="L198" s="69"/>
    </row>
    <row r="199" spans="1:12" ht="45">
      <c r="A199" s="70" t="s">
        <v>585</v>
      </c>
      <c r="B199" s="54" t="s">
        <v>129</v>
      </c>
      <c r="C199" s="54" t="s">
        <v>137</v>
      </c>
      <c r="D199" s="54"/>
      <c r="E199" s="56">
        <v>50000</v>
      </c>
      <c r="F199" s="56">
        <f>E199</f>
        <v>50000</v>
      </c>
      <c r="G199" s="70" t="s">
        <v>585</v>
      </c>
      <c r="H199" s="54" t="s">
        <v>129</v>
      </c>
      <c r="I199" s="54" t="s">
        <v>137</v>
      </c>
      <c r="J199" s="54"/>
      <c r="K199" s="56">
        <v>39936</v>
      </c>
      <c r="L199" s="56">
        <f>K199</f>
        <v>39936</v>
      </c>
    </row>
    <row r="200" spans="1:12" ht="33.75">
      <c r="A200" s="70" t="s">
        <v>586</v>
      </c>
      <c r="B200" s="54" t="s">
        <v>129</v>
      </c>
      <c r="C200" s="54" t="s">
        <v>137</v>
      </c>
      <c r="D200" s="54"/>
      <c r="E200" s="56">
        <v>3283.59</v>
      </c>
      <c r="F200" s="56">
        <f>D200+E200</f>
        <v>3283.59</v>
      </c>
      <c r="G200" s="70" t="s">
        <v>586</v>
      </c>
      <c r="H200" s="54" t="s">
        <v>129</v>
      </c>
      <c r="I200" s="54" t="s">
        <v>137</v>
      </c>
      <c r="J200" s="54"/>
      <c r="K200" s="56">
        <v>3764.6</v>
      </c>
      <c r="L200" s="56">
        <f>J200+K200</f>
        <v>3764.6</v>
      </c>
    </row>
    <row r="201" spans="1:12">
      <c r="A201" s="129" t="s">
        <v>37</v>
      </c>
      <c r="B201" s="54"/>
      <c r="C201" s="93"/>
      <c r="D201" s="54"/>
      <c r="E201" s="54"/>
      <c r="F201" s="55"/>
      <c r="G201" s="129" t="s">
        <v>37</v>
      </c>
      <c r="H201" s="54"/>
      <c r="I201" s="93"/>
      <c r="J201" s="54"/>
      <c r="K201" s="54"/>
      <c r="L201" s="55"/>
    </row>
    <row r="202" spans="1:12" ht="33.75">
      <c r="A202" s="70" t="s">
        <v>587</v>
      </c>
      <c r="B202" s="93" t="s">
        <v>141</v>
      </c>
      <c r="C202" s="93" t="s">
        <v>140</v>
      </c>
      <c r="D202" s="54"/>
      <c r="E202" s="54">
        <v>100</v>
      </c>
      <c r="F202" s="55">
        <v>100</v>
      </c>
      <c r="G202" s="70" t="s">
        <v>587</v>
      </c>
      <c r="H202" s="93" t="s">
        <v>141</v>
      </c>
      <c r="I202" s="93" t="s">
        <v>140</v>
      </c>
      <c r="J202" s="54"/>
      <c r="K202" s="54">
        <v>100</v>
      </c>
      <c r="L202" s="55">
        <v>100</v>
      </c>
    </row>
  </sheetData>
  <mergeCells count="33">
    <mergeCell ref="A54:B54"/>
    <mergeCell ref="G54:H54"/>
    <mergeCell ref="G67:H67"/>
    <mergeCell ref="G31:L31"/>
    <mergeCell ref="G45:L45"/>
    <mergeCell ref="G76:H76"/>
    <mergeCell ref="G86:H86"/>
    <mergeCell ref="G95:H95"/>
    <mergeCell ref="G104:H104"/>
    <mergeCell ref="A76:B76"/>
    <mergeCell ref="A86:B86"/>
    <mergeCell ref="A95:B95"/>
    <mergeCell ref="A104:B104"/>
    <mergeCell ref="A113:B113"/>
    <mergeCell ref="A123:B123"/>
    <mergeCell ref="A132:B132"/>
    <mergeCell ref="A141:B141"/>
    <mergeCell ref="A150:B150"/>
    <mergeCell ref="G113:H113"/>
    <mergeCell ref="G123:H123"/>
    <mergeCell ref="G132:H132"/>
    <mergeCell ref="G141:H141"/>
    <mergeCell ref="G150:H150"/>
    <mergeCell ref="G171:H171"/>
    <mergeCell ref="A183:B183"/>
    <mergeCell ref="A192:B192"/>
    <mergeCell ref="G192:H192"/>
    <mergeCell ref="A151:B151"/>
    <mergeCell ref="A160:B160"/>
    <mergeCell ref="A161:B161"/>
    <mergeCell ref="G151:H151"/>
    <mergeCell ref="G160:H160"/>
    <mergeCell ref="G161:H161"/>
  </mergeCells>
  <pageMargins left="0.7" right="0.7" top="0.75" bottom="0.75" header="0.3" footer="0.3"/>
  <pageSetup paperSize="9" orientation="portrait" horizontalDpi="3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69" t="s">
        <v>98</v>
      </c>
      <c r="G1" s="270"/>
    </row>
    <row r="2" spans="1:7">
      <c r="F2" s="270"/>
      <c r="G2" s="270"/>
    </row>
    <row r="3" spans="1:7" ht="32.25" customHeight="1">
      <c r="F3" s="270"/>
      <c r="G3" s="270"/>
    </row>
    <row r="4" spans="1:7" ht="15.75">
      <c r="A4" s="73"/>
      <c r="E4" s="73" t="s">
        <v>0</v>
      </c>
    </row>
    <row r="5" spans="1:7" ht="15.75">
      <c r="A5" s="73"/>
      <c r="E5" s="255" t="s">
        <v>194</v>
      </c>
      <c r="F5" s="255"/>
      <c r="G5" s="255"/>
    </row>
    <row r="6" spans="1:7" ht="15.75">
      <c r="A6" s="73"/>
      <c r="B6" s="73"/>
      <c r="E6" s="271" t="s">
        <v>175</v>
      </c>
      <c r="F6" s="271"/>
      <c r="G6" s="271"/>
    </row>
    <row r="7" spans="1:7" ht="15" customHeight="1">
      <c r="A7" s="73"/>
      <c r="E7" s="209" t="s">
        <v>2</v>
      </c>
      <c r="F7" s="209"/>
      <c r="G7" s="209"/>
    </row>
    <row r="8" spans="1:7" ht="15.75">
      <c r="A8" s="73"/>
      <c r="B8" s="73"/>
      <c r="E8" s="265"/>
      <c r="F8" s="265"/>
      <c r="G8" s="265"/>
    </row>
    <row r="9" spans="1:7" ht="15" customHeight="1">
      <c r="A9" s="73"/>
      <c r="E9" s="272" t="s">
        <v>556</v>
      </c>
      <c r="F9" s="272"/>
      <c r="G9" s="272"/>
    </row>
    <row r="10" spans="1:7" ht="9" customHeight="1">
      <c r="A10" s="73"/>
      <c r="E10" s="265"/>
      <c r="F10" s="265"/>
      <c r="G10" s="265"/>
    </row>
    <row r="13" spans="1:7" ht="15.75">
      <c r="A13" s="266" t="s">
        <v>4</v>
      </c>
      <c r="B13" s="266"/>
      <c r="C13" s="266"/>
      <c r="D13" s="266"/>
      <c r="E13" s="266"/>
      <c r="F13" s="266"/>
      <c r="G13" s="266"/>
    </row>
    <row r="14" spans="1:7" ht="15.75">
      <c r="A14" s="266" t="s">
        <v>308</v>
      </c>
      <c r="B14" s="266"/>
      <c r="C14" s="266"/>
      <c r="D14" s="266"/>
      <c r="E14" s="266"/>
      <c r="F14" s="266"/>
      <c r="G14" s="266"/>
    </row>
    <row r="17" spans="1:7" ht="30.6" customHeight="1">
      <c r="A17" s="74" t="s">
        <v>100</v>
      </c>
      <c r="B17" s="74">
        <v>3100000</v>
      </c>
      <c r="C17" s="74"/>
      <c r="D17" s="267" t="s">
        <v>110</v>
      </c>
      <c r="E17" s="267"/>
      <c r="F17" s="267"/>
      <c r="G17" s="150">
        <v>31692820</v>
      </c>
    </row>
    <row r="18" spans="1:7" ht="28.5" customHeight="1">
      <c r="A18" s="209" t="s">
        <v>108</v>
      </c>
      <c r="B18" s="209"/>
      <c r="C18" s="209"/>
      <c r="D18" s="268" t="s">
        <v>2</v>
      </c>
      <c r="E18" s="268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62" t="s">
        <v>110</v>
      </c>
      <c r="E19" s="262"/>
      <c r="F19" s="262"/>
      <c r="G19" s="150">
        <v>31692820</v>
      </c>
    </row>
    <row r="20" spans="1:7" ht="17.25" customHeight="1">
      <c r="A20" s="209" t="s">
        <v>104</v>
      </c>
      <c r="B20" s="209"/>
      <c r="C20" s="209"/>
      <c r="D20" s="263" t="s">
        <v>41</v>
      </c>
      <c r="E20" s="263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64" t="s">
        <v>111</v>
      </c>
      <c r="F21" s="264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209" t="s">
        <v>109</v>
      </c>
      <c r="F22" s="209"/>
      <c r="G22" s="140" t="s">
        <v>107</v>
      </c>
    </row>
    <row r="23" spans="1:7" ht="50.25" customHeight="1">
      <c r="A23" s="46" t="s">
        <v>11</v>
      </c>
      <c r="B23" s="216" t="s">
        <v>516</v>
      </c>
      <c r="C23" s="216"/>
      <c r="D23" s="216"/>
      <c r="E23" s="216"/>
      <c r="F23" s="216"/>
      <c r="G23" s="216"/>
    </row>
    <row r="24" spans="1:7" ht="327.60000000000002" customHeight="1">
      <c r="A24" s="81" t="s">
        <v>13</v>
      </c>
      <c r="B24" s="256" t="s">
        <v>549</v>
      </c>
      <c r="C24" s="256"/>
      <c r="D24" s="256"/>
      <c r="E24" s="256"/>
      <c r="F24" s="256"/>
      <c r="G24" s="256"/>
    </row>
    <row r="25" spans="1:7" ht="2.25" customHeight="1">
      <c r="A25" s="81"/>
      <c r="B25" s="257"/>
      <c r="C25" s="258"/>
      <c r="D25" s="258"/>
      <c r="E25" s="258"/>
      <c r="F25" s="258"/>
      <c r="G25" s="258"/>
    </row>
    <row r="26" spans="1:7" ht="9" customHeight="1">
      <c r="A26" s="81"/>
      <c r="B26" s="257"/>
      <c r="C26" s="257"/>
      <c r="D26" s="257"/>
      <c r="E26" s="257"/>
      <c r="F26" s="257"/>
      <c r="G26" s="257"/>
    </row>
    <row r="27" spans="1:7" ht="33.950000000000003" customHeight="1">
      <c r="A27" s="46" t="s">
        <v>15</v>
      </c>
      <c r="B27" s="216" t="s">
        <v>67</v>
      </c>
      <c r="C27" s="216"/>
      <c r="D27" s="216"/>
      <c r="E27" s="216"/>
      <c r="F27" s="216"/>
      <c r="G27" s="216"/>
    </row>
    <row r="28" spans="1:7" ht="11.25" hidden="1" customHeight="1">
      <c r="A28" s="48"/>
    </row>
    <row r="29" spans="1:7" ht="17.25" customHeight="1">
      <c r="A29" s="50" t="s">
        <v>17</v>
      </c>
      <c r="B29" s="253" t="s">
        <v>68</v>
      </c>
      <c r="C29" s="253"/>
      <c r="D29" s="253"/>
      <c r="E29" s="253"/>
      <c r="F29" s="253"/>
      <c r="G29" s="253"/>
    </row>
    <row r="30" spans="1:7" ht="23.25" customHeight="1">
      <c r="A30" s="147">
        <v>1</v>
      </c>
      <c r="B30" s="259" t="s">
        <v>301</v>
      </c>
      <c r="C30" s="260"/>
      <c r="D30" s="260"/>
      <c r="E30" s="260"/>
      <c r="F30" s="260"/>
      <c r="G30" s="261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55" t="s">
        <v>70</v>
      </c>
      <c r="C33" s="255"/>
      <c r="D33" s="255"/>
      <c r="E33" s="255"/>
      <c r="F33" s="255"/>
      <c r="G33" s="255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53" t="s">
        <v>18</v>
      </c>
      <c r="C35" s="253"/>
      <c r="D35" s="253"/>
      <c r="E35" s="253"/>
      <c r="F35" s="253"/>
      <c r="G35" s="253"/>
    </row>
    <row r="36" spans="1:7" ht="15.75" customHeight="1">
      <c r="A36" s="43">
        <v>1</v>
      </c>
      <c r="B36" s="250" t="s">
        <v>114</v>
      </c>
      <c r="C36" s="251"/>
      <c r="D36" s="251"/>
      <c r="E36" s="251"/>
      <c r="F36" s="251"/>
      <c r="G36" s="252"/>
    </row>
    <row r="37" spans="1:7" ht="20.25" customHeight="1">
      <c r="A37" s="43">
        <v>2</v>
      </c>
      <c r="B37" s="250" t="s">
        <v>115</v>
      </c>
      <c r="C37" s="251"/>
      <c r="D37" s="251"/>
      <c r="E37" s="251"/>
      <c r="F37" s="251"/>
      <c r="G37" s="252"/>
    </row>
    <row r="38" spans="1:7" ht="18" customHeight="1">
      <c r="A38" s="43">
        <v>3</v>
      </c>
      <c r="B38" s="250" t="s">
        <v>116</v>
      </c>
      <c r="C38" s="251"/>
      <c r="D38" s="251"/>
      <c r="E38" s="251"/>
      <c r="F38" s="251"/>
      <c r="G38" s="252"/>
    </row>
    <row r="39" spans="1:7" ht="18.75" customHeight="1">
      <c r="A39" s="43">
        <v>4</v>
      </c>
      <c r="B39" s="250" t="s">
        <v>117</v>
      </c>
      <c r="C39" s="251"/>
      <c r="D39" s="251"/>
      <c r="E39" s="251"/>
      <c r="F39" s="251"/>
      <c r="G39" s="252"/>
    </row>
    <row r="40" spans="1:7" ht="18" customHeight="1">
      <c r="A40" s="43">
        <v>5</v>
      </c>
      <c r="B40" s="250" t="s">
        <v>118</v>
      </c>
      <c r="C40" s="251"/>
      <c r="D40" s="251"/>
      <c r="E40" s="251"/>
      <c r="F40" s="251"/>
      <c r="G40" s="252"/>
    </row>
    <row r="41" spans="1:7" ht="16.5" customHeight="1">
      <c r="A41" s="43">
        <v>6</v>
      </c>
      <c r="B41" s="250" t="s">
        <v>119</v>
      </c>
      <c r="C41" s="251"/>
      <c r="D41" s="251"/>
      <c r="E41" s="251"/>
      <c r="F41" s="251"/>
      <c r="G41" s="252"/>
    </row>
    <row r="42" spans="1:7" ht="15.75" customHeight="1">
      <c r="A42" s="43">
        <v>7</v>
      </c>
      <c r="B42" s="250" t="s">
        <v>120</v>
      </c>
      <c r="C42" s="251"/>
      <c r="D42" s="251"/>
      <c r="E42" s="251"/>
      <c r="F42" s="251"/>
      <c r="G42" s="252"/>
    </row>
    <row r="43" spans="1:7" ht="14.25" customHeight="1">
      <c r="A43" s="43">
        <v>8</v>
      </c>
      <c r="B43" s="250" t="s">
        <v>121</v>
      </c>
      <c r="C43" s="251"/>
      <c r="D43" s="251"/>
      <c r="E43" s="251"/>
      <c r="F43" s="251"/>
      <c r="G43" s="252"/>
    </row>
    <row r="44" spans="1:7" ht="15.75" customHeight="1">
      <c r="A44" s="43">
        <v>9</v>
      </c>
      <c r="B44" s="250" t="s">
        <v>122</v>
      </c>
      <c r="C44" s="251"/>
      <c r="D44" s="251"/>
      <c r="E44" s="251"/>
      <c r="F44" s="251"/>
      <c r="G44" s="252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53" t="s">
        <v>22</v>
      </c>
      <c r="C48" s="254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46">
        <v>2</v>
      </c>
      <c r="C49" s="247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10" t="s">
        <v>224</v>
      </c>
      <c r="C50" s="244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48" t="s">
        <v>176</v>
      </c>
      <c r="C51" s="249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10" t="s">
        <v>228</v>
      </c>
      <c r="C52" s="244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41" t="s">
        <v>310</v>
      </c>
      <c r="C53" s="242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41" t="s">
        <v>431</v>
      </c>
      <c r="C54" s="242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32" t="s">
        <v>177</v>
      </c>
      <c r="C55" s="233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10" t="s">
        <v>182</v>
      </c>
      <c r="C56" s="244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32" t="s">
        <v>178</v>
      </c>
      <c r="C57" s="233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41" t="s">
        <v>251</v>
      </c>
      <c r="C58" s="245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10" t="s">
        <v>262</v>
      </c>
      <c r="C59" s="211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41" t="s">
        <v>289</v>
      </c>
      <c r="C60" s="242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10" t="s">
        <v>303</v>
      </c>
      <c r="C61" s="211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41" t="s">
        <v>309</v>
      </c>
      <c r="C62" s="242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32" t="s">
        <v>179</v>
      </c>
      <c r="C63" s="233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10" t="s">
        <v>263</v>
      </c>
      <c r="C64" s="211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32" t="s">
        <v>180</v>
      </c>
      <c r="C65" s="233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10" t="s">
        <v>511</v>
      </c>
      <c r="C66" s="211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10" t="s">
        <v>503</v>
      </c>
      <c r="C67" s="211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41" t="s">
        <v>504</v>
      </c>
      <c r="C68" s="242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41" t="s">
        <v>509</v>
      </c>
      <c r="C69" s="242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41" t="s">
        <v>510</v>
      </c>
      <c r="C70" s="242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239" t="s">
        <v>244</v>
      </c>
      <c r="C71" s="240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41" t="s">
        <v>254</v>
      </c>
      <c r="C72" s="242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41" t="s">
        <v>255</v>
      </c>
      <c r="C73" s="242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41" t="s">
        <v>256</v>
      </c>
      <c r="C74" s="242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10" t="s">
        <v>257</v>
      </c>
      <c r="C75" s="243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41" t="s">
        <v>338</v>
      </c>
      <c r="C76" s="242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10" t="s">
        <v>339</v>
      </c>
      <c r="C77" s="243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10" t="s">
        <v>426</v>
      </c>
      <c r="C78" s="243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10" t="s">
        <v>440</v>
      </c>
      <c r="C79" s="243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239" t="s">
        <v>245</v>
      </c>
      <c r="C80" s="240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41" t="s">
        <v>258</v>
      </c>
      <c r="C81" s="242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41" t="s">
        <v>259</v>
      </c>
      <c r="C82" s="242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41" t="s">
        <v>260</v>
      </c>
      <c r="C83" s="242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41" t="s">
        <v>334</v>
      </c>
      <c r="C84" s="242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239" t="s">
        <v>250</v>
      </c>
      <c r="C85" s="240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41" t="s">
        <v>261</v>
      </c>
      <c r="C86" s="242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239" t="s">
        <v>273</v>
      </c>
      <c r="C87" s="240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41" t="s">
        <v>274</v>
      </c>
      <c r="C88" s="242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32" t="s">
        <v>174</v>
      </c>
      <c r="C89" s="233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10" t="s">
        <v>275</v>
      </c>
      <c r="C90" s="211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10" t="s">
        <v>424</v>
      </c>
      <c r="C91" s="211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10" t="s">
        <v>388</v>
      </c>
      <c r="C92" s="211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10" t="s">
        <v>425</v>
      </c>
      <c r="C93" s="211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10" t="s">
        <v>488</v>
      </c>
      <c r="C94" s="211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10" t="s">
        <v>517</v>
      </c>
      <c r="C95" s="211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239" t="s">
        <v>340</v>
      </c>
      <c r="C96" s="240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36" t="s">
        <v>25</v>
      </c>
      <c r="B97" s="236"/>
      <c r="C97" s="237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16" t="s">
        <v>27</v>
      </c>
      <c r="C99" s="216"/>
      <c r="D99" s="216"/>
      <c r="E99" s="216"/>
      <c r="F99" s="216"/>
      <c r="G99" s="216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36" t="s">
        <v>25</v>
      </c>
      <c r="B104" s="236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16" t="s">
        <v>30</v>
      </c>
      <c r="C106" s="216"/>
      <c r="D106" s="216"/>
      <c r="E106" s="216"/>
      <c r="F106" s="216"/>
      <c r="G106" s="216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21" t="s">
        <v>225</v>
      </c>
      <c r="C110" s="225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30" t="s">
        <v>176</v>
      </c>
      <c r="C119" s="230"/>
      <c r="D119" s="54"/>
      <c r="E119" s="54"/>
      <c r="F119" s="54"/>
      <c r="G119" s="55"/>
      <c r="H119" s="86"/>
    </row>
    <row r="120" spans="1:8" ht="15.75" customHeight="1">
      <c r="A120" s="145"/>
      <c r="B120" s="222" t="s">
        <v>227</v>
      </c>
      <c r="C120" s="238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32" t="s">
        <v>177</v>
      </c>
      <c r="C195" s="233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22" t="s">
        <v>181</v>
      </c>
      <c r="C196" s="224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21" t="s">
        <v>178</v>
      </c>
      <c r="C209" s="234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22" t="s">
        <v>252</v>
      </c>
      <c r="C222" s="235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22" t="s">
        <v>290</v>
      </c>
      <c r="C235" s="223"/>
      <c r="D235" s="224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22" t="s">
        <v>306</v>
      </c>
      <c r="C244" s="235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22" t="s">
        <v>253</v>
      </c>
      <c r="C263" s="224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30" t="s">
        <v>180</v>
      </c>
      <c r="C274" s="230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22" t="s">
        <v>503</v>
      </c>
      <c r="C284" s="231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22" t="s">
        <v>504</v>
      </c>
      <c r="C293" s="224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22" t="s">
        <v>509</v>
      </c>
      <c r="C302" s="224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22" t="s">
        <v>505</v>
      </c>
      <c r="C311" s="224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22" t="s">
        <v>244</v>
      </c>
      <c r="C320" s="224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26" t="s">
        <v>409</v>
      </c>
      <c r="C321" s="227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22" t="s">
        <v>256</v>
      </c>
      <c r="C343" s="224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21" t="s">
        <v>257</v>
      </c>
      <c r="C352" s="225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22" t="s">
        <v>326</v>
      </c>
      <c r="C363" s="224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21" t="s">
        <v>333</v>
      </c>
      <c r="C372" s="225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21" t="s">
        <v>427</v>
      </c>
      <c r="C381" s="225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21" t="s">
        <v>449</v>
      </c>
      <c r="C390" s="225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22" t="s">
        <v>245</v>
      </c>
      <c r="C403" s="224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22" t="s">
        <v>259</v>
      </c>
      <c r="C413" s="224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22" t="s">
        <v>260</v>
      </c>
      <c r="C422" s="224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21" t="s">
        <v>334</v>
      </c>
      <c r="C431" s="221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22" t="s">
        <v>250</v>
      </c>
      <c r="C440" s="224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22" t="s">
        <v>261</v>
      </c>
      <c r="C441" s="224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22" t="s">
        <v>273</v>
      </c>
      <c r="C450" s="224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22" t="s">
        <v>274</v>
      </c>
      <c r="C451" s="224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21" t="s">
        <v>343</v>
      </c>
      <c r="C461" s="225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21" t="s">
        <v>345</v>
      </c>
      <c r="C470" s="225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21" t="s">
        <v>346</v>
      </c>
      <c r="C479" s="225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21"/>
      <c r="C488" s="225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21" t="s">
        <v>498</v>
      </c>
      <c r="C497" s="225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21" t="s">
        <v>358</v>
      </c>
      <c r="C506" s="225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21" t="s">
        <v>452</v>
      </c>
      <c r="C517" s="225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21" t="s">
        <v>456</v>
      </c>
      <c r="C526" s="225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21" t="s">
        <v>462</v>
      </c>
      <c r="C535" s="225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21" t="s">
        <v>466</v>
      </c>
      <c r="C544" s="225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21" t="s">
        <v>518</v>
      </c>
      <c r="C555" s="225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21" t="s">
        <v>423</v>
      </c>
      <c r="C565" s="221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21" t="s">
        <v>422</v>
      </c>
      <c r="C574" s="221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21" t="s">
        <v>421</v>
      </c>
      <c r="C583" s="221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21" t="s">
        <v>420</v>
      </c>
      <c r="C592" s="221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21" t="s">
        <v>523</v>
      </c>
      <c r="C602" s="221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21" t="s">
        <v>417</v>
      </c>
      <c r="C612" s="221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21" t="s">
        <v>415</v>
      </c>
      <c r="C622" s="221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21" t="s">
        <v>414</v>
      </c>
      <c r="C631" s="221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21" t="s">
        <v>477</v>
      </c>
      <c r="C640" s="221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21" t="s">
        <v>482</v>
      </c>
      <c r="C649" s="221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21" t="s">
        <v>487</v>
      </c>
      <c r="C658" s="221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21" t="s">
        <v>535</v>
      </c>
      <c r="C667" s="221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21" t="s">
        <v>530</v>
      </c>
      <c r="C676" s="221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21" t="s">
        <v>525</v>
      </c>
      <c r="C686" s="221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21" t="s">
        <v>385</v>
      </c>
      <c r="C695" s="221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14" t="s">
        <v>553</v>
      </c>
      <c r="B710" s="214"/>
      <c r="C710" s="214"/>
      <c r="D710" s="107"/>
      <c r="E710" s="108"/>
      <c r="F710" s="215" t="s">
        <v>554</v>
      </c>
      <c r="G710" s="215"/>
    </row>
    <row r="711" spans="1:8" ht="11.25" customHeight="1">
      <c r="A711" s="109"/>
      <c r="B711" s="46"/>
      <c r="D711" s="148" t="s">
        <v>38</v>
      </c>
      <c r="F711" s="209" t="s">
        <v>184</v>
      </c>
      <c r="G711" s="209"/>
    </row>
    <row r="712" spans="1:8" ht="19.5" customHeight="1">
      <c r="A712" s="216" t="s">
        <v>40</v>
      </c>
      <c r="B712" s="216"/>
      <c r="C712" s="46"/>
      <c r="D712" s="46"/>
    </row>
    <row r="713" spans="1:8" ht="38.25" customHeight="1">
      <c r="A713" s="217" t="s">
        <v>282</v>
      </c>
      <c r="B713" s="217"/>
      <c r="C713" s="217"/>
      <c r="D713" s="46"/>
    </row>
    <row r="714" spans="1:8" ht="39.75" customHeight="1">
      <c r="A714" s="218" t="s">
        <v>280</v>
      </c>
      <c r="B714" s="219"/>
      <c r="C714" s="219"/>
      <c r="D714" s="107"/>
      <c r="E714" s="108"/>
      <c r="F714" s="220" t="s">
        <v>281</v>
      </c>
      <c r="G714" s="220"/>
    </row>
    <row r="715" spans="1:8" ht="9.75" customHeight="1">
      <c r="B715" s="46"/>
      <c r="C715" s="46"/>
      <c r="D715" s="148" t="s">
        <v>38</v>
      </c>
      <c r="F715" s="209" t="s">
        <v>78</v>
      </c>
      <c r="G715" s="209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</mergeCells>
  <pageMargins left="0.39370078740157483" right="0.15748031496062992" top="0.62992125984251968" bottom="0.27559055118110237" header="0.62992125984251968" footer="0.23622047244094491"/>
  <pageSetup paperSize="9" scale="99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 до 01.01.2020</vt:lpstr>
      <vt:lpstr>звіт до 01.01.2020</vt:lpstr>
      <vt:lpstr>звіт з 01.01.2020</vt:lpstr>
      <vt:lpstr>11.12)</vt:lpstr>
      <vt:lpstr>Лист5</vt:lpstr>
      <vt:lpstr>паспорт 2024 (05.08)</vt:lpstr>
      <vt:lpstr>'11.12)'!Область_печати</vt:lpstr>
      <vt:lpstr>'звіт з 01.01.2020'!Область_печати</vt:lpstr>
      <vt:lpstr>'паспорт 2024 (05.08)'!Область_печати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2024-12-11T06:33:35Z</cp:lastPrinted>
  <dcterms:created xsi:type="dcterms:W3CDTF">2018-12-28T08:43:53Z</dcterms:created>
  <dcterms:modified xsi:type="dcterms:W3CDTF">2024-12-24T10:01:35Z</dcterms:modified>
</cp:coreProperties>
</file>