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720" windowWidth="16155" windowHeight="1128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4 (05.07)" sheetId="44" r:id="rId4"/>
    <sheet name="Лист4" sheetId="16" state="hidden" r:id="rId5"/>
    <sheet name="Лист1" sheetId="5" state="hidden" r:id="rId6"/>
    <sheet name="Лист3" sheetId="19" state="hidden" r:id="rId7"/>
  </sheets>
  <definedNames>
    <definedName name="_xlnm.Print_Area" localSheetId="2">'звіт з 01.01.2020'!$A$1:$M$75</definedName>
    <definedName name="_xlnm.Print_Area" localSheetId="3">'паспорт 2024 (05.07)'!$A$1:$G$717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5" i="16"/>
  <c r="L73"/>
  <c r="L69"/>
  <c r="L68"/>
  <c r="L67"/>
  <c r="L66"/>
  <c r="L65"/>
  <c r="L64"/>
  <c r="L63"/>
  <c r="L62"/>
  <c r="L61"/>
  <c r="L60"/>
  <c r="L59"/>
  <c r="L58"/>
  <c r="L56"/>
  <c r="L55"/>
  <c r="L54"/>
  <c r="L51" s="1"/>
  <c r="L53"/>
  <c r="L52"/>
  <c r="J51"/>
  <c r="J71" s="1"/>
  <c r="L71" s="1"/>
  <c r="E169" i="44"/>
  <c r="G186"/>
  <c r="G185"/>
  <c r="G184"/>
  <c r="L48" i="16"/>
  <c r="L47"/>
  <c r="L46"/>
  <c r="L45"/>
  <c r="L42"/>
  <c r="L41"/>
  <c r="L40"/>
  <c r="L39"/>
  <c r="L38"/>
  <c r="L37"/>
  <c r="L36"/>
  <c r="L35"/>
  <c r="L34"/>
  <c r="L33"/>
  <c r="L32"/>
  <c r="L31"/>
  <c r="L30"/>
  <c r="J29"/>
  <c r="J44" s="1"/>
  <c r="L44" s="1"/>
  <c r="E147" i="44"/>
  <c r="G152"/>
  <c r="G158"/>
  <c r="G159"/>
  <c r="G160"/>
  <c r="L29" i="16" l="1"/>
  <c r="L107" l="1"/>
  <c r="L103"/>
  <c r="J101"/>
  <c r="J105" s="1"/>
  <c r="L105" s="1"/>
  <c r="E441" i="44"/>
  <c r="E438" s="1"/>
  <c r="G438" s="1"/>
  <c r="F107" i="16"/>
  <c r="F103"/>
  <c r="D101"/>
  <c r="F101" s="1"/>
  <c r="J76"/>
  <c r="D76"/>
  <c r="L87"/>
  <c r="L83"/>
  <c r="J81"/>
  <c r="L81" s="1"/>
  <c r="L80"/>
  <c r="L79"/>
  <c r="F87"/>
  <c r="F83"/>
  <c r="D81"/>
  <c r="F81" s="1"/>
  <c r="F80"/>
  <c r="F79"/>
  <c r="E338" i="44"/>
  <c r="E334"/>
  <c r="G688"/>
  <c r="K217" i="16"/>
  <c r="L213"/>
  <c r="L217" s="1"/>
  <c r="K210"/>
  <c r="L210" s="1"/>
  <c r="K207"/>
  <c r="L205"/>
  <c r="L203"/>
  <c r="K198"/>
  <c r="L196"/>
  <c r="L194"/>
  <c r="L198" l="1"/>
  <c r="L101"/>
  <c r="D105"/>
  <c r="F105" s="1"/>
  <c r="J85"/>
  <c r="L85" s="1"/>
  <c r="D85"/>
  <c r="F85" s="1"/>
  <c r="L207"/>
  <c r="F619" i="44"/>
  <c r="F680" l="1"/>
  <c r="G678"/>
  <c r="G676"/>
  <c r="F671"/>
  <c r="G669"/>
  <c r="G667"/>
  <c r="G686"/>
  <c r="G690"/>
  <c r="F690"/>
  <c r="K184" i="16"/>
  <c r="K188" s="1"/>
  <c r="L188" s="1"/>
  <c r="F602" i="44"/>
  <c r="F606" s="1"/>
  <c r="G606" s="1"/>
  <c r="E188" i="16"/>
  <c r="F188" s="1"/>
  <c r="F184"/>
  <c r="E179"/>
  <c r="F179" s="1"/>
  <c r="F175"/>
  <c r="E170"/>
  <c r="F170" s="1"/>
  <c r="F166"/>
  <c r="E161"/>
  <c r="F161" s="1"/>
  <c r="F157"/>
  <c r="E152"/>
  <c r="F152" s="1"/>
  <c r="F148"/>
  <c r="E143"/>
  <c r="F143" s="1"/>
  <c r="F139"/>
  <c r="E134"/>
  <c r="F134" s="1"/>
  <c r="F130"/>
  <c r="F127"/>
  <c r="K124"/>
  <c r="L124" s="1"/>
  <c r="L120"/>
  <c r="F559" i="44"/>
  <c r="G555"/>
  <c r="L113" i="16"/>
  <c r="K111"/>
  <c r="K115" s="1"/>
  <c r="L115" s="1"/>
  <c r="F497" i="44"/>
  <c r="F501" s="1"/>
  <c r="G501" s="1"/>
  <c r="F113" i="16"/>
  <c r="E111"/>
  <c r="E115" s="1"/>
  <c r="F115" s="1"/>
  <c r="E401" i="44"/>
  <c r="L97" i="16"/>
  <c r="J95"/>
  <c r="L95" s="1"/>
  <c r="L93"/>
  <c r="L91"/>
  <c r="F97"/>
  <c r="D95"/>
  <c r="F95" s="1"/>
  <c r="F93"/>
  <c r="F91"/>
  <c r="L25"/>
  <c r="L24"/>
  <c r="J21"/>
  <c r="L21" s="1"/>
  <c r="J20"/>
  <c r="L20" s="1"/>
  <c r="J19"/>
  <c r="L19" s="1"/>
  <c r="J18"/>
  <c r="L18" s="1"/>
  <c r="L15"/>
  <c r="L14"/>
  <c r="L13"/>
  <c r="L12"/>
  <c r="L9"/>
  <c r="L8"/>
  <c r="L7"/>
  <c r="L6"/>
  <c r="J5"/>
  <c r="L5" s="1"/>
  <c r="L4"/>
  <c r="F75"/>
  <c r="F73"/>
  <c r="F66"/>
  <c r="F65"/>
  <c r="F64"/>
  <c r="F63"/>
  <c r="F62"/>
  <c r="F61"/>
  <c r="F60"/>
  <c r="F59"/>
  <c r="F58"/>
  <c r="F57"/>
  <c r="F56"/>
  <c r="F55"/>
  <c r="F54"/>
  <c r="F53"/>
  <c r="F52"/>
  <c r="D51"/>
  <c r="D71" s="1"/>
  <c r="F71" s="1"/>
  <c r="F48"/>
  <c r="F47"/>
  <c r="F46"/>
  <c r="F45"/>
  <c r="F39"/>
  <c r="F38"/>
  <c r="D37"/>
  <c r="F37" s="1"/>
  <c r="F36"/>
  <c r="F35"/>
  <c r="F33"/>
  <c r="F32"/>
  <c r="F31"/>
  <c r="F30"/>
  <c r="D29"/>
  <c r="D44" s="1"/>
  <c r="F44" s="1"/>
  <c r="F26"/>
  <c r="F25"/>
  <c r="F24"/>
  <c r="D21"/>
  <c r="F21" s="1"/>
  <c r="D20"/>
  <c r="F20" s="1"/>
  <c r="D19"/>
  <c r="F19" s="1"/>
  <c r="D18"/>
  <c r="F18" s="1"/>
  <c r="F16"/>
  <c r="F15"/>
  <c r="F14"/>
  <c r="F13"/>
  <c r="F12"/>
  <c r="D10"/>
  <c r="D22" s="1"/>
  <c r="F22" s="1"/>
  <c r="F9"/>
  <c r="F8"/>
  <c r="F7"/>
  <c r="F6"/>
  <c r="F4"/>
  <c r="F699" i="44"/>
  <c r="G699" s="1"/>
  <c r="G697"/>
  <c r="F662"/>
  <c r="G660"/>
  <c r="G658"/>
  <c r="F653"/>
  <c r="G651"/>
  <c r="G649"/>
  <c r="F644"/>
  <c r="G642"/>
  <c r="G640"/>
  <c r="G633"/>
  <c r="F633"/>
  <c r="F635" s="1"/>
  <c r="G631"/>
  <c r="G626"/>
  <c r="F626"/>
  <c r="F683"/>
  <c r="G683" s="1"/>
  <c r="G616"/>
  <c r="F616"/>
  <c r="G609"/>
  <c r="F609"/>
  <c r="F596"/>
  <c r="G596" s="1"/>
  <c r="G592"/>
  <c r="F587"/>
  <c r="G583"/>
  <c r="F578"/>
  <c r="G574"/>
  <c r="F569"/>
  <c r="G569" s="1"/>
  <c r="G565"/>
  <c r="F562"/>
  <c r="G562" s="1"/>
  <c r="F550"/>
  <c r="G549"/>
  <c r="G547"/>
  <c r="G544"/>
  <c r="F539"/>
  <c r="G535"/>
  <c r="F530"/>
  <c r="G526"/>
  <c r="F521"/>
  <c r="G521" s="1"/>
  <c r="G517"/>
  <c r="G509"/>
  <c r="F506"/>
  <c r="F512" s="1"/>
  <c r="G499"/>
  <c r="F481"/>
  <c r="F479"/>
  <c r="G479" s="1"/>
  <c r="G472"/>
  <c r="F470"/>
  <c r="F474" s="1"/>
  <c r="F463"/>
  <c r="F465" s="1"/>
  <c r="G461"/>
  <c r="G457"/>
  <c r="G453"/>
  <c r="E451"/>
  <c r="G447"/>
  <c r="G443"/>
  <c r="E445"/>
  <c r="G445" s="1"/>
  <c r="G437"/>
  <c r="E435"/>
  <c r="G433"/>
  <c r="G431"/>
  <c r="E426"/>
  <c r="G422"/>
  <c r="G419"/>
  <c r="E417"/>
  <c r="G417" s="1"/>
  <c r="G415"/>
  <c r="G413"/>
  <c r="G410"/>
  <c r="E408"/>
  <c r="G406"/>
  <c r="G404"/>
  <c r="G400"/>
  <c r="E398"/>
  <c r="G398" s="1"/>
  <c r="E397"/>
  <c r="G397" s="1"/>
  <c r="G395"/>
  <c r="G394"/>
  <c r="G393"/>
  <c r="G392"/>
  <c r="G390"/>
  <c r="G387"/>
  <c r="E385"/>
  <c r="G385" s="1"/>
  <c r="G383"/>
  <c r="G381"/>
  <c r="E372"/>
  <c r="G372" s="1"/>
  <c r="E365"/>
  <c r="G365" s="1"/>
  <c r="G363"/>
  <c r="G360"/>
  <c r="E358"/>
  <c r="G358" s="1"/>
  <c r="G356"/>
  <c r="G355"/>
  <c r="G354"/>
  <c r="G352"/>
  <c r="G349"/>
  <c r="E347"/>
  <c r="G347" s="1"/>
  <c r="G345"/>
  <c r="G343"/>
  <c r="G340"/>
  <c r="G336"/>
  <c r="G333"/>
  <c r="G332"/>
  <c r="G329"/>
  <c r="E327"/>
  <c r="G327" s="1"/>
  <c r="G325"/>
  <c r="G324"/>
  <c r="G323"/>
  <c r="G321"/>
  <c r="G317"/>
  <c r="E315"/>
  <c r="G315" s="1"/>
  <c r="G313"/>
  <c r="G311"/>
  <c r="G308"/>
  <c r="E306"/>
  <c r="G306" s="1"/>
  <c r="G304"/>
  <c r="G302"/>
  <c r="G299"/>
  <c r="E297"/>
  <c r="G295"/>
  <c r="G293"/>
  <c r="G290"/>
  <c r="G288"/>
  <c r="G286"/>
  <c r="E284"/>
  <c r="G281"/>
  <c r="G277"/>
  <c r="E275"/>
  <c r="E279" s="1"/>
  <c r="G260"/>
  <c r="E258"/>
  <c r="G258" s="1"/>
  <c r="G256"/>
  <c r="G254"/>
  <c r="G251"/>
  <c r="E249"/>
  <c r="G247"/>
  <c r="G246"/>
  <c r="G244"/>
  <c r="G241"/>
  <c r="G239"/>
  <c r="G237"/>
  <c r="G235"/>
  <c r="G232"/>
  <c r="G230"/>
  <c r="G229"/>
  <c r="G228"/>
  <c r="G226"/>
  <c r="G225"/>
  <c r="G224"/>
  <c r="E222"/>
  <c r="G219"/>
  <c r="G216"/>
  <c r="G214"/>
  <c r="G213"/>
  <c r="E211"/>
  <c r="E208" s="1"/>
  <c r="G210"/>
  <c r="G206"/>
  <c r="E203"/>
  <c r="G203" s="1"/>
  <c r="E202"/>
  <c r="G202" s="1"/>
  <c r="G200"/>
  <c r="G199"/>
  <c r="G198"/>
  <c r="E196"/>
  <c r="D56" s="1"/>
  <c r="G192"/>
  <c r="G190"/>
  <c r="G183"/>
  <c r="G182"/>
  <c r="G181"/>
  <c r="G180"/>
  <c r="G179"/>
  <c r="G178"/>
  <c r="G177"/>
  <c r="G176"/>
  <c r="G175"/>
  <c r="G174"/>
  <c r="G173"/>
  <c r="G172"/>
  <c r="G171"/>
  <c r="G170"/>
  <c r="E188"/>
  <c r="G166"/>
  <c r="G165"/>
  <c r="G164"/>
  <c r="G163"/>
  <c r="G157"/>
  <c r="G156"/>
  <c r="G155"/>
  <c r="G154"/>
  <c r="G153"/>
  <c r="G151"/>
  <c r="G150"/>
  <c r="G149"/>
  <c r="G148"/>
  <c r="G144"/>
  <c r="G143"/>
  <c r="G142"/>
  <c r="E139"/>
  <c r="G139" s="1"/>
  <c r="E138"/>
  <c r="G138" s="1"/>
  <c r="E137"/>
  <c r="G137" s="1"/>
  <c r="E136"/>
  <c r="G134"/>
  <c r="G133"/>
  <c r="G132"/>
  <c r="G131"/>
  <c r="G130"/>
  <c r="G127"/>
  <c r="G126"/>
  <c r="G125"/>
  <c r="G124"/>
  <c r="E123"/>
  <c r="G123" s="1"/>
  <c r="G122"/>
  <c r="G118"/>
  <c r="E116"/>
  <c r="G116" s="1"/>
  <c r="G114"/>
  <c r="G112"/>
  <c r="D103"/>
  <c r="D104" s="1"/>
  <c r="F94"/>
  <c r="F95"/>
  <c r="F93"/>
  <c r="F92"/>
  <c r="F91"/>
  <c r="D84"/>
  <c r="F84" s="1"/>
  <c r="D83"/>
  <c r="F83" s="1"/>
  <c r="D82"/>
  <c r="F82" s="1"/>
  <c r="D81"/>
  <c r="F79"/>
  <c r="D78"/>
  <c r="F78" s="1"/>
  <c r="D76"/>
  <c r="F76" s="1"/>
  <c r="D75"/>
  <c r="F75" s="1"/>
  <c r="D74"/>
  <c r="F74" s="1"/>
  <c r="D72"/>
  <c r="F72" s="1"/>
  <c r="D70"/>
  <c r="F70" s="1"/>
  <c r="D69"/>
  <c r="F69" s="1"/>
  <c r="D68"/>
  <c r="F68" s="1"/>
  <c r="D64"/>
  <c r="F64" s="1"/>
  <c r="D62"/>
  <c r="F62" s="1"/>
  <c r="D61"/>
  <c r="F61" s="1"/>
  <c r="D60"/>
  <c r="F60" s="1"/>
  <c r="D50"/>
  <c r="F50" s="1"/>
  <c r="E455" l="1"/>
  <c r="E448"/>
  <c r="G653"/>
  <c r="F29" i="16"/>
  <c r="F10"/>
  <c r="D5"/>
  <c r="F5" s="1"/>
  <c r="L111"/>
  <c r="D88" i="44"/>
  <c r="F88" s="1"/>
  <c r="F87" s="1"/>
  <c r="G680"/>
  <c r="F51" i="16"/>
  <c r="D77" i="44"/>
  <c r="F77" s="1"/>
  <c r="G671"/>
  <c r="D86"/>
  <c r="D85" s="1"/>
  <c r="G470"/>
  <c r="D66"/>
  <c r="F66" s="1"/>
  <c r="G441"/>
  <c r="G644"/>
  <c r="G451"/>
  <c r="G506"/>
  <c r="F599"/>
  <c r="G599" s="1"/>
  <c r="D59"/>
  <c r="F59" s="1"/>
  <c r="G222"/>
  <c r="D63"/>
  <c r="D73"/>
  <c r="G249"/>
  <c r="G297"/>
  <c r="D53"/>
  <c r="F53" s="1"/>
  <c r="G401"/>
  <c r="F458"/>
  <c r="L184" i="16"/>
  <c r="G602" i="44"/>
  <c r="G559"/>
  <c r="F111" i="16"/>
  <c r="G474" i="44"/>
  <c r="E376"/>
  <c r="G376" s="1"/>
  <c r="F483"/>
  <c r="G483" s="1"/>
  <c r="D54"/>
  <c r="F54" s="1"/>
  <c r="E318"/>
  <c r="G318" s="1"/>
  <c r="G338"/>
  <c r="G465"/>
  <c r="F56"/>
  <c r="D55"/>
  <c r="F63"/>
  <c r="G455"/>
  <c r="G136"/>
  <c r="G284"/>
  <c r="G497"/>
  <c r="G587"/>
  <c r="D67"/>
  <c r="F67" s="1"/>
  <c r="F86"/>
  <c r="D52"/>
  <c r="G279"/>
  <c r="G408"/>
  <c r="G435"/>
  <c r="G481"/>
  <c r="G550"/>
  <c r="G196"/>
  <c r="G208"/>
  <c r="D58"/>
  <c r="G463"/>
  <c r="F81"/>
  <c r="D80"/>
  <c r="G169"/>
  <c r="G188"/>
  <c r="E217"/>
  <c r="G211"/>
  <c r="G426"/>
  <c r="G539"/>
  <c r="G635"/>
  <c r="G662"/>
  <c r="G128"/>
  <c r="G512"/>
  <c r="G619"/>
  <c r="D87"/>
  <c r="G275"/>
  <c r="G334"/>
  <c r="G530"/>
  <c r="G578"/>
  <c r="G448" l="1"/>
  <c r="D65"/>
  <c r="E162"/>
  <c r="G162" s="1"/>
  <c r="G147"/>
  <c r="F73"/>
  <c r="D71"/>
  <c r="G217"/>
  <c r="F80"/>
  <c r="F52"/>
  <c r="D51"/>
  <c r="F85"/>
  <c r="F55"/>
  <c r="G140"/>
  <c r="G458"/>
  <c r="E90"/>
  <c r="E89" s="1"/>
  <c r="F58"/>
  <c r="D57"/>
  <c r="F65"/>
  <c r="F71" l="1"/>
  <c r="D97"/>
  <c r="C103" s="1"/>
  <c r="E97"/>
  <c r="F90"/>
  <c r="F57"/>
  <c r="F51"/>
  <c r="F89" l="1"/>
  <c r="E103"/>
  <c r="E104" s="1"/>
  <c r="C104"/>
  <c r="F97" l="1"/>
  <c r="E12" i="19" l="1"/>
  <c r="E16" s="1"/>
  <c r="K12"/>
  <c r="K16" s="1"/>
  <c r="K8"/>
  <c r="N3"/>
  <c r="N2"/>
  <c r="M4"/>
  <c r="K9" s="1"/>
  <c r="L4"/>
  <c r="F25"/>
  <c r="N4" l="1"/>
  <c r="L9" s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499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E113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  <comment ref="K113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<sst xmlns="http://schemas.openxmlformats.org/spreadsheetml/2006/main" count="2387" uniqueCount="607">
  <si>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</si>
  <si>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</si>
  <si>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</si>
  <si>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</si>
  <si>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</si>
  <si>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</si>
  <si>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</si>
  <si>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</si>
  <si>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</si>
  <si>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</si>
  <si>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</si>
  <si>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</si>
  <si>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</si>
  <si>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</si>
  <si>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</si>
  <si>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</si>
  <si>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</si>
  <si>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</si>
  <si>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</si>
  <si>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</si>
  <si>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</si>
  <si>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</si>
  <si>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</si>
  <si>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</si>
  <si>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</si>
  <si>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</si>
  <si>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</si>
  <si>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</si>
  <si>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</si>
  <si>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</si>
  <si>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</si>
  <si>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</si>
  <si>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</si>
  <si>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</si>
  <si>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</si>
  <si>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</si>
  <si>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</si>
  <si>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</si>
  <si>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</si>
  <si>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</si>
  <si>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</si>
  <si>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</si>
  <si>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</si>
  <si>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</si>
  <si>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</si>
  <si>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</si>
  <si>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</si>
  <si>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</si>
  <si>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</si>
  <si>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</si>
  <si>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</si>
  <si>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</si>
  <si>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</si>
  <si>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</si>
  <si>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</si>
  <si>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</si>
  <si>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</si>
  <si>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</si>
  <si>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</si>
  <si>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</si>
  <si>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</si>
  <si>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</si>
  <si>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</si>
  <si>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</si>
  <si>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</si>
  <si>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</si>
  <si>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</si>
  <si>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</si>
  <si>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</si>
  <si>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</si>
  <si>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</si>
  <si>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</si>
  <si>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</si>
  <si>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</si>
  <si>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</si>
  <si>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</si>
  <si>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</si>
  <si>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</si>
  <si>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</si>
  <si>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</si>
  <si>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</si>
  <si>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</si>
  <si>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</si>
  <si>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</si>
  <si>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</si>
  <si>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</si>
  <si>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</si>
  <si>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</si>
  <si>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</si>
  <si>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</si>
  <si>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</si>
  <si>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</si>
  <si>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</si>
  <si>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</si>
  <si>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</si>
  <si>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</si>
  <si>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</si>
  <si>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</si>
  <si>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</si>
  <si>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</si>
  <si>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</si>
  <si>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</si>
  <si>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</si>
  <si>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</si>
  <si>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</si>
  <si>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</si>
  <si>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</si>
  <si>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</si>
  <si>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</si>
  <si>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</si>
  <si>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</si>
  <si>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</si>
  <si>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</si>
  <si>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</si>
  <si>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</si>
  <si>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</si>
  <si>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</si>
  <si>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</si>
  <si>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</si>
  <si>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</si>
  <si>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</si>
  <si>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</si>
  <si>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</si>
  <si>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</si>
  <si>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</si>
  <si>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</si>
  <si>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</si>
  <si>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</si>
  <si>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</si>
  <si>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</si>
  <si>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</si>
  <si>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</si>
  <si>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</si>
  <si>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</si>
  <si>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</si>
  <si>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</si>
  <si>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</si>
  <si>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</si>
  <si>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шт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</si>
  <si>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</si>
  <si>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</si>
  <si>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</si>
  <si>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</si>
  <si>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</si>
  <si>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</si>
  <si>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</si>
  <si>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</si>
  <si>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</si>
  <si>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</si>
  <si>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</si>
  <si>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</si>
  <si>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</si>
  <si>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</si>
  <si>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</si>
  <si>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</si>
  <si>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</si>
  <si>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</si>
  <si>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</si>
  <si>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</si>
  <si>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</si>
  <si>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</si>
  <si>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</si>
  <si>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</si>
  <si>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</si>
  <si>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</si>
  <si>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</si>
  <si>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</si>
  <si>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</si>
  <si>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</si>
  <si>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</si>
  <si>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</si>
  <si>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</si>
  <si>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</si>
  <si>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</si>
  <si>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</si>
  <si>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</si>
  <si>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</si>
  <si>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</si>
  <si>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</si>
  <si>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</si>
  <si>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</si>
  <si>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</si>
  <si>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</si>
  <si>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</si>
  <si>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</si>
  <si>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</si>
  <si>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</si>
  <si>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</si>
  <si>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</si>
  <si>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</si>
  <si>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</si>
  <si>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</si>
  <si>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</si>
  <si>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</si>
  <si>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</si>
  <si>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</si>
  <si>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</si>
  <si>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</si>
  <si>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</si>
  <si>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</si>
  <si>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</si>
  <si>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</si>
  <si>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</si>
  <si>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</si>
  <si>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</si>
  <si>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</si>
  <si>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</si>
  <si>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</si>
  <si>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</si>
  <si>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</si>
  <si>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</si>
  <si>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</si>
  <si>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</si>
  <si>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</si>
  <si>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обсяг видатків на проведення поточного ремонту (утримання) вулично-дорожньої мережі, в тому числі міжквартальних проїздів - одержувач коштів КП "Полігон Екологія"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</si>
  <si>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</si>
  <si>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</si>
  <si>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</si>
  <si>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</si>
  <si>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</si>
  <si>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</si>
  <si>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Андрій РАДОВЕЦЬ</t>
  </si>
  <si>
    <t>Начальник управління комунального господарства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</si>
  <si>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</si>
  <si>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</si>
  <si>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</si>
  <si>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</si>
  <si>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</si>
  <si>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</si>
  <si>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</si>
  <si>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</si>
  <si>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</si>
  <si>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</si>
  <si>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</si>
  <si>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</si>
  <si>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</si>
  <si>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</si>
  <si>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</si>
  <si>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</si>
  <si>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</si>
  <si>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</si>
  <si>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</si>
  <si>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</si>
  <si>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</si>
  <si>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</si>
  <si>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</si>
  <si>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</si>
  <si>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</si>
  <si>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</si>
  <si>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</si>
  <si>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</si>
  <si>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</si>
  <si>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</si>
  <si>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</si>
  <si>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</si>
  <si>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</si>
  <si>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</si>
  <si>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</si>
  <si>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</si>
  <si>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</si>
  <si>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</si>
  <si>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</si>
  <si>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</si>
  <si>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</si>
  <si>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</si>
  <si>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</si>
  <si>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</si>
  <si>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</si>
  <si>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</si>
  <si>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</si>
  <si>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</si>
  <si>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</si>
  <si>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</si>
  <si>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</si>
  <si>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</si>
  <si>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</si>
  <si>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</si>
  <si>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</si>
  <si>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</si>
  <si>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</si>
  <si>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>11.8.Провести капітальний ремонт інших об'єктів благоустрою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</si>
  <si>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</si>
  <si>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</si>
  <si>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</si>
  <si>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</si>
  <si>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</si>
  <si>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</si>
  <si>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Обсяг видатків на капітальний ремонт площі перед музеєм "Писанка" в м. Коломиї</t>
  </si>
  <si>
    <t>Кількість проектно-кошторисної документації, яку планується виготовити для проведення капітального ремонту площі перед музеєм "Писанка" в м. Коломиї</t>
  </si>
  <si>
    <t>Середня вартість виготовлення 1 проектно-кошторисної документації для капітального ремонту  площі перед музеєм "Писанка" в м. Коломиї</t>
  </si>
  <si>
    <t>Відсоток виконання завдання по капітальному ремонту  площі перед музеєм "Писанка" в м. Коломиї</t>
  </si>
  <si>
    <t>11.8.5. Провести капітальний ремонт  площі перед музеєм "Писанка" в м. Коломиї</t>
  </si>
  <si>
    <t>рішення виконавчого комітету міської ради від 04.08.2022р.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</si>
  <si>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</si>
  <si>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</si>
  <si>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</si>
  <si>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r>
      <t>Обсяг бюджетних призначень / бюджетних асигнувань - _</t>
    </r>
    <r>
      <rPr>
        <b/>
        <u/>
        <sz val="12"/>
        <rFont val="Times New Roman"/>
        <family val="1"/>
        <charset val="204"/>
      </rPr>
      <t xml:space="preserve">116 746 314,00 </t>
    </r>
    <r>
      <rPr>
        <sz val="12"/>
        <rFont val="Times New Roman"/>
        <family val="1"/>
        <charset val="204"/>
      </rPr>
      <t>гривень, у тому числі загального фонду - __</t>
    </r>
    <r>
      <rPr>
        <b/>
        <u/>
        <sz val="12"/>
        <rFont val="Times New Roman"/>
        <family val="1"/>
        <charset val="204"/>
      </rPr>
      <t>84 766 450,00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гривень та спеціального фонду -  </t>
    </r>
    <r>
      <rPr>
        <b/>
        <u/>
        <sz val="12"/>
        <rFont val="Times New Roman"/>
        <family val="1"/>
        <charset val="204"/>
      </rPr>
      <t>31 979 864,00</t>
    </r>
    <r>
      <rPr>
        <sz val="12"/>
        <rFont val="Times New Roman"/>
        <family val="1"/>
        <charset val="204"/>
      </rPr>
      <t xml:space="preserve"> гривень.</t>
    </r>
  </si>
  <si>
    <t>вилучити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</si>
  <si>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</si>
  <si>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</si>
  <si>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</si>
  <si>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r>
      <t>Обсяг бюджетних призначень / бюджетних асигнувань - _</t>
    </r>
    <r>
      <rPr>
        <b/>
        <u/>
        <sz val="12"/>
        <rFont val="Times New Roman"/>
        <family val="1"/>
        <charset val="204"/>
      </rPr>
      <t xml:space="preserve">133 397 314,00 </t>
    </r>
    <r>
      <rPr>
        <sz val="12"/>
        <rFont val="Times New Roman"/>
        <family val="1"/>
        <charset val="204"/>
      </rPr>
      <t>гривень, у тому числі загального фонду - __</t>
    </r>
    <r>
      <rPr>
        <b/>
        <u/>
        <sz val="12"/>
        <rFont val="Times New Roman"/>
        <family val="1"/>
        <charset val="204"/>
      </rPr>
      <t>101 466 450,00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гривень та спеціального фонду -  </t>
    </r>
    <r>
      <rPr>
        <b/>
        <u/>
        <sz val="12"/>
        <rFont val="Times New Roman"/>
        <family val="1"/>
        <charset val="204"/>
      </rPr>
      <t>31 930 864,00</t>
    </r>
    <r>
      <rPr>
        <sz val="12"/>
        <rFont val="Times New Roman"/>
        <family val="1"/>
        <charset val="204"/>
      </rPr>
      <t xml:space="preserve"> гривень.</t>
    </r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</si>
  <si>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</si>
  <si>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</si>
  <si>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</si>
  <si>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</si>
  <si>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</si>
  <si>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</si>
  <si>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</si>
  <si>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</si>
  <si>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</si>
  <si>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</si>
  <si>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</si>
  <si>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</si>
  <si>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</si>
  <si>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</si>
  <si>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</si>
  <si>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</si>
  <si>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</si>
  <si>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</si>
  <si>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</si>
  <si>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</si>
  <si>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</si>
  <si>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</si>
  <si>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</si>
  <si>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</si>
  <si>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</si>
  <si>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</si>
  <si>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</si>
  <si>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</si>
  <si>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</si>
  <si>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</si>
  <si>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</si>
  <si>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</si>
  <si>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</si>
  <si>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</si>
  <si>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</si>
  <si>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</si>
  <si>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</si>
  <si>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</si>
  <si>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</si>
  <si>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</si>
  <si>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</si>
  <si>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</si>
  <si>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</si>
  <si>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</si>
  <si>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</si>
  <si>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</si>
  <si>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</si>
  <si>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</si>
  <si>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</si>
  <si>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</si>
  <si>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</si>
  <si>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</si>
  <si>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</si>
  <si>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</si>
  <si>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</si>
  <si>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</si>
  <si>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</si>
  <si>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</si>
  <si>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</si>
  <si>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</si>
  <si>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</si>
  <si>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</si>
  <si>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</si>
  <si>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</si>
  <si>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</si>
  <si>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</si>
  <si>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</si>
  <si>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</si>
  <si>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</si>
  <si>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</si>
  <si>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</si>
  <si>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</si>
  <si>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</si>
  <si>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</si>
  <si>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</si>
  <si>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</si>
  <si>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</si>
  <si>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Обсяг видатків на проведення капітального ремонту  дитячого майданчика по вул Петлюри, 42 в м.Коломиї </t>
  </si>
  <si>
    <t>Кількість дитячих майданчиків по вул Петлюри, 42 в м.Коломиї, які заплановано відремонтувати</t>
  </si>
  <si>
    <t xml:space="preserve">середня вартість проведення капітального ремонту 1 дитячого майданчика по вул Петлюри, 42 в м.Коломиї </t>
  </si>
  <si>
    <t xml:space="preserve">відсоток виконання завдання по капітальному ремонту  дитячого майданчика по вул Петлюри, 42 в м.Коломиї 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</si>
  <si>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</si>
  <si>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</si>
  <si>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</si>
  <si>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</si>
  <si>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</si>
  <si>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</si>
  <si>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</si>
  <si>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</si>
  <si>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</si>
  <si>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</si>
  <si>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</si>
  <si>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</si>
  <si>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</si>
  <si>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</si>
  <si>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</si>
  <si>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</si>
  <si>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</si>
  <si>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</si>
  <si>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</si>
  <si>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</si>
  <si>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</si>
  <si>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</si>
  <si>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</si>
  <si>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 xml:space="preserve">Обсяг видатків на проведення капітального ремонту  дитячого майданчика по вул Лисенка, 38 в м.Коломиї </t>
  </si>
  <si>
    <t>Кількість дитячих майданчиків по  вул Лисенка, 38 в м.Коломиї, які заплановано відремонтувати</t>
  </si>
  <si>
    <t xml:space="preserve">середня вартість проведення капітального ремонту 1 дитячого майданчика по  вул Лисенка, 38 в м.Коломиї </t>
  </si>
  <si>
    <t xml:space="preserve">відсоток виконання завдання по капітальному ремонту  дитячого майданчика по вул Лисенка, 38 в м.Коломиї </t>
  </si>
  <si>
    <t xml:space="preserve">Обсяг видатків на проведення капітального ремонту  дитячого майданчика по вул.Мазепи, 248 в м.Коломиї </t>
  </si>
  <si>
    <t xml:space="preserve">середня вартість проведення капітального ремонту 1 дитячого майданчика по вул.Мазепи, 248 в м.Коломиї </t>
  </si>
  <si>
    <t xml:space="preserve">відсоток виконання завдання по капітальному ремонту  дитячого майданчика по вул.Мазепи, 248 в м.Коломиї </t>
  </si>
  <si>
    <t xml:space="preserve">Обсяг видатків на проведення капітального ремонту  дитячого майданчика по вул.Маковея,8  в м.Коломиї </t>
  </si>
  <si>
    <t>Кількість дитячих майданчиків по вул.Маковея,8 в м.Коломиї, які заплановано відремонтувати</t>
  </si>
  <si>
    <t xml:space="preserve">середня вартість проведення капітального ремонту 1 дитячого майданчика по вул.Маковея,8  в м.Коломиї </t>
  </si>
  <si>
    <t xml:space="preserve">відсоток виконання завдання по капітальному ремонту  дитячого майданчика по вул.Маковея,8  в м.Коломиї </t>
  </si>
  <si>
    <t>Кількість дитячих майданчиків по вул.Мазепи, 248 в м.Коломиї, які заплановано відремонтувати</t>
  </si>
  <si>
    <t xml:space="preserve">Обсяг видатків на проведення капітального ремонту  дитячого майданчика по вул.Січових Стрільців, 33 в м.Коломиї </t>
  </si>
  <si>
    <t>Кількість дитячих майданчиків по вул.Січових Стрільців, 33 в м.Коломиї , які заплановано відремонтувати</t>
  </si>
  <si>
    <t xml:space="preserve">середня вартість проведення капітального ремонту 1 дитячого майданчика по вул.Січових Стрільців, 33 в м.Коломиї </t>
  </si>
  <si>
    <t xml:space="preserve">відсоток виконання завдання по капітальному ремонту  дитячого майданчика по вул.Січових Стрільців, 33 в м.Коломиї </t>
  </si>
  <si>
    <t xml:space="preserve">Обсяг видатків на проведення капітального ремонту  дитячого майданчика по вул.Січових Стрільців, 23 в м.Коломиї </t>
  </si>
  <si>
    <t>Кількість дитячих майданчиків по вул.Січових Стрільців, 23 в м.Коломиї , які заплановано відремонтувати</t>
  </si>
  <si>
    <t xml:space="preserve">середня вартість проведення капітального ремонту 1 дитячого майданчика по вул.Січових Стрільців, 23 в м.Коломиї </t>
  </si>
  <si>
    <t xml:space="preserve">відсоток виконання завдання по капітальному ремонту  дитячого майданчика по вул.Січових Стрільців, 23 в м.Коломиї 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</si>
  <si>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</si>
  <si>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</si>
  <si>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</si>
  <si>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</si>
  <si>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</si>
  <si>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</si>
  <si>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</si>
  <si>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</si>
  <si>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</si>
  <si>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</si>
  <si>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</si>
  <si>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</si>
  <si>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</si>
  <si>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</si>
  <si>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</si>
  <si>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</si>
  <si>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</si>
  <si>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</si>
  <si>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</si>
  <si>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</si>
  <si>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</si>
  <si>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</si>
  <si>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</si>
  <si>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</si>
  <si>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</si>
  <si>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</si>
  <si>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</si>
  <si>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</si>
  <si>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</si>
  <si>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</si>
  <si>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</si>
  <si>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 xml:space="preserve">11.3.7. Провести капітальний ремонт спортивного майданчика по вул.Достоєвського в м.Коломиї </t>
  </si>
  <si>
    <t xml:space="preserve">11.3.6. Провести капітальний ремонт дитячого майданчика по вул Лисенка, 38 в м.Коломиї </t>
  </si>
  <si>
    <t xml:space="preserve">11.3.5. Провести капітальний ремонт дитячого майданчика по вул Петлюри, 42 в м.Коломиї </t>
  </si>
  <si>
    <t xml:space="preserve">11.3.4. Провести капітальний ремонт дитячого майданчика по вул.Мазепи, 248 в м.Коломиї </t>
  </si>
  <si>
    <t xml:space="preserve">11.3.3. Провести капітальний ремонт дитячого майданчика по вул.Маковея,8 в м.Коломиї </t>
  </si>
  <si>
    <t xml:space="preserve">11.3.2. Провести капітальний ремонт дитячого майданчика по вул.Січових Стрільців, 33 в м.Коломиї </t>
  </si>
  <si>
    <t xml:space="preserve">11.3.1. Провести капітальний ремонт дитячого майданчика по вул.Січових Стрільців, 23 в м.Коломиї 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</si>
  <si>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</si>
  <si>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</si>
  <si>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</si>
  <si>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</si>
  <si>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</si>
  <si>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</si>
  <si>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</si>
  <si>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</si>
  <si>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</si>
  <si>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</si>
  <si>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</si>
  <si>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</si>
  <si>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</si>
  <si>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</si>
  <si>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</si>
  <si>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</si>
  <si>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</si>
  <si>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</si>
  <si>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</si>
  <si>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</si>
  <si>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</si>
  <si>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</si>
  <si>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 xml:space="preserve">наказ УКГ від 01.04.2024 № 17-О </t>
  </si>
  <si>
    <t>Послуги з благоустрою території (ремонт міжквартальних проїздів між буд.№16,20,22,26 по вул.Лисенка в м.Коломиї)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</si>
  <si>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</si>
  <si>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по вул.Довбуша від будинку № 27 до вул.Котляревського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</si>
  <si>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</si>
  <si>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на пл.Шевченка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</si>
  <si>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</si>
  <si>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</si>
  <si>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</si>
  <si>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</si>
  <si>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</si>
  <si>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</si>
  <si>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</si>
  <si>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</si>
  <si>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</si>
  <si>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</si>
  <si>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</si>
  <si>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</si>
  <si>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</si>
  <si>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</si>
  <si>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</si>
  <si>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</si>
  <si>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</si>
  <si>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</si>
  <si>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</si>
  <si>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</si>
  <si>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</si>
  <si>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</si>
  <si>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</si>
  <si>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</si>
  <si>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</si>
  <si>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</si>
  <si>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</si>
  <si>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</si>
  <si>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</si>
  <si>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</si>
  <si>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</si>
  <si>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</si>
  <si>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</si>
  <si>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</si>
  <si>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</si>
  <si>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</si>
  <si>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</si>
  <si>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</si>
  <si>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</si>
  <si>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</si>
  <si>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</si>
  <si>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</si>
  <si>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</si>
  <si>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</si>
  <si>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</si>
  <si>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</si>
  <si>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</si>
  <si>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</si>
  <si>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</si>
  <si>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</si>
  <si>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</si>
  <si>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</si>
  <si>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</si>
  <si>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</si>
  <si>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</si>
  <si>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</si>
  <si>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</si>
  <si>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</si>
  <si>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</si>
  <si>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</si>
  <si>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</si>
  <si>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</si>
  <si>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</si>
  <si>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</si>
  <si>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</si>
  <si>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</si>
  <si>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</si>
  <si>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</si>
  <si>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</si>
  <si>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наказ УКГ від  14.05.2024 №23-О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</si>
  <si>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</si>
  <si>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</si>
  <si>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</si>
  <si>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</si>
  <si>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</si>
  <si>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</si>
  <si>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8. Одержувач бюджетних коштів КП "Зеленосвіт"</t>
  </si>
  <si>
    <t>11.1 Провести капітальний ремонт  вулиць</t>
  </si>
  <si>
    <t>рішення міської ради від 27.06.2024 №3515-54/2024</t>
  </si>
  <si>
    <t>11.1.9. Провести капітальний ремонт вул. Маковея в м. Коломиї</t>
  </si>
  <si>
    <t>рішення міської ради від 27.06.2024 №3476-54/2024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</si>
  <si>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</si>
  <si>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</si>
  <si>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</si>
  <si>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</si>
  <si>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>рішення міської ради від 27.06.2024 №3360-54/2024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</si>
  <si>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</si>
  <si>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</si>
  <si>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</si>
  <si>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</si>
  <si>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</si>
  <si>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</si>
  <si>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</si>
  <si>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</si>
  <si>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</si>
  <si>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</si>
  <si>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</si>
  <si>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</si>
  <si>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</si>
  <si>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</si>
  <si>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</si>
  <si>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</si>
  <si>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</si>
  <si>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</si>
  <si>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наказ УКГ від 01.07.2024 №28-О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</si>
  <si>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</si>
  <si>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</si>
  <si>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</si>
  <si>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</si>
  <si>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</si>
  <si>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</si>
  <si>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</si>
  <si>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</t>
    </r>
  </si>
  <si>
    <t>від 05 липня 2024 року №30-О</t>
  </si>
  <si>
    <t>Послуги з благоустрою території (ремонт міжквартальних проїздів між буд.№16,20,22,26 по вул.Лисенка в м.Коломиї) (коригування)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</si>
</sst>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4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2">
    <xf numFmtId="0" fontId="0" fillId="0" borderId="0" xfId="0"/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Border="1" applyAlignment="1"/>
    <xf numFmtId="0" fontId="7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0" fillId="0" borderId="1" xfId="0" applyBorder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/>
    <xf numFmtId="0" fontId="17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center" wrapText="1"/>
    </xf>
    <xf numFmtId="4" fontId="19" fillId="3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3" fontId="19" fillId="2" borderId="2" xfId="0" applyNumberFormat="1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164" fontId="19" fillId="3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0" fillId="2" borderId="0" xfId="0" applyFill="1"/>
    <xf numFmtId="4" fontId="20" fillId="2" borderId="2" xfId="0" applyNumberFormat="1" applyFont="1" applyFill="1" applyBorder="1" applyAlignment="1">
      <alignment horizontal="center" vertical="center" shrinkToFit="1"/>
    </xf>
    <xf numFmtId="0" fontId="19" fillId="2" borderId="0" xfId="0" applyFont="1" applyFill="1" applyBorder="1" applyAlignment="1">
      <alignment horizontal="center" wrapText="1"/>
    </xf>
    <xf numFmtId="0" fontId="4" fillId="2" borderId="0" xfId="0" applyFont="1" applyFill="1" applyAlignment="1"/>
    <xf numFmtId="0" fontId="3" fillId="2" borderId="0" xfId="0" applyFont="1" applyFill="1"/>
    <xf numFmtId="0" fontId="19" fillId="2" borderId="3" xfId="0" applyFont="1" applyFill="1" applyBorder="1" applyAlignment="1">
      <alignment horizontal="center" vertical="top"/>
    </xf>
    <xf numFmtId="49" fontId="20" fillId="2" borderId="1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/>
    <xf numFmtId="4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4" fontId="21" fillId="2" borderId="2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0" fontId="3" fillId="2" borderId="0" xfId="0" applyFont="1" applyFill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shrinkToFit="1"/>
    </xf>
    <xf numFmtId="4" fontId="19" fillId="2" borderId="2" xfId="0" applyNumberFormat="1" applyFont="1" applyFill="1" applyBorder="1" applyAlignment="1">
      <alignment horizontal="center" vertical="center" shrinkToFit="1"/>
    </xf>
    <xf numFmtId="4" fontId="23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1" fontId="19" fillId="2" borderId="2" xfId="0" applyNumberFormat="1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3" fontId="23" fillId="2" borderId="2" xfId="0" applyNumberFormat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center" wrapText="1"/>
    </xf>
    <xf numFmtId="2" fontId="19" fillId="2" borderId="2" xfId="0" applyNumberFormat="1" applyFont="1" applyFill="1" applyBorder="1" applyAlignment="1">
      <alignment horizontal="center" vertical="center" shrinkToFit="1"/>
    </xf>
    <xf numFmtId="164" fontId="19" fillId="2" borderId="2" xfId="0" applyNumberFormat="1" applyFont="1" applyFill="1" applyBorder="1" applyAlignment="1">
      <alignment horizontal="center" vertical="center" shrinkToFit="1"/>
    </xf>
    <xf numFmtId="4" fontId="3" fillId="2" borderId="2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wrapText="1"/>
    </xf>
    <xf numFmtId="3" fontId="19" fillId="2" borderId="2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0" fillId="2" borderId="0" xfId="0" applyFont="1" applyFill="1" applyBorder="1" applyAlignment="1">
      <alignment wrapText="1"/>
    </xf>
    <xf numFmtId="0" fontId="20" fillId="2" borderId="1" xfId="0" applyFont="1" applyFill="1" applyBorder="1" applyAlignment="1">
      <alignment wrapText="1"/>
    </xf>
    <xf numFmtId="49" fontId="20" fillId="2" borderId="1" xfId="0" applyNumberFormat="1" applyFont="1" applyFill="1" applyBorder="1" applyAlignment="1">
      <alignment horizontal="right" wrapText="1"/>
    </xf>
    <xf numFmtId="0" fontId="19" fillId="2" borderId="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3" fontId="3" fillId="2" borderId="0" xfId="0" applyNumberFormat="1" applyFont="1" applyFill="1"/>
    <xf numFmtId="49" fontId="19" fillId="2" borderId="2" xfId="0" applyNumberFormat="1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vertical="center"/>
    </xf>
    <xf numFmtId="0" fontId="30" fillId="2" borderId="2" xfId="0" applyFont="1" applyFill="1" applyBorder="1" applyAlignment="1">
      <alignment wrapText="1"/>
    </xf>
    <xf numFmtId="3" fontId="23" fillId="2" borderId="2" xfId="0" applyNumberFormat="1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 wrapText="1"/>
    </xf>
    <xf numFmtId="3" fontId="19" fillId="3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4" fontId="3" fillId="3" borderId="0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top"/>
    </xf>
    <xf numFmtId="0" fontId="34" fillId="2" borderId="0" xfId="0" applyFont="1" applyFill="1"/>
    <xf numFmtId="0" fontId="19" fillId="2" borderId="7" xfId="0" applyFont="1" applyFill="1" applyBorder="1" applyAlignment="1">
      <alignment horizontal="center" vertical="center" wrapText="1"/>
    </xf>
    <xf numFmtId="0" fontId="4" fillId="2" borderId="0" xfId="0" applyFont="1" applyFill="1"/>
    <xf numFmtId="4" fontId="20" fillId="2" borderId="2" xfId="0" applyNumberFormat="1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6" fillId="2" borderId="0" xfId="0" applyFont="1" applyFill="1"/>
    <xf numFmtId="0" fontId="18" fillId="2" borderId="0" xfId="0" applyFont="1" applyFill="1"/>
    <xf numFmtId="2" fontId="3" fillId="2" borderId="0" xfId="0" applyNumberFormat="1" applyFont="1" applyFill="1"/>
    <xf numFmtId="4" fontId="5" fillId="2" borderId="2" xfId="0" applyNumberFormat="1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3" fontId="19" fillId="2" borderId="0" xfId="0" applyNumberFormat="1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4" fontId="22" fillId="2" borderId="2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shrinkToFit="1"/>
    </xf>
    <xf numFmtId="0" fontId="19" fillId="2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center" vertical="center" wrapText="1"/>
    </xf>
    <xf numFmtId="3" fontId="19" fillId="4" borderId="2" xfId="0" applyNumberFormat="1" applyFont="1" applyFill="1" applyBorder="1" applyAlignment="1">
      <alignment horizontal="center" vertical="center" wrapText="1"/>
    </xf>
    <xf numFmtId="4" fontId="19" fillId="4" borderId="2" xfId="0" applyNumberFormat="1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vertical="center"/>
    </xf>
    <xf numFmtId="3" fontId="23" fillId="4" borderId="2" xfId="0" applyNumberFormat="1" applyFont="1" applyFill="1" applyBorder="1" applyAlignment="1">
      <alignment horizontal="center" vertical="center" shrinkToFit="1"/>
    </xf>
    <xf numFmtId="4" fontId="19" fillId="4" borderId="2" xfId="0" applyNumberFormat="1" applyFont="1" applyFill="1" applyBorder="1" applyAlignment="1">
      <alignment horizontal="center" vertical="center" shrinkToFit="1"/>
    </xf>
    <xf numFmtId="0" fontId="37" fillId="6" borderId="2" xfId="0" applyFont="1" applyFill="1" applyBorder="1" applyAlignment="1">
      <alignment vertical="center" wrapText="1"/>
    </xf>
    <xf numFmtId="0" fontId="18" fillId="2" borderId="0" xfId="0" applyFont="1" applyFill="1" applyBorder="1"/>
    <xf numFmtId="0" fontId="18" fillId="2" borderId="0" xfId="0" applyFont="1" applyFill="1" applyBorder="1" applyAlignment="1"/>
    <xf numFmtId="0" fontId="23" fillId="4" borderId="7" xfId="0" applyFont="1" applyFill="1" applyBorder="1" applyAlignment="1">
      <alignment horizontal="left" vertical="center"/>
    </xf>
    <xf numFmtId="0" fontId="37" fillId="2" borderId="2" xfId="1" applyFont="1" applyFill="1" applyBorder="1" applyAlignment="1">
      <alignment vertical="center" wrapText="1"/>
    </xf>
    <xf numFmtId="0" fontId="18" fillId="2" borderId="12" xfId="0" applyFont="1" applyFill="1" applyBorder="1" applyAlignment="1"/>
    <xf numFmtId="0" fontId="18" fillId="2" borderId="13" xfId="0" applyFont="1" applyFill="1" applyBorder="1"/>
    <xf numFmtId="0" fontId="18" fillId="2" borderId="12" xfId="0" applyFont="1" applyFill="1" applyBorder="1"/>
    <xf numFmtId="0" fontId="18" fillId="2" borderId="11" xfId="0" applyFont="1" applyFill="1" applyBorder="1"/>
    <xf numFmtId="0" fontId="18" fillId="2" borderId="1" xfId="0" applyFont="1" applyFill="1" applyBorder="1"/>
    <xf numFmtId="0" fontId="23" fillId="2" borderId="2" xfId="0" applyFont="1" applyFill="1" applyBorder="1" applyAlignment="1">
      <alignment horizontal="left" vertical="center" wrapText="1"/>
    </xf>
    <xf numFmtId="164" fontId="19" fillId="2" borderId="0" xfId="0" applyNumberFormat="1" applyFont="1" applyFill="1" applyBorder="1" applyAlignment="1">
      <alignment horizontal="center" vertical="center" shrinkToFit="1"/>
    </xf>
    <xf numFmtId="4" fontId="19" fillId="5" borderId="2" xfId="0" applyNumberFormat="1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left" vertical="center" wrapText="1"/>
    </xf>
    <xf numFmtId="4" fontId="19" fillId="2" borderId="7" xfId="0" applyNumberFormat="1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left" vertical="center" wrapText="1"/>
    </xf>
    <xf numFmtId="4" fontId="19" fillId="2" borderId="5" xfId="0" applyNumberFormat="1" applyFont="1" applyFill="1" applyBorder="1" applyAlignment="1">
      <alignment horizontal="center" vertical="center" shrinkToFit="1"/>
    </xf>
    <xf numFmtId="0" fontId="19" fillId="2" borderId="4" xfId="0" applyFont="1" applyFill="1" applyBorder="1" applyAlignment="1">
      <alignment horizontal="center" vertical="center" wrapText="1"/>
    </xf>
    <xf numFmtId="4" fontId="19" fillId="4" borderId="4" xfId="0" applyNumberFormat="1" applyFont="1" applyFill="1" applyBorder="1" applyAlignment="1">
      <alignment horizontal="center" vertical="center" shrinkToFit="1"/>
    </xf>
    <xf numFmtId="4" fontId="19" fillId="2" borderId="6" xfId="0" applyNumberFormat="1" applyFont="1" applyFill="1" applyBorder="1" applyAlignment="1">
      <alignment horizontal="center" vertical="center" shrinkToFit="1"/>
    </xf>
    <xf numFmtId="49" fontId="23" fillId="2" borderId="7" xfId="0" applyNumberFormat="1" applyFont="1" applyFill="1" applyBorder="1" applyAlignment="1">
      <alignment horizontal="left" vertical="center" wrapText="1"/>
    </xf>
    <xf numFmtId="2" fontId="23" fillId="2" borderId="2" xfId="0" applyNumberFormat="1" applyFont="1" applyFill="1" applyBorder="1" applyAlignment="1">
      <alignment horizontal="center" vertical="center" shrinkToFit="1"/>
    </xf>
    <xf numFmtId="3" fontId="19" fillId="4" borderId="2" xfId="0" applyNumberFormat="1" applyFont="1" applyFill="1" applyBorder="1" applyAlignment="1">
      <alignment horizontal="center" vertical="center" shrinkToFit="1"/>
    </xf>
    <xf numFmtId="0" fontId="18" fillId="4" borderId="0" xfId="0" applyFont="1" applyFill="1" applyBorder="1"/>
    <xf numFmtId="0" fontId="19" fillId="4" borderId="9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top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top" wrapText="1"/>
    </xf>
    <xf numFmtId="0" fontId="20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center" wrapText="1"/>
    </xf>
    <xf numFmtId="4" fontId="23" fillId="2" borderId="2" xfId="0" applyNumberFormat="1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horizontal="center" vertical="center" shrinkToFit="1"/>
    </xf>
    <xf numFmtId="164" fontId="23" fillId="2" borderId="2" xfId="0" applyNumberFormat="1" applyFont="1" applyFill="1" applyBorder="1" applyAlignment="1">
      <alignment horizontal="center" vertical="center" shrinkToFit="1"/>
    </xf>
    <xf numFmtId="164" fontId="19" fillId="6" borderId="2" xfId="0" applyNumberFormat="1" applyFont="1" applyFill="1" applyBorder="1" applyAlignment="1">
      <alignment horizontal="center" vertical="center" shrinkToFit="1"/>
    </xf>
    <xf numFmtId="4" fontId="19" fillId="6" borderId="2" xfId="0" applyNumberFormat="1" applyFont="1" applyFill="1" applyBorder="1" applyAlignment="1">
      <alignment horizontal="center" vertical="center" shrinkToFit="1"/>
    </xf>
    <xf numFmtId="0" fontId="37" fillId="7" borderId="2" xfId="0" applyFont="1" applyFill="1" applyBorder="1" applyAlignment="1">
      <alignment vertical="center" wrapText="1"/>
    </xf>
    <xf numFmtId="4" fontId="19" fillId="2" borderId="7" xfId="0" applyNumberFormat="1" applyFont="1" applyFill="1" applyBorder="1" applyAlignment="1">
      <alignment horizontal="center" vertical="center" wrapText="1"/>
    </xf>
    <xf numFmtId="0" fontId="37" fillId="2" borderId="5" xfId="1" applyFont="1" applyFill="1" applyBorder="1" applyAlignment="1">
      <alignment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164" fontId="19" fillId="2" borderId="5" xfId="0" applyNumberFormat="1" applyFont="1" applyFill="1" applyBorder="1" applyAlignment="1">
      <alignment horizontal="center" vertical="center" shrinkToFit="1"/>
    </xf>
    <xf numFmtId="4" fontId="19" fillId="2" borderId="5" xfId="0" applyNumberFormat="1" applyFont="1" applyFill="1" applyBorder="1" applyAlignment="1">
      <alignment horizontal="center" vertical="center" wrapText="1"/>
    </xf>
    <xf numFmtId="0" fontId="37" fillId="2" borderId="9" xfId="1" applyFont="1" applyFill="1" applyBorder="1" applyAlignment="1">
      <alignment vertical="center" wrapText="1"/>
    </xf>
    <xf numFmtId="0" fontId="35" fillId="2" borderId="15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164" fontId="19" fillId="2" borderId="9" xfId="0" applyNumberFormat="1" applyFont="1" applyFill="1" applyBorder="1" applyAlignment="1">
      <alignment horizontal="center" vertical="center" shrinkToFit="1"/>
    </xf>
    <xf numFmtId="4" fontId="19" fillId="2" borderId="9" xfId="0" applyNumberFormat="1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164" fontId="19" fillId="6" borderId="4" xfId="0" applyNumberFormat="1" applyFont="1" applyFill="1" applyBorder="1" applyAlignment="1">
      <alignment horizontal="center" vertical="center" shrinkToFit="1"/>
    </xf>
    <xf numFmtId="4" fontId="19" fillId="2" borderId="6" xfId="0" applyNumberFormat="1" applyFont="1" applyFill="1" applyBorder="1" applyAlignment="1">
      <alignment horizontal="center" vertical="center" wrapText="1"/>
    </xf>
    <xf numFmtId="0" fontId="40" fillId="6" borderId="7" xfId="1" applyFont="1" applyFill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0" fillId="0" borderId="1" xfId="0" applyBorder="1"/>
    <xf numFmtId="0" fontId="9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7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justify" vertical="center"/>
    </xf>
    <xf numFmtId="0" fontId="32" fillId="2" borderId="0" xfId="0" applyFont="1" applyFill="1" applyAlignment="1">
      <alignment horizontal="left" vertical="center" wrapText="1"/>
    </xf>
    <xf numFmtId="0" fontId="33" fillId="2" borderId="0" xfId="0" applyFont="1" applyFill="1" applyAlignment="1">
      <alignment horizontal="left" vertical="center" wrapText="1"/>
    </xf>
    <xf numFmtId="0" fontId="21" fillId="2" borderId="1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 vertical="top" wrapText="1"/>
    </xf>
    <xf numFmtId="0" fontId="23" fillId="2" borderId="7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vertical="center" wrapText="1"/>
    </xf>
    <xf numFmtId="0" fontId="31" fillId="2" borderId="0" xfId="0" applyFont="1" applyFill="1" applyAlignment="1">
      <alignment horizontal="left" wrapText="1"/>
    </xf>
    <xf numFmtId="0" fontId="31" fillId="2" borderId="1" xfId="0" applyFont="1" applyFill="1" applyBorder="1" applyAlignment="1">
      <alignment horizontal="center"/>
    </xf>
    <xf numFmtId="0" fontId="23" fillId="2" borderId="7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4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3" fillId="2" borderId="4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/>
    <xf numFmtId="0" fontId="25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wrapText="1"/>
    </xf>
    <xf numFmtId="0" fontId="22" fillId="2" borderId="7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/>
    <xf numFmtId="0" fontId="5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center" wrapText="1"/>
    </xf>
    <xf numFmtId="2" fontId="26" fillId="2" borderId="0" xfId="0" applyNumberFormat="1" applyFont="1" applyFill="1" applyAlignment="1">
      <alignment horizontal="left" vertical="top" wrapText="1"/>
    </xf>
    <xf numFmtId="2" fontId="27" fillId="2" borderId="0" xfId="0" applyNumberFormat="1" applyFont="1" applyFill="1" applyAlignment="1">
      <alignment horizontal="left" vertical="top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  <xf numFmtId="0" fontId="20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/>
    </xf>
    <xf numFmtId="0" fontId="27" fillId="2" borderId="1" xfId="0" applyFont="1" applyFill="1" applyBorder="1" applyAlignment="1">
      <alignment horizontal="right"/>
    </xf>
    <xf numFmtId="0" fontId="36" fillId="2" borderId="1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left" vertical="center" wrapText="1"/>
    </xf>
    <xf numFmtId="0" fontId="24" fillId="4" borderId="2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223" t="s">
        <v>98</v>
      </c>
      <c r="G1" s="224"/>
    </row>
    <row r="2" spans="1:7">
      <c r="F2" s="224"/>
      <c r="G2" s="224"/>
    </row>
    <row r="3" spans="1:7" ht="32.25" customHeight="1">
      <c r="F3" s="224"/>
      <c r="G3" s="224"/>
    </row>
    <row r="4" spans="1:7" ht="15.75">
      <c r="A4" s="1"/>
      <c r="E4" s="1" t="s">
        <v>0</v>
      </c>
    </row>
    <row r="5" spans="1:7" ht="15.75">
      <c r="A5" s="1"/>
      <c r="E5" s="228" t="s">
        <v>1</v>
      </c>
      <c r="F5" s="228"/>
      <c r="G5" s="228"/>
    </row>
    <row r="6" spans="1:7" ht="15.75">
      <c r="A6" s="1"/>
      <c r="B6" s="1"/>
      <c r="E6" s="229"/>
      <c r="F6" s="229"/>
      <c r="G6" s="229"/>
    </row>
    <row r="7" spans="1:7" ht="15" customHeight="1">
      <c r="A7" s="1"/>
      <c r="E7" s="230" t="s">
        <v>2</v>
      </c>
      <c r="F7" s="230"/>
      <c r="G7" s="230"/>
    </row>
    <row r="8" spans="1:7" ht="15.75">
      <c r="A8" s="1"/>
      <c r="B8" s="1"/>
      <c r="E8" s="229"/>
      <c r="F8" s="229"/>
      <c r="G8" s="229"/>
    </row>
    <row r="9" spans="1:7" ht="15" customHeight="1">
      <c r="A9" s="1"/>
      <c r="E9" s="230"/>
      <c r="F9" s="230"/>
      <c r="G9" s="230"/>
    </row>
    <row r="10" spans="1:7" ht="15.75">
      <c r="A10" s="1"/>
      <c r="E10" s="227" t="s">
        <v>3</v>
      </c>
      <c r="F10" s="227"/>
      <c r="G10" s="227"/>
    </row>
    <row r="13" spans="1:7" ht="15.75">
      <c r="A13" s="231" t="s">
        <v>4</v>
      </c>
      <c r="B13" s="231"/>
      <c r="C13" s="231"/>
      <c r="D13" s="231"/>
      <c r="E13" s="231"/>
      <c r="F13" s="231"/>
      <c r="G13" s="231"/>
    </row>
    <row r="14" spans="1:7" ht="15.75">
      <c r="A14" s="231" t="s">
        <v>5</v>
      </c>
      <c r="B14" s="231"/>
      <c r="C14" s="231"/>
      <c r="D14" s="231"/>
      <c r="E14" s="231"/>
      <c r="F14" s="231"/>
      <c r="G14" s="231"/>
    </row>
    <row r="17" spans="1:7" ht="15.75">
      <c r="A17" s="226" t="s">
        <v>6</v>
      </c>
      <c r="B17" s="7"/>
      <c r="C17" s="226"/>
      <c r="D17" s="233"/>
      <c r="E17" s="233"/>
      <c r="F17" s="233"/>
      <c r="G17" s="233"/>
    </row>
    <row r="18" spans="1:7">
      <c r="A18" s="226"/>
      <c r="B18" s="8" t="s">
        <v>66</v>
      </c>
      <c r="C18" s="226"/>
      <c r="D18" s="232" t="s">
        <v>42</v>
      </c>
      <c r="E18" s="232"/>
      <c r="F18" s="232"/>
      <c r="G18" s="232"/>
    </row>
    <row r="19" spans="1:7" ht="15.75">
      <c r="A19" s="226" t="s">
        <v>8</v>
      </c>
      <c r="B19" s="7"/>
      <c r="C19" s="226"/>
      <c r="D19" s="234"/>
      <c r="E19" s="234"/>
      <c r="F19" s="234"/>
      <c r="G19" s="234"/>
    </row>
    <row r="20" spans="1:7">
      <c r="A20" s="226"/>
      <c r="B20" s="8" t="s">
        <v>66</v>
      </c>
      <c r="C20" s="226"/>
      <c r="D20" s="230" t="s">
        <v>41</v>
      </c>
      <c r="E20" s="230"/>
      <c r="F20" s="230"/>
      <c r="G20" s="230"/>
    </row>
    <row r="21" spans="1:7" ht="15.75">
      <c r="A21" s="226" t="s">
        <v>9</v>
      </c>
      <c r="B21" s="7"/>
      <c r="C21" s="7"/>
      <c r="D21" s="233"/>
      <c r="E21" s="233"/>
      <c r="F21" s="233"/>
      <c r="G21" s="233"/>
    </row>
    <row r="22" spans="1:7">
      <c r="A22" s="226"/>
      <c r="B22" s="9" t="s">
        <v>66</v>
      </c>
      <c r="C22" s="9" t="s">
        <v>10</v>
      </c>
      <c r="D22" s="232" t="s">
        <v>43</v>
      </c>
      <c r="E22" s="232"/>
      <c r="F22" s="232"/>
      <c r="G22" s="232"/>
    </row>
    <row r="23" spans="1:7" ht="42" customHeight="1">
      <c r="A23" s="3" t="s">
        <v>11</v>
      </c>
      <c r="B23" s="227" t="s">
        <v>12</v>
      </c>
      <c r="C23" s="227"/>
      <c r="D23" s="227"/>
      <c r="E23" s="227"/>
      <c r="F23" s="227"/>
      <c r="G23" s="227"/>
    </row>
    <row r="24" spans="1:7" ht="15.75">
      <c r="A24" s="3" t="s">
        <v>13</v>
      </c>
      <c r="B24" s="227" t="s">
        <v>14</v>
      </c>
      <c r="C24" s="227"/>
      <c r="D24" s="227"/>
      <c r="E24" s="227"/>
      <c r="F24" s="227"/>
      <c r="G24" s="227"/>
    </row>
    <row r="25" spans="1:7" ht="15.75">
      <c r="A25" s="3" t="s">
        <v>15</v>
      </c>
      <c r="B25" s="227" t="s">
        <v>67</v>
      </c>
      <c r="C25" s="227"/>
      <c r="D25" s="227"/>
      <c r="E25" s="227"/>
      <c r="F25" s="227"/>
      <c r="G25" s="227"/>
    </row>
    <row r="26" spans="1:7" ht="15.75">
      <c r="A26" s="4"/>
    </row>
    <row r="27" spans="1:7" ht="15.75">
      <c r="A27" s="10" t="s">
        <v>17</v>
      </c>
      <c r="B27" s="225" t="s">
        <v>68</v>
      </c>
      <c r="C27" s="225"/>
      <c r="D27" s="225"/>
      <c r="E27" s="225"/>
      <c r="F27" s="225"/>
      <c r="G27" s="225"/>
    </row>
    <row r="28" spans="1:7" ht="15.75">
      <c r="A28" s="10"/>
      <c r="B28" s="225"/>
      <c r="C28" s="225"/>
      <c r="D28" s="225"/>
      <c r="E28" s="225"/>
      <c r="F28" s="225"/>
      <c r="G28" s="225"/>
    </row>
    <row r="29" spans="1:7" ht="15.75">
      <c r="A29" s="10"/>
      <c r="B29" s="225"/>
      <c r="C29" s="225"/>
      <c r="D29" s="225"/>
      <c r="E29" s="225"/>
      <c r="F29" s="225"/>
      <c r="G29" s="225"/>
    </row>
    <row r="30" spans="1:7" ht="15.75">
      <c r="A30" s="10"/>
      <c r="B30" s="225"/>
      <c r="C30" s="225"/>
      <c r="D30" s="225"/>
      <c r="E30" s="225"/>
      <c r="F30" s="225"/>
      <c r="G30" s="225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227" t="s">
        <v>70</v>
      </c>
      <c r="C33" s="227"/>
      <c r="D33" s="227"/>
      <c r="E33" s="227"/>
      <c r="F33" s="227"/>
      <c r="G33" s="227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225" t="s">
        <v>18</v>
      </c>
      <c r="C35" s="225"/>
      <c r="D35" s="225"/>
      <c r="E35" s="225"/>
      <c r="F35" s="225"/>
      <c r="G35" s="225"/>
    </row>
    <row r="36" spans="1:7" ht="15.75">
      <c r="A36" s="19"/>
      <c r="B36" s="225"/>
      <c r="C36" s="225"/>
      <c r="D36" s="225"/>
      <c r="E36" s="225"/>
      <c r="F36" s="225"/>
      <c r="G36" s="225"/>
    </row>
    <row r="37" spans="1:7" ht="15.75">
      <c r="A37" s="19"/>
      <c r="B37" s="225"/>
      <c r="C37" s="225"/>
      <c r="D37" s="225"/>
      <c r="E37" s="225"/>
      <c r="F37" s="225"/>
      <c r="G37" s="225"/>
    </row>
    <row r="38" spans="1:7" ht="15.75">
      <c r="A38" s="19"/>
      <c r="B38" s="225"/>
      <c r="C38" s="225"/>
      <c r="D38" s="225"/>
      <c r="E38" s="225"/>
      <c r="F38" s="225"/>
      <c r="G38" s="225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225" t="s">
        <v>25</v>
      </c>
      <c r="B47" s="225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226" t="s">
        <v>29</v>
      </c>
      <c r="B50" s="227" t="s">
        <v>27</v>
      </c>
      <c r="C50" s="227"/>
      <c r="D50" s="227"/>
      <c r="E50" s="227"/>
      <c r="F50" s="227"/>
      <c r="G50" s="227"/>
    </row>
    <row r="51" spans="1:7" ht="15.75">
      <c r="A51" s="226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225" t="s">
        <v>25</v>
      </c>
      <c r="B58" s="225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227" t="s">
        <v>30</v>
      </c>
      <c r="C61" s="227"/>
      <c r="D61" s="227"/>
      <c r="E61" s="227"/>
      <c r="F61" s="227"/>
      <c r="G61" s="227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235" t="s">
        <v>73</v>
      </c>
      <c r="B76" s="235"/>
      <c r="C76" s="235"/>
      <c r="D76" s="1"/>
    </row>
    <row r="77" spans="1:7" ht="32.25" customHeight="1">
      <c r="A77" s="235"/>
      <c r="B77" s="235"/>
      <c r="C77" s="235"/>
      <c r="D77" s="13"/>
      <c r="E77" s="12"/>
      <c r="F77" s="236"/>
      <c r="G77" s="236"/>
    </row>
    <row r="78" spans="1:7" ht="15.75">
      <c r="A78" s="6"/>
      <c r="B78" s="3"/>
      <c r="D78" s="8" t="s">
        <v>38</v>
      </c>
      <c r="F78" s="230" t="s">
        <v>78</v>
      </c>
      <c r="G78" s="230"/>
    </row>
    <row r="79" spans="1:7" ht="15.75">
      <c r="A79" s="227" t="s">
        <v>40</v>
      </c>
      <c r="B79" s="227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227" t="s">
        <v>75</v>
      </c>
      <c r="B81" s="227"/>
      <c r="C81" s="227"/>
      <c r="D81" s="13"/>
      <c r="E81" s="12"/>
      <c r="F81" s="236"/>
      <c r="G81" s="236"/>
    </row>
    <row r="82" spans="1:7" ht="15.75">
      <c r="A82" s="1"/>
      <c r="B82" s="3"/>
      <c r="C82" s="3"/>
      <c r="D82" s="8" t="s">
        <v>38</v>
      </c>
      <c r="F82" s="230" t="s">
        <v>78</v>
      </c>
      <c r="G82" s="230"/>
    </row>
    <row r="83" spans="1:7">
      <c r="A83" s="24" t="s">
        <v>76</v>
      </c>
    </row>
    <row r="84" spans="1:7">
      <c r="A84" s="25" t="s">
        <v>77</v>
      </c>
    </row>
  </sheetData>
  <mergeCells count="44">
    <mergeCell ref="A50:A51"/>
    <mergeCell ref="A47:B47"/>
    <mergeCell ref="A76:C77"/>
    <mergeCell ref="A81:C81"/>
    <mergeCell ref="F77:G77"/>
    <mergeCell ref="F78:G78"/>
    <mergeCell ref="F81:G81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B29:G29"/>
    <mergeCell ref="B30:G30"/>
    <mergeCell ref="A13:G13"/>
    <mergeCell ref="A14:G14"/>
    <mergeCell ref="D18:G18"/>
    <mergeCell ref="D17:G17"/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</mergeCells>
  <pageMargins left="0.18" right="0.16" top="0.52" bottom="0.28999999999999998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237" t="s">
        <v>99</v>
      </c>
      <c r="L1" s="238"/>
      <c r="M1" s="238"/>
    </row>
    <row r="2" spans="1:13" ht="46.5" customHeight="1">
      <c r="K2" s="238"/>
      <c r="L2" s="238"/>
      <c r="M2" s="238"/>
    </row>
    <row r="3" spans="1:13" ht="15.75">
      <c r="A3" s="231" t="s">
        <v>44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1:13" ht="15.75">
      <c r="A4" s="231" t="s">
        <v>45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1:13" ht="15.75">
      <c r="A5" s="226" t="s">
        <v>6</v>
      </c>
      <c r="B5" s="7"/>
      <c r="C5" s="1"/>
      <c r="E5" s="240"/>
      <c r="F5" s="240"/>
      <c r="G5" s="240"/>
      <c r="H5" s="240"/>
      <c r="I5" s="240"/>
      <c r="J5" s="240"/>
      <c r="K5" s="240"/>
      <c r="L5" s="240"/>
      <c r="M5" s="240"/>
    </row>
    <row r="6" spans="1:13" ht="15" customHeight="1">
      <c r="A6" s="226"/>
      <c r="B6" s="8" t="s">
        <v>7</v>
      </c>
      <c r="C6" s="1"/>
      <c r="E6" s="232" t="s">
        <v>42</v>
      </c>
      <c r="F6" s="232"/>
      <c r="G6" s="232"/>
      <c r="H6" s="232"/>
      <c r="I6" s="232"/>
      <c r="J6" s="232"/>
      <c r="K6" s="232"/>
      <c r="L6" s="232"/>
      <c r="M6" s="232"/>
    </row>
    <row r="7" spans="1:13" ht="15.75">
      <c r="A7" s="226" t="s">
        <v>8</v>
      </c>
      <c r="B7" s="7"/>
      <c r="C7" s="1"/>
      <c r="E7" s="240"/>
      <c r="F7" s="240"/>
      <c r="G7" s="240"/>
      <c r="H7" s="240"/>
      <c r="I7" s="240"/>
      <c r="J7" s="240"/>
      <c r="K7" s="240"/>
      <c r="L7" s="240"/>
      <c r="M7" s="240"/>
    </row>
    <row r="8" spans="1:13" ht="15" customHeight="1">
      <c r="A8" s="226"/>
      <c r="B8" s="8" t="s">
        <v>7</v>
      </c>
      <c r="C8" s="1"/>
      <c r="E8" s="241" t="s">
        <v>41</v>
      </c>
      <c r="F8" s="241"/>
      <c r="G8" s="241"/>
      <c r="H8" s="241"/>
      <c r="I8" s="241"/>
      <c r="J8" s="241"/>
      <c r="K8" s="241"/>
      <c r="L8" s="241"/>
      <c r="M8" s="241"/>
    </row>
    <row r="9" spans="1:13" ht="15.75">
      <c r="A9" s="226" t="s">
        <v>9</v>
      </c>
      <c r="B9" s="7"/>
      <c r="C9" s="7"/>
      <c r="E9" s="240"/>
      <c r="F9" s="240"/>
      <c r="G9" s="240"/>
      <c r="H9" s="240"/>
      <c r="I9" s="240"/>
      <c r="J9" s="240"/>
      <c r="K9" s="240"/>
      <c r="L9" s="240"/>
      <c r="M9" s="240"/>
    </row>
    <row r="10" spans="1:13" ht="15" customHeight="1">
      <c r="A10" s="226"/>
      <c r="B10" s="9" t="s">
        <v>7</v>
      </c>
      <c r="C10" s="9" t="s">
        <v>10</v>
      </c>
      <c r="E10" s="232" t="s">
        <v>43</v>
      </c>
      <c r="F10" s="232"/>
      <c r="G10" s="232"/>
      <c r="H10" s="232"/>
      <c r="I10" s="232"/>
      <c r="J10" s="232"/>
      <c r="K10" s="232"/>
      <c r="L10" s="232"/>
      <c r="M10" s="232"/>
    </row>
    <row r="11" spans="1:13" ht="15.75">
      <c r="A11" s="226" t="s">
        <v>11</v>
      </c>
      <c r="B11" s="239" t="s">
        <v>46</v>
      </c>
      <c r="C11" s="239"/>
      <c r="D11" s="239"/>
    </row>
    <row r="12" spans="1:13" ht="15.75">
      <c r="A12" s="226"/>
      <c r="B12" s="239" t="s">
        <v>21</v>
      </c>
      <c r="C12" s="239"/>
      <c r="D12" s="239"/>
    </row>
    <row r="13" spans="1:13" ht="15.75">
      <c r="A13" s="4"/>
    </row>
    <row r="14" spans="1:13" ht="15.75">
      <c r="A14" s="4"/>
    </row>
    <row r="16" spans="1:13" ht="15.75">
      <c r="B16" s="225" t="s">
        <v>47</v>
      </c>
      <c r="C16" s="225"/>
      <c r="D16" s="225"/>
      <c r="E16" s="225" t="s">
        <v>48</v>
      </c>
      <c r="F16" s="225"/>
      <c r="G16" s="225"/>
      <c r="H16" s="225" t="s">
        <v>49</v>
      </c>
      <c r="I16" s="225"/>
      <c r="J16" s="225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226" t="s">
        <v>13</v>
      </c>
      <c r="B24" s="227" t="s">
        <v>20</v>
      </c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</row>
    <row r="25" spans="1:13" ht="15.75">
      <c r="A25" s="226"/>
      <c r="B25" s="1" t="s">
        <v>21</v>
      </c>
    </row>
    <row r="26" spans="1:13" ht="15.75">
      <c r="A26" s="4"/>
    </row>
    <row r="27" spans="1:13" ht="79.5" customHeight="1">
      <c r="A27" s="225" t="s">
        <v>62</v>
      </c>
      <c r="B27" s="225" t="s">
        <v>61</v>
      </c>
      <c r="C27" s="225" t="s">
        <v>47</v>
      </c>
      <c r="D27" s="225"/>
      <c r="E27" s="225"/>
      <c r="F27" s="225" t="s">
        <v>48</v>
      </c>
      <c r="G27" s="225"/>
      <c r="H27" s="225"/>
      <c r="I27" s="225" t="s">
        <v>49</v>
      </c>
      <c r="J27" s="225"/>
      <c r="K27" s="225"/>
    </row>
    <row r="28" spans="1:13" ht="31.5">
      <c r="A28" s="225"/>
      <c r="B28" s="225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225" t="s">
        <v>53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</row>
    <row r="35" spans="1:13" ht="15.75">
      <c r="A35" s="4"/>
    </row>
    <row r="36" spans="1:13" ht="15.75">
      <c r="A36" s="4"/>
    </row>
    <row r="37" spans="1:13" ht="15.75">
      <c r="A37" s="226" t="s">
        <v>15</v>
      </c>
      <c r="B37" s="227" t="s">
        <v>54</v>
      </c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</row>
    <row r="38" spans="1:13" ht="15.75">
      <c r="A38" s="226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225" t="s">
        <v>28</v>
      </c>
      <c r="C41" s="225" t="s">
        <v>47</v>
      </c>
      <c r="D41" s="225"/>
      <c r="E41" s="225"/>
      <c r="F41" s="225" t="s">
        <v>48</v>
      </c>
      <c r="G41" s="225"/>
      <c r="H41" s="225"/>
      <c r="I41" s="225" t="s">
        <v>49</v>
      </c>
      <c r="J41" s="225"/>
      <c r="K41" s="225"/>
    </row>
    <row r="42" spans="1:13" ht="41.25" customHeight="1">
      <c r="B42" s="225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225" t="s">
        <v>53</v>
      </c>
      <c r="C47" s="225"/>
      <c r="D47" s="225"/>
      <c r="E47" s="225"/>
      <c r="F47" s="225"/>
      <c r="G47" s="225"/>
      <c r="H47" s="225"/>
      <c r="I47" s="225"/>
      <c r="J47" s="225"/>
      <c r="K47" s="225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227" t="s">
        <v>55</v>
      </c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</row>
    <row r="51" spans="1:13" ht="15.75">
      <c r="A51" s="4"/>
    </row>
    <row r="52" spans="1:13" ht="15.75">
      <c r="A52" s="4"/>
    </row>
    <row r="53" spans="1:13" ht="31.5" customHeight="1">
      <c r="A53" s="225" t="s">
        <v>63</v>
      </c>
      <c r="B53" s="225" t="s">
        <v>56</v>
      </c>
      <c r="C53" s="225" t="s">
        <v>32</v>
      </c>
      <c r="D53" s="225" t="s">
        <v>33</v>
      </c>
      <c r="E53" s="225" t="s">
        <v>47</v>
      </c>
      <c r="F53" s="225"/>
      <c r="G53" s="225"/>
      <c r="H53" s="225" t="s">
        <v>57</v>
      </c>
      <c r="I53" s="225"/>
      <c r="J53" s="225"/>
      <c r="K53" s="225" t="s">
        <v>49</v>
      </c>
      <c r="L53" s="225"/>
      <c r="M53" s="225"/>
    </row>
    <row r="54" spans="1:13" ht="15.75" customHeight="1">
      <c r="A54" s="225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</row>
    <row r="55" spans="1:13" ht="31.5">
      <c r="A55" s="225"/>
      <c r="B55" s="225"/>
      <c r="C55" s="225"/>
      <c r="D55" s="225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225" t="s">
        <v>59</v>
      </c>
      <c r="B59" s="225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225" t="s">
        <v>59</v>
      </c>
      <c r="B62" s="225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225" t="s">
        <v>59</v>
      </c>
      <c r="B65" s="225"/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225" t="s">
        <v>59</v>
      </c>
      <c r="B68" s="225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</row>
    <row r="69" spans="1:13" ht="15.75">
      <c r="A69" s="225" t="s">
        <v>60</v>
      </c>
      <c r="B69" s="225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</row>
    <row r="70" spans="1:13" ht="15.75">
      <c r="A70" s="4"/>
    </row>
    <row r="71" spans="1:13" ht="15.75">
      <c r="A71" s="4"/>
    </row>
    <row r="72" spans="1:13" ht="15.75">
      <c r="A72" s="227" t="s">
        <v>64</v>
      </c>
      <c r="B72" s="227"/>
      <c r="C72" s="227"/>
      <c r="D72" s="227"/>
      <c r="E72" s="227"/>
      <c r="F72" s="227"/>
      <c r="G72" s="227"/>
      <c r="H72" s="16"/>
      <c r="J72" s="242"/>
      <c r="K72" s="242"/>
      <c r="L72" s="242"/>
      <c r="M72" s="242"/>
    </row>
    <row r="73" spans="1:13" ht="15.75">
      <c r="A73" s="1"/>
      <c r="B73" s="3"/>
      <c r="C73" s="3"/>
      <c r="D73" s="1"/>
      <c r="H73" s="15" t="s">
        <v>38</v>
      </c>
      <c r="J73" s="230" t="s">
        <v>39</v>
      </c>
      <c r="K73" s="230"/>
      <c r="L73" s="230"/>
      <c r="M73" s="230"/>
    </row>
    <row r="74" spans="1:13" ht="15" customHeight="1">
      <c r="A74" s="2"/>
      <c r="D74" s="1"/>
    </row>
    <row r="75" spans="1:13" ht="15.75">
      <c r="A75" s="227" t="s">
        <v>65</v>
      </c>
      <c r="B75" s="227"/>
      <c r="C75" s="227"/>
      <c r="D75" s="227"/>
      <c r="E75" s="227"/>
      <c r="F75" s="227"/>
      <c r="G75" s="227"/>
      <c r="H75" s="16"/>
      <c r="J75" s="242"/>
      <c r="K75" s="242"/>
      <c r="L75" s="242"/>
      <c r="M75" s="242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230" t="s">
        <v>39</v>
      </c>
      <c r="K76" s="230"/>
      <c r="L76" s="230"/>
      <c r="M76" s="230"/>
    </row>
  </sheetData>
  <mergeCells count="52"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  <mergeCell ref="B47:K47"/>
    <mergeCell ref="B53:B55"/>
    <mergeCell ref="B50:M50"/>
    <mergeCell ref="F41:H41"/>
    <mergeCell ref="H53:J54"/>
    <mergeCell ref="C53:C55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</mergeCells>
  <pageMargins left="0.19" right="0.18" top="0.53" bottom="0.31" header="0.3" footer="0.3"/>
  <pageSetup paperSize="9" scale="82" orientation="landscape" verticalDpi="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223" t="s">
        <v>97</v>
      </c>
      <c r="K1" s="223"/>
      <c r="L1" s="223"/>
      <c r="M1" s="223"/>
    </row>
    <row r="2" spans="1:13">
      <c r="J2" s="223"/>
      <c r="K2" s="223"/>
      <c r="L2" s="223"/>
      <c r="M2" s="223"/>
    </row>
    <row r="3" spans="1:13">
      <c r="J3" s="223"/>
      <c r="K3" s="223"/>
      <c r="L3" s="223"/>
      <c r="M3" s="223"/>
    </row>
    <row r="4" spans="1:13">
      <c r="J4" s="223"/>
      <c r="K4" s="223"/>
      <c r="L4" s="223"/>
      <c r="M4" s="223"/>
    </row>
    <row r="5" spans="1:13">
      <c r="A5" s="231" t="s">
        <v>44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</row>
    <row r="6" spans="1:13">
      <c r="A6" s="231" t="s">
        <v>79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</row>
    <row r="7" spans="1:13">
      <c r="A7" s="226" t="s">
        <v>6</v>
      </c>
      <c r="B7" s="20"/>
      <c r="C7" s="17"/>
      <c r="E7" s="244"/>
      <c r="F7" s="244"/>
      <c r="G7" s="244"/>
      <c r="H7" s="244"/>
      <c r="I7" s="244"/>
      <c r="J7" s="244"/>
      <c r="K7" s="244"/>
      <c r="L7" s="244"/>
      <c r="M7" s="244"/>
    </row>
    <row r="8" spans="1:13" ht="15" customHeight="1">
      <c r="A8" s="226"/>
      <c r="B8" s="31" t="s">
        <v>66</v>
      </c>
      <c r="C8" s="33"/>
      <c r="D8" s="34"/>
      <c r="E8" s="232" t="s">
        <v>42</v>
      </c>
      <c r="F8" s="232"/>
      <c r="G8" s="232"/>
      <c r="H8" s="232"/>
      <c r="I8" s="232"/>
      <c r="J8" s="232"/>
      <c r="K8" s="232"/>
      <c r="L8" s="232"/>
      <c r="M8" s="232"/>
    </row>
    <row r="9" spans="1:13">
      <c r="A9" s="226" t="s">
        <v>8</v>
      </c>
      <c r="B9" s="20"/>
      <c r="C9" s="17"/>
      <c r="E9" s="244"/>
      <c r="F9" s="244"/>
      <c r="G9" s="244"/>
      <c r="H9" s="244"/>
      <c r="I9" s="244"/>
      <c r="J9" s="244"/>
      <c r="K9" s="244"/>
      <c r="L9" s="244"/>
      <c r="M9" s="244"/>
    </row>
    <row r="10" spans="1:13" ht="15" customHeight="1">
      <c r="A10" s="226"/>
      <c r="B10" s="31" t="s">
        <v>66</v>
      </c>
      <c r="C10" s="33"/>
      <c r="D10" s="34"/>
      <c r="E10" s="241" t="s">
        <v>41</v>
      </c>
      <c r="F10" s="241"/>
      <c r="G10" s="241"/>
      <c r="H10" s="241"/>
      <c r="I10" s="241"/>
      <c r="J10" s="241"/>
      <c r="K10" s="241"/>
      <c r="L10" s="241"/>
      <c r="M10" s="241"/>
    </row>
    <row r="11" spans="1:13">
      <c r="A11" s="226" t="s">
        <v>9</v>
      </c>
      <c r="B11" s="20"/>
      <c r="C11" s="20"/>
      <c r="E11" s="244"/>
      <c r="F11" s="244"/>
      <c r="G11" s="244"/>
      <c r="H11" s="244"/>
      <c r="I11" s="244"/>
      <c r="J11" s="244"/>
      <c r="K11" s="244"/>
      <c r="L11" s="244"/>
      <c r="M11" s="244"/>
    </row>
    <row r="12" spans="1:13" ht="15" customHeight="1">
      <c r="A12" s="226"/>
      <c r="B12" s="31" t="s">
        <v>66</v>
      </c>
      <c r="C12" s="9" t="s">
        <v>10</v>
      </c>
      <c r="D12" s="34"/>
      <c r="E12" s="232" t="s">
        <v>43</v>
      </c>
      <c r="F12" s="232"/>
      <c r="G12" s="232"/>
      <c r="H12" s="232"/>
      <c r="I12" s="232"/>
      <c r="J12" s="232"/>
      <c r="K12" s="232"/>
      <c r="L12" s="232"/>
      <c r="M12" s="232"/>
    </row>
    <row r="13" spans="1:13" ht="19.5" customHeight="1">
      <c r="A13" s="239" t="s">
        <v>80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</row>
    <row r="14" spans="1:13">
      <c r="A14" s="4"/>
    </row>
    <row r="15" spans="1:13" ht="31.5">
      <c r="A15" s="19" t="s">
        <v>62</v>
      </c>
      <c r="B15" s="225" t="s">
        <v>68</v>
      </c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</row>
    <row r="16" spans="1:13">
      <c r="A16" s="19"/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</row>
    <row r="17" spans="1:26">
      <c r="A17" s="19"/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225" t="s">
        <v>18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</row>
    <row r="24" spans="1:26">
      <c r="A24" s="19"/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</row>
    <row r="25" spans="1:26">
      <c r="A25" s="19"/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225" t="s">
        <v>62</v>
      </c>
      <c r="B30" s="225" t="s">
        <v>84</v>
      </c>
      <c r="C30" s="225"/>
      <c r="D30" s="225"/>
      <c r="E30" s="225" t="s">
        <v>47</v>
      </c>
      <c r="F30" s="225"/>
      <c r="G30" s="225"/>
      <c r="H30" s="225" t="s">
        <v>85</v>
      </c>
      <c r="I30" s="225"/>
      <c r="J30" s="225"/>
      <c r="K30" s="225" t="s">
        <v>49</v>
      </c>
      <c r="L30" s="225"/>
      <c r="M30" s="225"/>
      <c r="R30" s="243"/>
      <c r="S30" s="243"/>
      <c r="T30" s="243"/>
      <c r="U30" s="243"/>
      <c r="V30" s="243"/>
      <c r="W30" s="243"/>
      <c r="X30" s="243"/>
      <c r="Y30" s="243"/>
      <c r="Z30" s="243"/>
    </row>
    <row r="31" spans="1:26" ht="33" customHeight="1">
      <c r="A31" s="225"/>
      <c r="B31" s="225"/>
      <c r="C31" s="225"/>
      <c r="D31" s="225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225">
        <v>2</v>
      </c>
      <c r="C32" s="225"/>
      <c r="D32" s="225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225" t="s">
        <v>25</v>
      </c>
      <c r="C33" s="225"/>
      <c r="D33" s="225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225"/>
      <c r="C34" s="225"/>
      <c r="D34" s="225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245" t="s">
        <v>86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</row>
    <row r="36" spans="1:26">
      <c r="A36" s="4"/>
    </row>
    <row r="37" spans="1:26" ht="33" customHeight="1">
      <c r="A37" s="227" t="s">
        <v>87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</row>
    <row r="38" spans="1:26">
      <c r="K38" s="17" t="s">
        <v>71</v>
      </c>
    </row>
    <row r="39" spans="1:26">
      <c r="A39" s="4"/>
    </row>
    <row r="40" spans="1:26" ht="31.5" customHeight="1">
      <c r="A40" s="225" t="s">
        <v>17</v>
      </c>
      <c r="B40" s="225" t="s">
        <v>88</v>
      </c>
      <c r="C40" s="225"/>
      <c r="D40" s="225"/>
      <c r="E40" s="225" t="s">
        <v>47</v>
      </c>
      <c r="F40" s="225"/>
      <c r="G40" s="225"/>
      <c r="H40" s="225" t="s">
        <v>85</v>
      </c>
      <c r="I40" s="225"/>
      <c r="J40" s="225"/>
      <c r="K40" s="225" t="s">
        <v>49</v>
      </c>
      <c r="L40" s="225"/>
      <c r="M40" s="225"/>
    </row>
    <row r="41" spans="1:26" ht="33.75" customHeight="1">
      <c r="A41" s="225"/>
      <c r="B41" s="225"/>
      <c r="C41" s="225"/>
      <c r="D41" s="225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225">
        <v>2</v>
      </c>
      <c r="C42" s="225"/>
      <c r="D42" s="225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225"/>
      <c r="C43" s="225"/>
      <c r="D43" s="225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225" t="s">
        <v>17</v>
      </c>
      <c r="B47" s="225" t="s">
        <v>56</v>
      </c>
      <c r="C47" s="225" t="s">
        <v>32</v>
      </c>
      <c r="D47" s="225" t="s">
        <v>33</v>
      </c>
      <c r="E47" s="225" t="s">
        <v>47</v>
      </c>
      <c r="F47" s="225"/>
      <c r="G47" s="225"/>
      <c r="H47" s="225" t="s">
        <v>90</v>
      </c>
      <c r="I47" s="225"/>
      <c r="J47" s="225"/>
      <c r="K47" s="225" t="s">
        <v>49</v>
      </c>
      <c r="L47" s="225"/>
      <c r="M47" s="225"/>
    </row>
    <row r="48" spans="1:26" ht="30.75" customHeight="1">
      <c r="A48" s="225"/>
      <c r="B48" s="225"/>
      <c r="C48" s="225"/>
      <c r="D48" s="225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225" t="s">
        <v>91</v>
      </c>
      <c r="B53" s="225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225" t="s">
        <v>91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225" t="s">
        <v>91</v>
      </c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225" t="s">
        <v>91</v>
      </c>
      <c r="B65" s="225"/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</row>
    <row r="66" spans="1:13">
      <c r="A66" s="225" t="s">
        <v>60</v>
      </c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239" t="s">
        <v>93</v>
      </c>
      <c r="B69" s="239"/>
      <c r="C69" s="239"/>
      <c r="D69" s="239"/>
    </row>
    <row r="70" spans="1:13" ht="19.5" customHeight="1">
      <c r="A70" s="29" t="s">
        <v>94</v>
      </c>
      <c r="B70" s="29"/>
      <c r="C70" s="29"/>
      <c r="D70" s="29"/>
    </row>
    <row r="71" spans="1:13">
      <c r="A71" s="235" t="s">
        <v>96</v>
      </c>
      <c r="B71" s="235"/>
      <c r="C71" s="235"/>
      <c r="D71" s="235"/>
      <c r="E71" s="235"/>
    </row>
    <row r="72" spans="1:13">
      <c r="A72" s="235"/>
      <c r="B72" s="235"/>
      <c r="C72" s="235"/>
      <c r="D72" s="235"/>
      <c r="E72" s="235"/>
      <c r="G72" s="247"/>
      <c r="H72" s="247"/>
      <c r="J72" s="247"/>
      <c r="K72" s="247"/>
      <c r="L72" s="247"/>
      <c r="M72" s="247"/>
    </row>
    <row r="73" spans="1:13" ht="15.75" customHeight="1">
      <c r="A73" s="30"/>
      <c r="B73" s="30"/>
      <c r="C73" s="30"/>
      <c r="D73" s="30"/>
      <c r="E73" s="30"/>
      <c r="G73" s="248" t="s">
        <v>38</v>
      </c>
      <c r="H73" s="248"/>
      <c r="J73" s="241" t="s">
        <v>78</v>
      </c>
      <c r="K73" s="241"/>
      <c r="L73" s="241"/>
      <c r="M73" s="241"/>
    </row>
    <row r="74" spans="1:13" ht="43.5" customHeight="1">
      <c r="A74" s="235" t="s">
        <v>95</v>
      </c>
      <c r="B74" s="235"/>
      <c r="C74" s="235"/>
      <c r="D74" s="235"/>
      <c r="E74" s="235"/>
      <c r="G74" s="247"/>
      <c r="H74" s="247"/>
      <c r="J74" s="247"/>
      <c r="K74" s="247"/>
      <c r="L74" s="247"/>
      <c r="M74" s="247"/>
    </row>
    <row r="75" spans="1:13" ht="15.75" customHeight="1">
      <c r="A75" s="235"/>
      <c r="B75" s="235"/>
      <c r="C75" s="235"/>
      <c r="D75" s="235"/>
      <c r="E75" s="235"/>
      <c r="G75" s="248" t="s">
        <v>38</v>
      </c>
      <c r="H75" s="248"/>
      <c r="J75" s="241" t="s">
        <v>78</v>
      </c>
      <c r="K75" s="241"/>
      <c r="L75" s="241"/>
      <c r="M75" s="241"/>
    </row>
  </sheetData>
  <mergeCells count="62"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  <mergeCell ref="B32:D32"/>
    <mergeCell ref="B33:D33"/>
    <mergeCell ref="B34:D34"/>
    <mergeCell ref="A35:M35"/>
    <mergeCell ref="A37:M37"/>
    <mergeCell ref="B40:D41"/>
    <mergeCell ref="K40:M40"/>
    <mergeCell ref="A40:A41"/>
    <mergeCell ref="E40:G40"/>
    <mergeCell ref="H40:J40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</mergeCells>
  <pageMargins left="0.16" right="0.16" top="0.35" bottom="0.3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7"/>
  <sheetViews>
    <sheetView tabSelected="1" view="pageBreakPreview" topLeftCell="A154" zoomScaleSheetLayoutView="100" zoomScalePageLayoutView="110" workbookViewId="0">
      <selection activeCell="B157" sqref="B157"/>
    </sheetView>
  </sheetViews>
  <sheetFormatPr defaultColWidth="21.625" defaultRowHeight="15"/>
  <cols>
    <col min="1" max="1" width="5.125" style="62" customWidth="1"/>
    <col min="2" max="2" width="37.375" style="62" customWidth="1"/>
    <col min="3" max="3" width="19.625" style="62" customWidth="1"/>
    <col min="4" max="4" width="21.625" style="62" customWidth="1"/>
    <col min="5" max="5" width="21.625" style="62"/>
    <col min="6" max="6" width="18" style="62" customWidth="1"/>
    <col min="7" max="7" width="20.75" style="62" customWidth="1"/>
    <col min="8" max="16384" width="21.625" style="62"/>
  </cols>
  <sheetData>
    <row r="1" spans="1:7">
      <c r="F1" s="305" t="s">
        <v>98</v>
      </c>
      <c r="G1" s="306"/>
    </row>
    <row r="2" spans="1:7">
      <c r="F2" s="306"/>
      <c r="G2" s="306"/>
    </row>
    <row r="3" spans="1:7" ht="32.25" customHeight="1">
      <c r="F3" s="306"/>
      <c r="G3" s="306"/>
    </row>
    <row r="4" spans="1:7" ht="15.75">
      <c r="A4" s="98"/>
      <c r="E4" s="98" t="s">
        <v>0</v>
      </c>
    </row>
    <row r="5" spans="1:7" ht="15.75">
      <c r="A5" s="98"/>
      <c r="E5" s="291" t="s">
        <v>195</v>
      </c>
      <c r="F5" s="291"/>
      <c r="G5" s="291"/>
    </row>
    <row r="6" spans="1:7" ht="15.75">
      <c r="A6" s="98"/>
      <c r="B6" s="98"/>
      <c r="E6" s="307" t="s">
        <v>176</v>
      </c>
      <c r="F6" s="307"/>
      <c r="G6" s="307"/>
    </row>
    <row r="7" spans="1:7" ht="15" customHeight="1">
      <c r="A7" s="98"/>
      <c r="E7" s="254" t="s">
        <v>2</v>
      </c>
      <c r="F7" s="254"/>
      <c r="G7" s="254"/>
    </row>
    <row r="8" spans="1:7" ht="15.75">
      <c r="A8" s="98"/>
      <c r="B8" s="98"/>
      <c r="E8" s="308" t="s">
        <v>605</v>
      </c>
      <c r="F8" s="301"/>
      <c r="G8" s="301"/>
    </row>
    <row r="9" spans="1:7" ht="15" customHeight="1">
      <c r="A9" s="98"/>
      <c r="E9" s="301"/>
      <c r="F9" s="301"/>
      <c r="G9" s="301"/>
    </row>
    <row r="10" spans="1:7" ht="9" customHeight="1">
      <c r="A10" s="98"/>
      <c r="E10" s="301"/>
      <c r="F10" s="301"/>
      <c r="G10" s="301"/>
    </row>
    <row r="13" spans="1:7" ht="15.75">
      <c r="A13" s="302" t="s">
        <v>4</v>
      </c>
      <c r="B13" s="302"/>
      <c r="C13" s="302"/>
      <c r="D13" s="302"/>
      <c r="E13" s="302"/>
      <c r="F13" s="302"/>
      <c r="G13" s="302"/>
    </row>
    <row r="14" spans="1:7" ht="15.75">
      <c r="A14" s="302" t="s">
        <v>322</v>
      </c>
      <c r="B14" s="302"/>
      <c r="C14" s="302"/>
      <c r="D14" s="302"/>
      <c r="E14" s="302"/>
      <c r="F14" s="302"/>
      <c r="G14" s="302"/>
    </row>
    <row r="17" spans="1:7" ht="30.6" customHeight="1">
      <c r="A17" s="99" t="s">
        <v>100</v>
      </c>
      <c r="B17" s="99">
        <v>3100000</v>
      </c>
      <c r="C17" s="99"/>
      <c r="D17" s="303" t="s">
        <v>110</v>
      </c>
      <c r="E17" s="303"/>
      <c r="F17" s="303"/>
      <c r="G17" s="201">
        <v>31692820</v>
      </c>
    </row>
    <row r="18" spans="1:7" ht="28.5" customHeight="1">
      <c r="A18" s="254" t="s">
        <v>108</v>
      </c>
      <c r="B18" s="254"/>
      <c r="C18" s="254"/>
      <c r="D18" s="304" t="s">
        <v>2</v>
      </c>
      <c r="E18" s="304"/>
      <c r="F18" s="100"/>
      <c r="G18" s="63" t="s">
        <v>101</v>
      </c>
    </row>
    <row r="19" spans="1:7" ht="20.25" customHeight="1">
      <c r="A19" s="101" t="s">
        <v>102</v>
      </c>
      <c r="B19" s="101">
        <v>3110000</v>
      </c>
      <c r="C19" s="101"/>
      <c r="D19" s="298" t="s">
        <v>110</v>
      </c>
      <c r="E19" s="298"/>
      <c r="F19" s="298"/>
      <c r="G19" s="201">
        <v>31692820</v>
      </c>
    </row>
    <row r="20" spans="1:7" ht="17.25" customHeight="1">
      <c r="A20" s="254" t="s">
        <v>104</v>
      </c>
      <c r="B20" s="254"/>
      <c r="C20" s="254"/>
      <c r="D20" s="299" t="s">
        <v>41</v>
      </c>
      <c r="E20" s="299"/>
      <c r="F20" s="100"/>
      <c r="G20" s="63" t="s">
        <v>101</v>
      </c>
    </row>
    <row r="21" spans="1:7" ht="25.5" customHeight="1">
      <c r="A21" s="102" t="s">
        <v>103</v>
      </c>
      <c r="B21" s="200">
        <v>3116030</v>
      </c>
      <c r="C21" s="103">
        <v>6030</v>
      </c>
      <c r="D21" s="104" t="s">
        <v>184</v>
      </c>
      <c r="E21" s="300" t="s">
        <v>111</v>
      </c>
      <c r="F21" s="300"/>
      <c r="G21" s="64" t="s">
        <v>187</v>
      </c>
    </row>
    <row r="22" spans="1:7" ht="48" customHeight="1">
      <c r="B22" s="105" t="s">
        <v>104</v>
      </c>
      <c r="C22" s="192" t="s">
        <v>105</v>
      </c>
      <c r="D22" s="100" t="s">
        <v>106</v>
      </c>
      <c r="E22" s="254" t="s">
        <v>109</v>
      </c>
      <c r="F22" s="254"/>
      <c r="G22" s="192" t="s">
        <v>107</v>
      </c>
    </row>
    <row r="23" spans="1:7" ht="50.25" customHeight="1">
      <c r="A23" s="71" t="s">
        <v>11</v>
      </c>
      <c r="B23" s="249" t="s">
        <v>566</v>
      </c>
      <c r="C23" s="249"/>
      <c r="D23" s="249"/>
      <c r="E23" s="249"/>
      <c r="F23" s="249"/>
      <c r="G23" s="249"/>
    </row>
    <row r="24" spans="1:7" ht="327.60000000000002" customHeight="1">
      <c r="A24" s="106" t="s">
        <v>13</v>
      </c>
      <c r="B24" s="292" t="s">
        <v>604</v>
      </c>
      <c r="C24" s="292"/>
      <c r="D24" s="292"/>
      <c r="E24" s="292"/>
      <c r="F24" s="292"/>
      <c r="G24" s="292"/>
    </row>
    <row r="25" spans="1:7" ht="2.25" customHeight="1">
      <c r="A25" s="106"/>
      <c r="B25" s="293"/>
      <c r="C25" s="294"/>
      <c r="D25" s="294"/>
      <c r="E25" s="294"/>
      <c r="F25" s="294"/>
      <c r="G25" s="294"/>
    </row>
    <row r="26" spans="1:7" ht="9" customHeight="1">
      <c r="A26" s="106"/>
      <c r="B26" s="293"/>
      <c r="C26" s="293"/>
      <c r="D26" s="293"/>
      <c r="E26" s="293"/>
      <c r="F26" s="293"/>
      <c r="G26" s="293"/>
    </row>
    <row r="27" spans="1:7" ht="33.950000000000003" customHeight="1">
      <c r="A27" s="71" t="s">
        <v>15</v>
      </c>
      <c r="B27" s="249" t="s">
        <v>67</v>
      </c>
      <c r="C27" s="249"/>
      <c r="D27" s="249"/>
      <c r="E27" s="249"/>
      <c r="F27" s="249"/>
      <c r="G27" s="249"/>
    </row>
    <row r="28" spans="1:7" ht="11.25" hidden="1" customHeight="1">
      <c r="A28" s="73"/>
    </row>
    <row r="29" spans="1:7" ht="17.25" customHeight="1">
      <c r="A29" s="75" t="s">
        <v>17</v>
      </c>
      <c r="B29" s="289" t="s">
        <v>68</v>
      </c>
      <c r="C29" s="289"/>
      <c r="D29" s="289"/>
      <c r="E29" s="289"/>
      <c r="F29" s="289"/>
      <c r="G29" s="289"/>
    </row>
    <row r="30" spans="1:7" ht="23.25" customHeight="1">
      <c r="A30" s="198">
        <v>1</v>
      </c>
      <c r="B30" s="295" t="s">
        <v>315</v>
      </c>
      <c r="C30" s="296"/>
      <c r="D30" s="296"/>
      <c r="E30" s="296"/>
      <c r="F30" s="296"/>
      <c r="G30" s="297"/>
    </row>
    <row r="31" spans="1:7" ht="11.25" hidden="1" customHeight="1">
      <c r="A31" s="73"/>
    </row>
    <row r="32" spans="1:7" s="65" customFormat="1" ht="22.5" customHeight="1">
      <c r="A32" s="107" t="s">
        <v>16</v>
      </c>
      <c r="B32" s="65" t="s">
        <v>112</v>
      </c>
      <c r="C32" s="65" t="s">
        <v>113</v>
      </c>
    </row>
    <row r="33" spans="1:7" ht="15" customHeight="1">
      <c r="A33" s="108" t="s">
        <v>19</v>
      </c>
      <c r="B33" s="291" t="s">
        <v>70</v>
      </c>
      <c r="C33" s="291"/>
      <c r="D33" s="291"/>
      <c r="E33" s="291"/>
      <c r="F33" s="291"/>
      <c r="G33" s="291"/>
    </row>
    <row r="34" spans="1:7" ht="0.75" customHeight="1">
      <c r="A34" s="71"/>
      <c r="B34" s="191"/>
      <c r="C34" s="191"/>
      <c r="D34" s="191"/>
      <c r="E34" s="191"/>
      <c r="F34" s="191"/>
      <c r="G34" s="191"/>
    </row>
    <row r="35" spans="1:7" ht="16.5" customHeight="1">
      <c r="A35" s="75" t="s">
        <v>17</v>
      </c>
      <c r="B35" s="289" t="s">
        <v>18</v>
      </c>
      <c r="C35" s="289"/>
      <c r="D35" s="289"/>
      <c r="E35" s="289"/>
      <c r="F35" s="289"/>
      <c r="G35" s="289"/>
    </row>
    <row r="36" spans="1:7" ht="15.75" customHeight="1">
      <c r="A36" s="68">
        <v>1</v>
      </c>
      <c r="B36" s="286" t="s">
        <v>114</v>
      </c>
      <c r="C36" s="287"/>
      <c r="D36" s="287"/>
      <c r="E36" s="287"/>
      <c r="F36" s="287"/>
      <c r="G36" s="288"/>
    </row>
    <row r="37" spans="1:7" ht="20.25" customHeight="1">
      <c r="A37" s="68">
        <v>2</v>
      </c>
      <c r="B37" s="286" t="s">
        <v>115</v>
      </c>
      <c r="C37" s="287"/>
      <c r="D37" s="287"/>
      <c r="E37" s="287"/>
      <c r="F37" s="287"/>
      <c r="G37" s="288"/>
    </row>
    <row r="38" spans="1:7" ht="18" customHeight="1">
      <c r="A38" s="68">
        <v>3</v>
      </c>
      <c r="B38" s="286" t="s">
        <v>116</v>
      </c>
      <c r="C38" s="287"/>
      <c r="D38" s="287"/>
      <c r="E38" s="287"/>
      <c r="F38" s="287"/>
      <c r="G38" s="288"/>
    </row>
    <row r="39" spans="1:7" ht="18.75" customHeight="1">
      <c r="A39" s="68">
        <v>4</v>
      </c>
      <c r="B39" s="286" t="s">
        <v>117</v>
      </c>
      <c r="C39" s="287"/>
      <c r="D39" s="287"/>
      <c r="E39" s="287"/>
      <c r="F39" s="287"/>
      <c r="G39" s="288"/>
    </row>
    <row r="40" spans="1:7" ht="18" customHeight="1">
      <c r="A40" s="68">
        <v>5</v>
      </c>
      <c r="B40" s="286" t="s">
        <v>118</v>
      </c>
      <c r="C40" s="287"/>
      <c r="D40" s="287"/>
      <c r="E40" s="287"/>
      <c r="F40" s="287"/>
      <c r="G40" s="288"/>
    </row>
    <row r="41" spans="1:7" ht="16.5" customHeight="1">
      <c r="A41" s="68">
        <v>6</v>
      </c>
      <c r="B41" s="286" t="s">
        <v>119</v>
      </c>
      <c r="C41" s="287"/>
      <c r="D41" s="287"/>
      <c r="E41" s="287"/>
      <c r="F41" s="287"/>
      <c r="G41" s="288"/>
    </row>
    <row r="42" spans="1:7" ht="15.75" customHeight="1">
      <c r="A42" s="68">
        <v>7</v>
      </c>
      <c r="B42" s="286" t="s">
        <v>120</v>
      </c>
      <c r="C42" s="287"/>
      <c r="D42" s="287"/>
      <c r="E42" s="287"/>
      <c r="F42" s="287"/>
      <c r="G42" s="288"/>
    </row>
    <row r="43" spans="1:7" ht="14.25" customHeight="1">
      <c r="A43" s="68">
        <v>8</v>
      </c>
      <c r="B43" s="286" t="s">
        <v>121</v>
      </c>
      <c r="C43" s="287"/>
      <c r="D43" s="287"/>
      <c r="E43" s="287"/>
      <c r="F43" s="287"/>
      <c r="G43" s="288"/>
    </row>
    <row r="44" spans="1:7" ht="15.75" customHeight="1">
      <c r="A44" s="68">
        <v>9</v>
      </c>
      <c r="B44" s="286" t="s">
        <v>122</v>
      </c>
      <c r="C44" s="287"/>
      <c r="D44" s="287"/>
      <c r="E44" s="287"/>
      <c r="F44" s="287"/>
      <c r="G44" s="288"/>
    </row>
    <row r="45" spans="1:7" ht="4.5" customHeight="1">
      <c r="A45" s="71"/>
      <c r="B45" s="191"/>
      <c r="C45" s="191"/>
      <c r="D45" s="191"/>
      <c r="E45" s="191"/>
      <c r="F45" s="191"/>
      <c r="G45" s="191"/>
    </row>
    <row r="46" spans="1:7" ht="18" customHeight="1">
      <c r="A46" s="71" t="s">
        <v>26</v>
      </c>
      <c r="B46" s="72" t="s">
        <v>22</v>
      </c>
      <c r="C46" s="191"/>
      <c r="D46" s="191"/>
      <c r="E46" s="191"/>
      <c r="F46" s="191"/>
      <c r="G46" s="191"/>
    </row>
    <row r="47" spans="1:7" ht="12.75" hidden="1" customHeight="1">
      <c r="A47" s="73"/>
      <c r="E47" s="74" t="s">
        <v>71</v>
      </c>
    </row>
    <row r="48" spans="1:7" ht="20.25" customHeight="1">
      <c r="A48" s="75" t="s">
        <v>17</v>
      </c>
      <c r="B48" s="289" t="s">
        <v>22</v>
      </c>
      <c r="C48" s="290"/>
      <c r="D48" s="198" t="s">
        <v>23</v>
      </c>
      <c r="E48" s="198" t="s">
        <v>24</v>
      </c>
      <c r="F48" s="198" t="s">
        <v>25</v>
      </c>
    </row>
    <row r="49" spans="1:7" ht="21.75" customHeight="1">
      <c r="A49" s="198">
        <v>1</v>
      </c>
      <c r="B49" s="282">
        <v>2</v>
      </c>
      <c r="C49" s="283"/>
      <c r="D49" s="198">
        <v>3</v>
      </c>
      <c r="E49" s="198">
        <v>4</v>
      </c>
      <c r="F49" s="198">
        <v>5</v>
      </c>
    </row>
    <row r="50" spans="1:7" ht="17.25" customHeight="1">
      <c r="A50" s="76">
        <v>1</v>
      </c>
      <c r="B50" s="273" t="s">
        <v>228</v>
      </c>
      <c r="C50" s="280"/>
      <c r="D50" s="67">
        <f>E112</f>
        <v>649000</v>
      </c>
      <c r="E50" s="198"/>
      <c r="F50" s="93">
        <f>D50+E50</f>
        <v>649000</v>
      </c>
      <c r="G50" s="66"/>
    </row>
    <row r="51" spans="1:7" ht="18.95" customHeight="1">
      <c r="A51" s="76">
        <v>2</v>
      </c>
      <c r="B51" s="284" t="s">
        <v>177</v>
      </c>
      <c r="C51" s="285"/>
      <c r="D51" s="138">
        <f>SUM(D52:D54)</f>
        <v>30847990</v>
      </c>
      <c r="E51" s="198"/>
      <c r="F51" s="138">
        <f>SUM(F52:F54)</f>
        <v>30847990</v>
      </c>
      <c r="G51" s="66"/>
    </row>
    <row r="52" spans="1:7" ht="15.75">
      <c r="A52" s="68"/>
      <c r="B52" s="273" t="s">
        <v>232</v>
      </c>
      <c r="C52" s="280"/>
      <c r="D52" s="67">
        <f>E123</f>
        <v>3972020</v>
      </c>
      <c r="E52" s="198"/>
      <c r="F52" s="93">
        <f>D52+E52</f>
        <v>3972020</v>
      </c>
      <c r="G52" s="66"/>
    </row>
    <row r="53" spans="1:7" ht="21" customHeight="1">
      <c r="A53" s="68"/>
      <c r="B53" s="277" t="s">
        <v>324</v>
      </c>
      <c r="C53" s="278"/>
      <c r="D53" s="67">
        <f>E147</f>
        <v>21011439</v>
      </c>
      <c r="E53" s="198"/>
      <c r="F53" s="93">
        <f>D53</f>
        <v>21011439</v>
      </c>
      <c r="G53" s="66"/>
    </row>
    <row r="54" spans="1:7" ht="23.25" customHeight="1">
      <c r="A54" s="68"/>
      <c r="B54" s="277" t="s">
        <v>476</v>
      </c>
      <c r="C54" s="278"/>
      <c r="D54" s="67">
        <f>E169</f>
        <v>5864531</v>
      </c>
      <c r="E54" s="198"/>
      <c r="F54" s="93">
        <f>D54</f>
        <v>5864531</v>
      </c>
      <c r="G54" s="66"/>
    </row>
    <row r="55" spans="1:7" ht="17.25" customHeight="1">
      <c r="A55" s="76">
        <v>3</v>
      </c>
      <c r="B55" s="267" t="s">
        <v>178</v>
      </c>
      <c r="C55" s="268"/>
      <c r="D55" s="138">
        <f>D56</f>
        <v>1300000</v>
      </c>
      <c r="E55" s="198"/>
      <c r="F55" s="138">
        <f>F56</f>
        <v>1300000</v>
      </c>
      <c r="G55" s="66"/>
    </row>
    <row r="56" spans="1:7" ht="15.75">
      <c r="A56" s="76"/>
      <c r="B56" s="273" t="s">
        <v>183</v>
      </c>
      <c r="C56" s="280"/>
      <c r="D56" s="67">
        <f>E196</f>
        <v>1300000</v>
      </c>
      <c r="E56" s="198"/>
      <c r="F56" s="93">
        <f>D56+E56</f>
        <v>1300000</v>
      </c>
      <c r="G56" s="66"/>
    </row>
    <row r="57" spans="1:7" ht="12.75" customHeight="1">
      <c r="A57" s="76">
        <v>4</v>
      </c>
      <c r="B57" s="267" t="s">
        <v>179</v>
      </c>
      <c r="C57" s="268"/>
      <c r="D57" s="138">
        <f>SUM(D58:D62)</f>
        <v>6886510</v>
      </c>
      <c r="E57" s="198"/>
      <c r="F57" s="138">
        <f>SUM(F58:F62)</f>
        <v>6886510</v>
      </c>
      <c r="G57" s="66"/>
    </row>
    <row r="58" spans="1:7" ht="15.75">
      <c r="A58" s="68"/>
      <c r="B58" s="277" t="s">
        <v>255</v>
      </c>
      <c r="C58" s="281"/>
      <c r="D58" s="67">
        <f>E208</f>
        <v>6099000</v>
      </c>
      <c r="E58" s="198"/>
      <c r="F58" s="93">
        <f>D58</f>
        <v>6099000</v>
      </c>
      <c r="G58" s="66"/>
    </row>
    <row r="59" spans="1:7" ht="15.75">
      <c r="A59" s="68"/>
      <c r="B59" s="273" t="s">
        <v>266</v>
      </c>
      <c r="C59" s="274"/>
      <c r="D59" s="67">
        <f>E222</f>
        <v>619510</v>
      </c>
      <c r="E59" s="198"/>
      <c r="F59" s="93">
        <f>D59+E59</f>
        <v>619510</v>
      </c>
      <c r="G59" s="66"/>
    </row>
    <row r="60" spans="1:7" ht="27.75" hidden="1" customHeight="1">
      <c r="A60" s="68"/>
      <c r="B60" s="277" t="s">
        <v>303</v>
      </c>
      <c r="C60" s="278"/>
      <c r="D60" s="67">
        <f>E235</f>
        <v>0</v>
      </c>
      <c r="E60" s="198"/>
      <c r="F60" s="93">
        <f>D60</f>
        <v>0</v>
      </c>
      <c r="G60" s="66"/>
    </row>
    <row r="61" spans="1:7" ht="15.75">
      <c r="A61" s="68"/>
      <c r="B61" s="273" t="s">
        <v>317</v>
      </c>
      <c r="C61" s="274"/>
      <c r="D61" s="67">
        <f>E244</f>
        <v>150000</v>
      </c>
      <c r="E61" s="198"/>
      <c r="F61" s="93">
        <f>D61+E61</f>
        <v>150000</v>
      </c>
      <c r="G61" s="66"/>
    </row>
    <row r="62" spans="1:7" ht="15.75">
      <c r="A62" s="68"/>
      <c r="B62" s="277" t="s">
        <v>323</v>
      </c>
      <c r="C62" s="278"/>
      <c r="D62" s="67">
        <f>E254</f>
        <v>18000</v>
      </c>
      <c r="E62" s="198"/>
      <c r="F62" s="93">
        <f>D62+E62</f>
        <v>18000</v>
      </c>
      <c r="G62" s="66"/>
    </row>
    <row r="63" spans="1:7" ht="14.25" hidden="1" customHeight="1">
      <c r="A63" s="76">
        <v>5</v>
      </c>
      <c r="B63" s="267" t="s">
        <v>180</v>
      </c>
      <c r="C63" s="268"/>
      <c r="D63" s="138">
        <f>D64</f>
        <v>0</v>
      </c>
      <c r="E63" s="198"/>
      <c r="F63" s="138">
        <f>F64</f>
        <v>0</v>
      </c>
      <c r="G63" s="66"/>
    </row>
    <row r="64" spans="1:7" ht="27.75" hidden="1" customHeight="1">
      <c r="A64" s="68"/>
      <c r="B64" s="273" t="s">
        <v>267</v>
      </c>
      <c r="C64" s="274"/>
      <c r="D64" s="67">
        <f>E263</f>
        <v>0</v>
      </c>
      <c r="E64" s="198"/>
      <c r="F64" s="93">
        <f>D64+E64</f>
        <v>0</v>
      </c>
      <c r="G64" s="66"/>
    </row>
    <row r="65" spans="1:7" ht="15" customHeight="1">
      <c r="A65" s="76">
        <v>5</v>
      </c>
      <c r="B65" s="267" t="s">
        <v>181</v>
      </c>
      <c r="C65" s="268"/>
      <c r="D65" s="138">
        <f>SUM(D66:D70)</f>
        <v>213000</v>
      </c>
      <c r="E65" s="198"/>
      <c r="F65" s="138">
        <f>SUM(F66:F70)</f>
        <v>213000</v>
      </c>
      <c r="G65" s="66"/>
    </row>
    <row r="66" spans="1:7" ht="18" customHeight="1">
      <c r="A66" s="68"/>
      <c r="B66" s="273" t="s">
        <v>560</v>
      </c>
      <c r="C66" s="274"/>
      <c r="D66" s="77">
        <f>E275</f>
        <v>14008</v>
      </c>
      <c r="E66" s="198"/>
      <c r="F66" s="93">
        <f>D66+E66</f>
        <v>14008</v>
      </c>
      <c r="G66" s="66"/>
    </row>
    <row r="67" spans="1:7" ht="28.5" customHeight="1">
      <c r="A67" s="68"/>
      <c r="B67" s="273" t="s">
        <v>552</v>
      </c>
      <c r="C67" s="274"/>
      <c r="D67" s="67">
        <f>E284</f>
        <v>83573</v>
      </c>
      <c r="E67" s="198"/>
      <c r="F67" s="93">
        <f>D67+E67</f>
        <v>83573</v>
      </c>
      <c r="G67" s="66"/>
    </row>
    <row r="68" spans="1:7" ht="33.6" customHeight="1">
      <c r="A68" s="68"/>
      <c r="B68" s="277" t="s">
        <v>553</v>
      </c>
      <c r="C68" s="278"/>
      <c r="D68" s="67">
        <f>E293</f>
        <v>50000</v>
      </c>
      <c r="E68" s="198"/>
      <c r="F68" s="93">
        <f>D68</f>
        <v>50000</v>
      </c>
      <c r="G68" s="66"/>
    </row>
    <row r="69" spans="1:7" ht="28.5" customHeight="1">
      <c r="A69" s="68"/>
      <c r="B69" s="277" t="s">
        <v>558</v>
      </c>
      <c r="C69" s="278"/>
      <c r="D69" s="67">
        <f>E302</f>
        <v>41000</v>
      </c>
      <c r="E69" s="198"/>
      <c r="F69" s="93">
        <f>D69</f>
        <v>41000</v>
      </c>
      <c r="G69" s="66"/>
    </row>
    <row r="70" spans="1:7" ht="28.5" customHeight="1">
      <c r="A70" s="68"/>
      <c r="B70" s="277" t="s">
        <v>559</v>
      </c>
      <c r="C70" s="278"/>
      <c r="D70" s="67">
        <f>E311</f>
        <v>24419</v>
      </c>
      <c r="E70" s="198"/>
      <c r="F70" s="93">
        <f>D70</f>
        <v>24419</v>
      </c>
      <c r="G70" s="66"/>
    </row>
    <row r="71" spans="1:7" ht="17.25" customHeight="1">
      <c r="A71" s="76">
        <v>7</v>
      </c>
      <c r="B71" s="275" t="s">
        <v>248</v>
      </c>
      <c r="C71" s="276"/>
      <c r="D71" s="138">
        <f>SUM(D72:D79)</f>
        <v>100327000</v>
      </c>
      <c r="E71" s="198"/>
      <c r="F71" s="138">
        <f>SUM(F72:F79)</f>
        <v>100327000</v>
      </c>
      <c r="G71" s="66"/>
    </row>
    <row r="72" spans="1:7" ht="17.25" customHeight="1">
      <c r="A72" s="68"/>
      <c r="B72" s="277" t="s">
        <v>258</v>
      </c>
      <c r="C72" s="278"/>
      <c r="D72" s="67">
        <f>E321</f>
        <v>13365000</v>
      </c>
      <c r="E72" s="198"/>
      <c r="F72" s="93">
        <f>D72</f>
        <v>13365000</v>
      </c>
      <c r="G72" s="66"/>
    </row>
    <row r="73" spans="1:7" ht="31.5" customHeight="1">
      <c r="A73" s="68"/>
      <c r="B73" s="277" t="s">
        <v>259</v>
      </c>
      <c r="C73" s="278"/>
      <c r="D73" s="67">
        <f>E334</f>
        <v>79262000</v>
      </c>
      <c r="E73" s="198"/>
      <c r="F73" s="93">
        <f>D73</f>
        <v>79262000</v>
      </c>
      <c r="G73" s="66"/>
    </row>
    <row r="74" spans="1:7" ht="17.25" customHeight="1">
      <c r="A74" s="68"/>
      <c r="B74" s="277" t="s">
        <v>260</v>
      </c>
      <c r="C74" s="278"/>
      <c r="D74" s="67">
        <f>E343</f>
        <v>900000</v>
      </c>
      <c r="E74" s="198"/>
      <c r="F74" s="93">
        <f>D74</f>
        <v>900000</v>
      </c>
      <c r="G74" s="66"/>
    </row>
    <row r="75" spans="1:7" ht="21" customHeight="1">
      <c r="A75" s="68"/>
      <c r="B75" s="273" t="s">
        <v>261</v>
      </c>
      <c r="C75" s="279"/>
      <c r="D75" s="67">
        <f>E352</f>
        <v>3000000</v>
      </c>
      <c r="E75" s="198"/>
      <c r="F75" s="93">
        <f>D75</f>
        <v>3000000</v>
      </c>
      <c r="G75" s="66"/>
    </row>
    <row r="76" spans="1:7" ht="21" customHeight="1">
      <c r="A76" s="68"/>
      <c r="B76" s="277" t="s">
        <v>352</v>
      </c>
      <c r="C76" s="278"/>
      <c r="D76" s="67">
        <f>E363</f>
        <v>1600000</v>
      </c>
      <c r="E76" s="198"/>
      <c r="F76" s="93">
        <f t="shared" ref="F76:F79" si="0">D76</f>
        <v>1600000</v>
      </c>
      <c r="G76" s="66"/>
    </row>
    <row r="77" spans="1:7" ht="21" customHeight="1">
      <c r="A77" s="68"/>
      <c r="B77" s="273" t="s">
        <v>353</v>
      </c>
      <c r="C77" s="279"/>
      <c r="D77" s="67">
        <f>E372</f>
        <v>800000</v>
      </c>
      <c r="E77" s="198"/>
      <c r="F77" s="93">
        <f t="shared" si="0"/>
        <v>800000</v>
      </c>
      <c r="G77" s="66"/>
    </row>
    <row r="78" spans="1:7" ht="33" customHeight="1">
      <c r="A78" s="68"/>
      <c r="B78" s="273" t="s">
        <v>471</v>
      </c>
      <c r="C78" s="279"/>
      <c r="D78" s="67">
        <f>E381</f>
        <v>400000</v>
      </c>
      <c r="E78" s="198"/>
      <c r="F78" s="93">
        <f t="shared" si="0"/>
        <v>400000</v>
      </c>
      <c r="G78" s="66"/>
    </row>
    <row r="79" spans="1:7" ht="33" customHeight="1">
      <c r="A79" s="68"/>
      <c r="B79" s="273" t="s">
        <v>485</v>
      </c>
      <c r="C79" s="279"/>
      <c r="D79" s="67">
        <v>1000000</v>
      </c>
      <c r="E79" s="198"/>
      <c r="F79" s="93">
        <f t="shared" si="0"/>
        <v>1000000</v>
      </c>
      <c r="G79" s="66"/>
    </row>
    <row r="80" spans="1:7" ht="26.25" customHeight="1">
      <c r="A80" s="76">
        <v>8</v>
      </c>
      <c r="B80" s="275" t="s">
        <v>249</v>
      </c>
      <c r="C80" s="276"/>
      <c r="D80" s="138">
        <f>SUM(D81:D84)</f>
        <v>16514000</v>
      </c>
      <c r="E80" s="198"/>
      <c r="F80" s="138">
        <f>SUM(F81:F84)</f>
        <v>16514000</v>
      </c>
      <c r="G80" s="66"/>
    </row>
    <row r="81" spans="1:7" ht="26.25" customHeight="1">
      <c r="A81" s="68"/>
      <c r="B81" s="277" t="s">
        <v>262</v>
      </c>
      <c r="C81" s="278"/>
      <c r="D81" s="67">
        <f>E404</f>
        <v>8500000</v>
      </c>
      <c r="E81" s="198"/>
      <c r="F81" s="93">
        <f>D81</f>
        <v>8500000</v>
      </c>
      <c r="G81" s="66"/>
    </row>
    <row r="82" spans="1:7" ht="26.25" customHeight="1">
      <c r="A82" s="68"/>
      <c r="B82" s="277" t="s">
        <v>263</v>
      </c>
      <c r="C82" s="278"/>
      <c r="D82" s="67">
        <f>E413</f>
        <v>6500000</v>
      </c>
      <c r="E82" s="198"/>
      <c r="F82" s="93">
        <f>D82</f>
        <v>6500000</v>
      </c>
      <c r="G82" s="66"/>
    </row>
    <row r="83" spans="1:7" ht="28.5" customHeight="1">
      <c r="A83" s="68"/>
      <c r="B83" s="277" t="s">
        <v>264</v>
      </c>
      <c r="C83" s="278"/>
      <c r="D83" s="67">
        <f>E422</f>
        <v>514000</v>
      </c>
      <c r="E83" s="198"/>
      <c r="F83" s="93">
        <f>D83</f>
        <v>514000</v>
      </c>
      <c r="G83" s="66"/>
    </row>
    <row r="84" spans="1:7" ht="28.5" customHeight="1">
      <c r="A84" s="68"/>
      <c r="B84" s="277" t="s">
        <v>348</v>
      </c>
      <c r="C84" s="278"/>
      <c r="D84" s="67">
        <f>E431</f>
        <v>1000000</v>
      </c>
      <c r="E84" s="198"/>
      <c r="F84" s="93">
        <f>D84</f>
        <v>1000000</v>
      </c>
      <c r="G84" s="66"/>
    </row>
    <row r="85" spans="1:7" ht="26.25" customHeight="1">
      <c r="A85" s="76">
        <v>9</v>
      </c>
      <c r="B85" s="275" t="s">
        <v>254</v>
      </c>
      <c r="C85" s="276"/>
      <c r="D85" s="138">
        <f>D86</f>
        <v>6350000</v>
      </c>
      <c r="E85" s="198"/>
      <c r="F85" s="138">
        <f>F86</f>
        <v>6350000</v>
      </c>
      <c r="G85" s="66"/>
    </row>
    <row r="86" spans="1:7" ht="36.75" customHeight="1">
      <c r="A86" s="68"/>
      <c r="B86" s="277" t="s">
        <v>265</v>
      </c>
      <c r="C86" s="278"/>
      <c r="D86" s="67">
        <f>E441</f>
        <v>6350000</v>
      </c>
      <c r="E86" s="198"/>
      <c r="F86" s="93">
        <f>D86</f>
        <v>6350000</v>
      </c>
      <c r="G86" s="66"/>
    </row>
    <row r="87" spans="1:7" ht="28.5" customHeight="1">
      <c r="A87" s="76">
        <v>10</v>
      </c>
      <c r="B87" s="275" t="s">
        <v>277</v>
      </c>
      <c r="C87" s="276"/>
      <c r="D87" s="138">
        <f>D88</f>
        <v>4950000</v>
      </c>
      <c r="E87" s="198"/>
      <c r="F87" s="138">
        <f>F88</f>
        <v>4950000</v>
      </c>
      <c r="G87" s="66"/>
    </row>
    <row r="88" spans="1:7" ht="37.5" customHeight="1">
      <c r="A88" s="68"/>
      <c r="B88" s="277" t="s">
        <v>278</v>
      </c>
      <c r="C88" s="278"/>
      <c r="D88" s="67">
        <f>E451</f>
        <v>4950000</v>
      </c>
      <c r="E88" s="198"/>
      <c r="F88" s="93">
        <f>D88</f>
        <v>4950000</v>
      </c>
      <c r="G88" s="66"/>
    </row>
    <row r="89" spans="1:7" ht="18" customHeight="1">
      <c r="A89" s="76">
        <v>11</v>
      </c>
      <c r="B89" s="267" t="s">
        <v>175</v>
      </c>
      <c r="C89" s="268"/>
      <c r="D89" s="138"/>
      <c r="E89" s="138">
        <f>SUM(E90:E95)</f>
        <v>47047269</v>
      </c>
      <c r="F89" s="138">
        <f>SUM(F90:F95)</f>
        <v>47047269</v>
      </c>
      <c r="G89" s="66"/>
    </row>
    <row r="90" spans="1:7" ht="18" customHeight="1">
      <c r="A90" s="78"/>
      <c r="B90" s="273" t="s">
        <v>279</v>
      </c>
      <c r="C90" s="274"/>
      <c r="D90" s="198"/>
      <c r="E90" s="67">
        <f>F458</f>
        <v>36634720</v>
      </c>
      <c r="F90" s="93">
        <f t="shared" ref="F90:F94" si="1">D90+E90</f>
        <v>36634720</v>
      </c>
      <c r="G90" s="66"/>
    </row>
    <row r="91" spans="1:7" ht="18" customHeight="1">
      <c r="A91" s="78"/>
      <c r="B91" s="273" t="s">
        <v>469</v>
      </c>
      <c r="C91" s="274"/>
      <c r="D91" s="198"/>
      <c r="E91" s="67">
        <v>1000000</v>
      </c>
      <c r="F91" s="93">
        <f t="shared" si="1"/>
        <v>1000000</v>
      </c>
      <c r="G91" s="66"/>
    </row>
    <row r="92" spans="1:7" ht="18" customHeight="1">
      <c r="A92" s="78"/>
      <c r="B92" s="273" t="s">
        <v>426</v>
      </c>
      <c r="C92" s="274"/>
      <c r="D92" s="198"/>
      <c r="E92" s="67">
        <v>939311</v>
      </c>
      <c r="F92" s="93">
        <f t="shared" si="1"/>
        <v>939311</v>
      </c>
      <c r="G92" s="66"/>
    </row>
    <row r="93" spans="1:7" ht="18" customHeight="1">
      <c r="A93" s="78"/>
      <c r="B93" s="273" t="s">
        <v>470</v>
      </c>
      <c r="C93" s="274"/>
      <c r="D93" s="198"/>
      <c r="E93" s="67">
        <v>333000</v>
      </c>
      <c r="F93" s="93">
        <f t="shared" si="1"/>
        <v>333000</v>
      </c>
      <c r="G93" s="66"/>
    </row>
    <row r="94" spans="1:7" ht="18" customHeight="1">
      <c r="A94" s="78"/>
      <c r="B94" s="273" t="s">
        <v>537</v>
      </c>
      <c r="C94" s="274"/>
      <c r="D94" s="198"/>
      <c r="E94" s="67">
        <v>8080238</v>
      </c>
      <c r="F94" s="93">
        <f t="shared" si="1"/>
        <v>8080238</v>
      </c>
      <c r="G94" s="66"/>
    </row>
    <row r="95" spans="1:7" ht="18" customHeight="1">
      <c r="A95" s="78"/>
      <c r="B95" s="273" t="s">
        <v>567</v>
      </c>
      <c r="C95" s="274"/>
      <c r="D95" s="198"/>
      <c r="E95" s="67">
        <v>60000</v>
      </c>
      <c r="F95" s="93">
        <f>D95+E95</f>
        <v>60000</v>
      </c>
      <c r="G95" s="66"/>
    </row>
    <row r="96" spans="1:7" ht="33.75" customHeight="1">
      <c r="A96" s="78">
        <v>12</v>
      </c>
      <c r="B96" s="275" t="s">
        <v>354</v>
      </c>
      <c r="C96" s="276"/>
      <c r="D96" s="198"/>
      <c r="E96" s="138">
        <v>1500000</v>
      </c>
      <c r="F96" s="146">
        <v>1500000</v>
      </c>
      <c r="G96" s="66"/>
    </row>
    <row r="97" spans="1:7" ht="21" customHeight="1">
      <c r="A97" s="271" t="s">
        <v>25</v>
      </c>
      <c r="B97" s="271"/>
      <c r="C97" s="272"/>
      <c r="D97" s="69">
        <f>D87+D85+D80+D71+D65+D63+D57+D55+D51+D50</f>
        <v>168037500</v>
      </c>
      <c r="E97" s="69">
        <f>E89+E96</f>
        <v>48547269</v>
      </c>
      <c r="F97" s="69">
        <f>F87+F85+F80+F71+F65+F63+F57+F55+F51+F50+F89+F96</f>
        <v>216584769</v>
      </c>
      <c r="G97" s="66"/>
    </row>
    <row r="98" spans="1:7" ht="16.5" customHeight="1">
      <c r="A98" s="73"/>
      <c r="D98" s="66"/>
    </row>
    <row r="99" spans="1:7" ht="24.95" customHeight="1">
      <c r="A99" s="71" t="s">
        <v>29</v>
      </c>
      <c r="B99" s="249" t="s">
        <v>27</v>
      </c>
      <c r="C99" s="249"/>
      <c r="D99" s="249"/>
      <c r="E99" s="249"/>
      <c r="F99" s="249"/>
      <c r="G99" s="249"/>
    </row>
    <row r="100" spans="1:7" ht="12.6" customHeight="1">
      <c r="A100" s="73"/>
      <c r="E100" s="109" t="s">
        <v>21</v>
      </c>
    </row>
    <row r="101" spans="1:7" ht="27.75" customHeight="1">
      <c r="A101" s="198" t="s">
        <v>17</v>
      </c>
      <c r="B101" s="75" t="s">
        <v>28</v>
      </c>
      <c r="C101" s="198" t="s">
        <v>23</v>
      </c>
      <c r="D101" s="198" t="s">
        <v>24</v>
      </c>
      <c r="E101" s="198" t="s">
        <v>25</v>
      </c>
    </row>
    <row r="102" spans="1:7" ht="15.75">
      <c r="A102" s="198">
        <v>1</v>
      </c>
      <c r="B102" s="198">
        <v>2</v>
      </c>
      <c r="C102" s="198">
        <v>3</v>
      </c>
      <c r="D102" s="198">
        <v>4</v>
      </c>
      <c r="E102" s="198">
        <v>5</v>
      </c>
    </row>
    <row r="103" spans="1:7" ht="30.75" customHeight="1">
      <c r="A103" s="198">
        <v>1</v>
      </c>
      <c r="B103" s="110" t="s">
        <v>227</v>
      </c>
      <c r="C103" s="145">
        <f>D97</f>
        <v>168037500</v>
      </c>
      <c r="D103" s="145">
        <f>E96</f>
        <v>1500000</v>
      </c>
      <c r="E103" s="145">
        <f>C103+D103</f>
        <v>169537500</v>
      </c>
      <c r="F103" s="111"/>
    </row>
    <row r="104" spans="1:7" ht="15.75">
      <c r="A104" s="271" t="s">
        <v>25</v>
      </c>
      <c r="B104" s="271"/>
      <c r="C104" s="69">
        <f>SUM(C103)</f>
        <v>168037500</v>
      </c>
      <c r="D104" s="69">
        <f>SUM(D103)</f>
        <v>1500000</v>
      </c>
      <c r="E104" s="69">
        <f>SUM(E103)</f>
        <v>169537500</v>
      </c>
      <c r="F104" s="111"/>
    </row>
    <row r="105" spans="1:7" ht="12" customHeight="1">
      <c r="A105" s="73"/>
      <c r="C105" s="144"/>
    </row>
    <row r="106" spans="1:7" ht="15.75" customHeight="1">
      <c r="A106" s="71" t="s">
        <v>72</v>
      </c>
      <c r="B106" s="249" t="s">
        <v>30</v>
      </c>
      <c r="C106" s="249"/>
      <c r="D106" s="249"/>
      <c r="E106" s="249"/>
      <c r="F106" s="249"/>
      <c r="G106" s="249"/>
    </row>
    <row r="107" spans="1:7" ht="15" customHeight="1">
      <c r="A107" s="73"/>
    </row>
    <row r="108" spans="1:7" ht="17.25" customHeight="1">
      <c r="A108" s="68" t="s">
        <v>269</v>
      </c>
      <c r="B108" s="68" t="s">
        <v>31</v>
      </c>
      <c r="C108" s="68" t="s">
        <v>32</v>
      </c>
      <c r="D108" s="68" t="s">
        <v>33</v>
      </c>
      <c r="E108" s="68" t="s">
        <v>23</v>
      </c>
      <c r="F108" s="68" t="s">
        <v>24</v>
      </c>
      <c r="G108" s="68" t="s">
        <v>25</v>
      </c>
    </row>
    <row r="109" spans="1:7" ht="12.75" customHeight="1">
      <c r="A109" s="68">
        <v>1</v>
      </c>
      <c r="B109" s="68">
        <v>2</v>
      </c>
      <c r="C109" s="68">
        <v>3</v>
      </c>
      <c r="D109" s="68">
        <v>4</v>
      </c>
      <c r="E109" s="68">
        <v>5</v>
      </c>
      <c r="F109" s="68">
        <v>6</v>
      </c>
      <c r="G109" s="68">
        <v>7</v>
      </c>
    </row>
    <row r="110" spans="1:7" ht="15.75" customHeight="1">
      <c r="A110" s="196">
        <v>1</v>
      </c>
      <c r="B110" s="257" t="s">
        <v>229</v>
      </c>
      <c r="C110" s="258"/>
      <c r="D110" s="79"/>
      <c r="E110" s="79"/>
      <c r="F110" s="79"/>
      <c r="G110" s="79"/>
    </row>
    <row r="111" spans="1:7">
      <c r="A111" s="79">
        <v>1</v>
      </c>
      <c r="B111" s="193" t="s">
        <v>34</v>
      </c>
      <c r="C111" s="79"/>
      <c r="D111" s="79"/>
      <c r="E111" s="79"/>
      <c r="F111" s="79"/>
      <c r="G111" s="79"/>
    </row>
    <row r="112" spans="1:7" ht="21" customHeight="1">
      <c r="A112" s="79"/>
      <c r="B112" s="85" t="s">
        <v>131</v>
      </c>
      <c r="C112" s="79" t="s">
        <v>129</v>
      </c>
      <c r="D112" s="79" t="s">
        <v>130</v>
      </c>
      <c r="E112" s="80">
        <v>649000</v>
      </c>
      <c r="F112" s="79"/>
      <c r="G112" s="80">
        <f t="shared" ref="G112:G118" si="2">E112+F112</f>
        <v>649000</v>
      </c>
    </row>
    <row r="113" spans="1:7" ht="14.25" customHeight="1">
      <c r="A113" s="79">
        <v>2</v>
      </c>
      <c r="B113" s="193" t="s">
        <v>35</v>
      </c>
      <c r="C113" s="79" t="s">
        <v>132</v>
      </c>
      <c r="D113" s="79" t="s">
        <v>132</v>
      </c>
      <c r="E113" s="79"/>
      <c r="F113" s="79"/>
      <c r="G113" s="79"/>
    </row>
    <row r="114" spans="1:7" ht="21.75" customHeight="1">
      <c r="A114" s="79"/>
      <c r="B114" s="85" t="s">
        <v>135</v>
      </c>
      <c r="C114" s="79" t="s">
        <v>136</v>
      </c>
      <c r="D114" s="79" t="s">
        <v>137</v>
      </c>
      <c r="E114" s="83">
        <v>5330</v>
      </c>
      <c r="F114" s="79"/>
      <c r="G114" s="81">
        <f t="shared" si="2"/>
        <v>5330</v>
      </c>
    </row>
    <row r="115" spans="1:7" ht="9.75" customHeight="1">
      <c r="A115" s="79">
        <v>3</v>
      </c>
      <c r="B115" s="193" t="s">
        <v>36</v>
      </c>
      <c r="C115" s="79"/>
      <c r="D115" s="79"/>
      <c r="E115" s="79"/>
      <c r="F115" s="79"/>
      <c r="G115" s="79"/>
    </row>
    <row r="116" spans="1:7" ht="18.75" customHeight="1">
      <c r="A116" s="79"/>
      <c r="B116" s="85" t="s">
        <v>140</v>
      </c>
      <c r="C116" s="79" t="s">
        <v>129</v>
      </c>
      <c r="D116" s="79" t="s">
        <v>137</v>
      </c>
      <c r="E116" s="91">
        <f>109.92*1.108-0.02</f>
        <v>121.77136000000002</v>
      </c>
      <c r="F116" s="79"/>
      <c r="G116" s="81">
        <f t="shared" si="2"/>
        <v>121.77136000000002</v>
      </c>
    </row>
    <row r="117" spans="1:7" ht="12" customHeight="1">
      <c r="A117" s="79">
        <v>4</v>
      </c>
      <c r="B117" s="193" t="s">
        <v>37</v>
      </c>
      <c r="C117" s="79" t="s">
        <v>132</v>
      </c>
      <c r="D117" s="79" t="s">
        <v>132</v>
      </c>
      <c r="E117" s="79"/>
      <c r="F117" s="79"/>
      <c r="G117" s="79"/>
    </row>
    <row r="118" spans="1:7" ht="30.75" customHeight="1">
      <c r="A118" s="79"/>
      <c r="B118" s="85" t="s">
        <v>230</v>
      </c>
      <c r="C118" s="79" t="s">
        <v>142</v>
      </c>
      <c r="D118" s="79" t="s">
        <v>141</v>
      </c>
      <c r="E118" s="79">
        <v>100</v>
      </c>
      <c r="F118" s="79"/>
      <c r="G118" s="80">
        <f t="shared" si="2"/>
        <v>100</v>
      </c>
    </row>
    <row r="119" spans="1:7" ht="15" customHeight="1">
      <c r="A119" s="196">
        <v>2</v>
      </c>
      <c r="B119" s="264" t="s">
        <v>177</v>
      </c>
      <c r="C119" s="264"/>
      <c r="D119" s="79"/>
      <c r="E119" s="79"/>
      <c r="F119" s="79"/>
      <c r="G119" s="80"/>
    </row>
    <row r="120" spans="1:7" ht="15.75" customHeight="1">
      <c r="A120" s="196"/>
      <c r="B120" s="255" t="s">
        <v>231</v>
      </c>
      <c r="C120" s="266"/>
      <c r="D120" s="79"/>
      <c r="E120" s="79"/>
      <c r="F120" s="79"/>
      <c r="G120" s="79"/>
    </row>
    <row r="121" spans="1:7" ht="12" customHeight="1">
      <c r="A121" s="79">
        <v>1</v>
      </c>
      <c r="B121" s="193" t="s">
        <v>34</v>
      </c>
      <c r="C121" s="79"/>
      <c r="D121" s="79"/>
      <c r="E121" s="79"/>
      <c r="F121" s="79"/>
      <c r="G121" s="79"/>
    </row>
    <row r="122" spans="1:7" ht="21.75" customHeight="1">
      <c r="A122" s="79"/>
      <c r="B122" s="85" t="s">
        <v>149</v>
      </c>
      <c r="C122" s="79" t="s">
        <v>134</v>
      </c>
      <c r="D122" s="79" t="s">
        <v>145</v>
      </c>
      <c r="E122" s="97">
        <v>14</v>
      </c>
      <c r="F122" s="79"/>
      <c r="G122" s="80">
        <f t="shared" ref="G122:G144" si="3">E122+F122</f>
        <v>14</v>
      </c>
    </row>
    <row r="123" spans="1:7" ht="22.5">
      <c r="A123" s="79"/>
      <c r="B123" s="85" t="s">
        <v>150</v>
      </c>
      <c r="C123" s="79" t="s">
        <v>129</v>
      </c>
      <c r="D123" s="79" t="s">
        <v>130</v>
      </c>
      <c r="E123" s="83">
        <f>SUM(E124:E128)</f>
        <v>3972020</v>
      </c>
      <c r="F123" s="81"/>
      <c r="G123" s="83">
        <f t="shared" si="3"/>
        <v>3972020</v>
      </c>
    </row>
    <row r="124" spans="1:7">
      <c r="A124" s="79"/>
      <c r="B124" s="85" t="s">
        <v>151</v>
      </c>
      <c r="C124" s="79" t="s">
        <v>129</v>
      </c>
      <c r="D124" s="79" t="s">
        <v>130</v>
      </c>
      <c r="E124" s="83">
        <v>1499750</v>
      </c>
      <c r="F124" s="79"/>
      <c r="G124" s="83">
        <f t="shared" si="3"/>
        <v>1499750</v>
      </c>
    </row>
    <row r="125" spans="1:7">
      <c r="A125" s="79"/>
      <c r="B125" s="85" t="s">
        <v>152</v>
      </c>
      <c r="C125" s="79" t="s">
        <v>129</v>
      </c>
      <c r="D125" s="79" t="s">
        <v>130</v>
      </c>
      <c r="E125" s="83">
        <v>1500240</v>
      </c>
      <c r="F125" s="79"/>
      <c r="G125" s="83">
        <f t="shared" si="3"/>
        <v>1500240</v>
      </c>
    </row>
    <row r="126" spans="1:7">
      <c r="A126" s="79"/>
      <c r="B126" s="85" t="s">
        <v>153</v>
      </c>
      <c r="C126" s="79" t="s">
        <v>129</v>
      </c>
      <c r="D126" s="79" t="s">
        <v>130</v>
      </c>
      <c r="E126" s="83">
        <v>772058</v>
      </c>
      <c r="F126" s="79"/>
      <c r="G126" s="83">
        <f t="shared" si="3"/>
        <v>772058</v>
      </c>
    </row>
    <row r="127" spans="1:7">
      <c r="A127" s="79"/>
      <c r="B127" s="85" t="s">
        <v>481</v>
      </c>
      <c r="C127" s="79" t="s">
        <v>129</v>
      </c>
      <c r="D127" s="79" t="s">
        <v>130</v>
      </c>
      <c r="E127" s="83">
        <v>199972</v>
      </c>
      <c r="F127" s="79"/>
      <c r="G127" s="83">
        <f t="shared" si="3"/>
        <v>199972</v>
      </c>
    </row>
    <row r="128" spans="1:7" ht="22.5" hidden="1" customHeight="1">
      <c r="A128" s="79"/>
      <c r="B128" s="112" t="s">
        <v>186</v>
      </c>
      <c r="C128" s="79" t="s">
        <v>129</v>
      </c>
      <c r="D128" s="79" t="s">
        <v>130</v>
      </c>
      <c r="E128" s="83"/>
      <c r="F128" s="79"/>
      <c r="G128" s="83">
        <f>E128</f>
        <v>0</v>
      </c>
    </row>
    <row r="129" spans="1:7" ht="11.25" customHeight="1">
      <c r="A129" s="79">
        <v>2</v>
      </c>
      <c r="B129" s="193" t="s">
        <v>35</v>
      </c>
      <c r="C129" s="79"/>
      <c r="D129" s="79"/>
      <c r="E129" s="79"/>
      <c r="F129" s="79"/>
      <c r="G129" s="79"/>
    </row>
    <row r="130" spans="1:7" ht="22.5">
      <c r="A130" s="79"/>
      <c r="B130" s="85" t="s">
        <v>154</v>
      </c>
      <c r="C130" s="79" t="s">
        <v>134</v>
      </c>
      <c r="D130" s="79" t="s">
        <v>139</v>
      </c>
      <c r="E130" s="82">
        <v>14</v>
      </c>
      <c r="F130" s="79"/>
      <c r="G130" s="80">
        <f t="shared" si="3"/>
        <v>14</v>
      </c>
    </row>
    <row r="131" spans="1:7">
      <c r="A131" s="79"/>
      <c r="B131" s="85" t="s">
        <v>155</v>
      </c>
      <c r="C131" s="79" t="s">
        <v>147</v>
      </c>
      <c r="D131" s="79" t="s">
        <v>139</v>
      </c>
      <c r="E131" s="83">
        <v>4285</v>
      </c>
      <c r="F131" s="79"/>
      <c r="G131" s="80">
        <f t="shared" si="3"/>
        <v>4285</v>
      </c>
    </row>
    <row r="132" spans="1:7">
      <c r="A132" s="79"/>
      <c r="B132" s="85" t="s">
        <v>156</v>
      </c>
      <c r="C132" s="79" t="s">
        <v>134</v>
      </c>
      <c r="D132" s="79" t="s">
        <v>139</v>
      </c>
      <c r="E132" s="83">
        <v>282</v>
      </c>
      <c r="F132" s="79"/>
      <c r="G132" s="80">
        <f t="shared" si="3"/>
        <v>282</v>
      </c>
    </row>
    <row r="133" spans="1:7" ht="22.5">
      <c r="A133" s="79"/>
      <c r="B133" s="85" t="s">
        <v>482</v>
      </c>
      <c r="C133" s="79" t="s">
        <v>134</v>
      </c>
      <c r="D133" s="79" t="s">
        <v>139</v>
      </c>
      <c r="E133" s="82">
        <v>1</v>
      </c>
      <c r="F133" s="79"/>
      <c r="G133" s="80">
        <f t="shared" si="3"/>
        <v>1</v>
      </c>
    </row>
    <row r="134" spans="1:7" ht="29.25" hidden="1" customHeight="1">
      <c r="A134" s="79"/>
      <c r="B134" s="85" t="s">
        <v>233</v>
      </c>
      <c r="C134" s="79" t="s">
        <v>134</v>
      </c>
      <c r="D134" s="79" t="s">
        <v>139</v>
      </c>
      <c r="E134" s="82"/>
      <c r="F134" s="79"/>
      <c r="G134" s="80">
        <f t="shared" si="3"/>
        <v>0</v>
      </c>
    </row>
    <row r="135" spans="1:7" ht="14.25" customHeight="1">
      <c r="A135" s="79">
        <v>3</v>
      </c>
      <c r="B135" s="193" t="s">
        <v>36</v>
      </c>
      <c r="C135" s="79"/>
      <c r="D135" s="79"/>
      <c r="E135" s="79"/>
      <c r="F135" s="79"/>
      <c r="G135" s="79"/>
    </row>
    <row r="136" spans="1:7" ht="26.25" customHeight="1">
      <c r="A136" s="79"/>
      <c r="B136" s="85" t="s">
        <v>157</v>
      </c>
      <c r="C136" s="79" t="s">
        <v>125</v>
      </c>
      <c r="D136" s="79" t="s">
        <v>141</v>
      </c>
      <c r="E136" s="81">
        <f>E126/E130/12+0.01</f>
        <v>4595.5933333333332</v>
      </c>
      <c r="F136" s="79"/>
      <c r="G136" s="81">
        <f t="shared" si="3"/>
        <v>4595.5933333333332</v>
      </c>
    </row>
    <row r="137" spans="1:7" ht="21.75" customHeight="1">
      <c r="A137" s="79"/>
      <c r="B137" s="85" t="s">
        <v>484</v>
      </c>
      <c r="C137" s="79" t="s">
        <v>125</v>
      </c>
      <c r="D137" s="79" t="s">
        <v>141</v>
      </c>
      <c r="E137" s="81">
        <f>E124/E131</f>
        <v>350</v>
      </c>
      <c r="F137" s="79"/>
      <c r="G137" s="81">
        <f t="shared" si="3"/>
        <v>350</v>
      </c>
    </row>
    <row r="138" spans="1:7" ht="22.5">
      <c r="A138" s="79"/>
      <c r="B138" s="85" t="s">
        <v>158</v>
      </c>
      <c r="C138" s="79" t="s">
        <v>125</v>
      </c>
      <c r="D138" s="79" t="s">
        <v>141</v>
      </c>
      <c r="E138" s="81">
        <f>E125/E132</f>
        <v>5320</v>
      </c>
      <c r="F138" s="79"/>
      <c r="G138" s="81">
        <f t="shared" si="3"/>
        <v>5320</v>
      </c>
    </row>
    <row r="139" spans="1:7">
      <c r="A139" s="79"/>
      <c r="B139" s="85" t="s">
        <v>483</v>
      </c>
      <c r="C139" s="79" t="s">
        <v>125</v>
      </c>
      <c r="D139" s="79" t="s">
        <v>141</v>
      </c>
      <c r="E139" s="81">
        <f>E127</f>
        <v>199972</v>
      </c>
      <c r="F139" s="79"/>
      <c r="G139" s="81">
        <f t="shared" si="3"/>
        <v>199972</v>
      </c>
    </row>
    <row r="140" spans="1:7" ht="25.5" hidden="1" customHeight="1">
      <c r="A140" s="79"/>
      <c r="B140" s="85" t="s">
        <v>268</v>
      </c>
      <c r="C140" s="79" t="s">
        <v>125</v>
      </c>
      <c r="D140" s="79" t="s">
        <v>141</v>
      </c>
      <c r="E140" s="81"/>
      <c r="F140" s="79"/>
      <c r="G140" s="81">
        <f>E140+F140</f>
        <v>0</v>
      </c>
    </row>
    <row r="141" spans="1:7" ht="12" customHeight="1">
      <c r="A141" s="79">
        <v>4</v>
      </c>
      <c r="B141" s="193" t="s">
        <v>37</v>
      </c>
      <c r="C141" s="79"/>
      <c r="D141" s="79"/>
      <c r="E141" s="79"/>
      <c r="F141" s="79"/>
      <c r="G141" s="79"/>
    </row>
    <row r="142" spans="1:7" ht="24.75" customHeight="1">
      <c r="A142" s="79"/>
      <c r="B142" s="85" t="s">
        <v>159</v>
      </c>
      <c r="C142" s="79" t="s">
        <v>142</v>
      </c>
      <c r="D142" s="79" t="s">
        <v>137</v>
      </c>
      <c r="E142" s="91">
        <v>100</v>
      </c>
      <c r="F142" s="79"/>
      <c r="G142" s="81">
        <f t="shared" si="3"/>
        <v>100</v>
      </c>
    </row>
    <row r="143" spans="1:7" ht="27" customHeight="1">
      <c r="A143" s="79"/>
      <c r="B143" s="85" t="s">
        <v>444</v>
      </c>
      <c r="C143" s="79" t="s">
        <v>142</v>
      </c>
      <c r="D143" s="79" t="s">
        <v>137</v>
      </c>
      <c r="E143" s="91">
        <v>100</v>
      </c>
      <c r="F143" s="79"/>
      <c r="G143" s="81">
        <f t="shared" si="3"/>
        <v>100</v>
      </c>
    </row>
    <row r="144" spans="1:7" ht="33" hidden="1" customHeight="1">
      <c r="A144" s="85"/>
      <c r="B144" s="85" t="s">
        <v>445</v>
      </c>
      <c r="C144" s="79" t="s">
        <v>142</v>
      </c>
      <c r="D144" s="79" t="s">
        <v>137</v>
      </c>
      <c r="E144" s="91"/>
      <c r="F144" s="79"/>
      <c r="G144" s="81">
        <f t="shared" si="3"/>
        <v>0</v>
      </c>
    </row>
    <row r="145" spans="1:7" ht="15" customHeight="1">
      <c r="A145" s="79"/>
      <c r="B145" s="154" t="s">
        <v>324</v>
      </c>
      <c r="C145" s="113"/>
      <c r="D145" s="79"/>
      <c r="E145" s="79"/>
      <c r="F145" s="79"/>
      <c r="G145" s="81"/>
    </row>
    <row r="146" spans="1:7" ht="15" customHeight="1">
      <c r="A146" s="79"/>
      <c r="B146" s="193" t="s">
        <v>34</v>
      </c>
      <c r="C146" s="79"/>
      <c r="D146" s="79"/>
      <c r="E146" s="79"/>
      <c r="F146" s="79"/>
      <c r="G146" s="81"/>
    </row>
    <row r="147" spans="1:7" ht="38.25" customHeight="1">
      <c r="A147" s="79"/>
      <c r="B147" s="96" t="s">
        <v>321</v>
      </c>
      <c r="C147" s="118" t="s">
        <v>125</v>
      </c>
      <c r="D147" s="79" t="s">
        <v>130</v>
      </c>
      <c r="E147" s="92">
        <f>SUM(E148:E160)</f>
        <v>21011439</v>
      </c>
      <c r="F147" s="79"/>
      <c r="G147" s="81">
        <f>E147+F147</f>
        <v>21011439</v>
      </c>
    </row>
    <row r="148" spans="1:7" ht="45.75" customHeight="1">
      <c r="A148" s="79"/>
      <c r="B148" s="148" t="s">
        <v>325</v>
      </c>
      <c r="C148" s="141" t="s">
        <v>125</v>
      </c>
      <c r="D148" s="140" t="s">
        <v>596</v>
      </c>
      <c r="E148" s="83">
        <v>1355885</v>
      </c>
      <c r="F148" s="81"/>
      <c r="G148" s="81">
        <f t="shared" ref="G148:G160" si="4">E148+F148</f>
        <v>1355885</v>
      </c>
    </row>
    <row r="149" spans="1:7" ht="54.75" customHeight="1">
      <c r="A149" s="79"/>
      <c r="B149" s="148" t="s">
        <v>326</v>
      </c>
      <c r="C149" s="141" t="s">
        <v>125</v>
      </c>
      <c r="D149" s="140" t="s">
        <v>596</v>
      </c>
      <c r="E149" s="83">
        <v>1671584</v>
      </c>
      <c r="F149" s="81"/>
      <c r="G149" s="81">
        <f t="shared" si="4"/>
        <v>1671584</v>
      </c>
    </row>
    <row r="150" spans="1:7" ht="42" customHeight="1">
      <c r="A150" s="79"/>
      <c r="B150" s="148" t="s">
        <v>327</v>
      </c>
      <c r="C150" s="141" t="s">
        <v>125</v>
      </c>
      <c r="D150" s="140" t="s">
        <v>596</v>
      </c>
      <c r="E150" s="83">
        <v>50000</v>
      </c>
      <c r="F150" s="81"/>
      <c r="G150" s="81">
        <f t="shared" si="4"/>
        <v>50000</v>
      </c>
    </row>
    <row r="151" spans="1:7" ht="53.25" customHeight="1">
      <c r="A151" s="79"/>
      <c r="B151" s="148" t="s">
        <v>328</v>
      </c>
      <c r="C151" s="141" t="s">
        <v>125</v>
      </c>
      <c r="D151" s="140" t="s">
        <v>596</v>
      </c>
      <c r="E151" s="83">
        <v>1130841</v>
      </c>
      <c r="F151" s="81"/>
      <c r="G151" s="81">
        <f t="shared" si="4"/>
        <v>1130841</v>
      </c>
    </row>
    <row r="152" spans="1:7" ht="66.599999999999994" customHeight="1">
      <c r="A152" s="79"/>
      <c r="B152" s="148" t="s">
        <v>600</v>
      </c>
      <c r="C152" s="141" t="s">
        <v>125</v>
      </c>
      <c r="D152" s="140" t="s">
        <v>596</v>
      </c>
      <c r="E152" s="83">
        <v>1244000</v>
      </c>
      <c r="F152" s="81"/>
      <c r="G152" s="81">
        <f t="shared" si="4"/>
        <v>1244000</v>
      </c>
    </row>
    <row r="153" spans="1:7" ht="47.25" customHeight="1">
      <c r="A153" s="79"/>
      <c r="B153" s="148" t="s">
        <v>329</v>
      </c>
      <c r="C153" s="141" t="s">
        <v>125</v>
      </c>
      <c r="D153" s="140" t="s">
        <v>596</v>
      </c>
      <c r="E153" s="92">
        <v>4065464</v>
      </c>
      <c r="F153" s="79"/>
      <c r="G153" s="81">
        <f t="shared" si="4"/>
        <v>4065464</v>
      </c>
    </row>
    <row r="154" spans="1:7" s="142" customFormat="1" ht="59.25" customHeight="1">
      <c r="A154" s="140"/>
      <c r="B154" s="148" t="s">
        <v>330</v>
      </c>
      <c r="C154" s="141" t="s">
        <v>125</v>
      </c>
      <c r="D154" s="140" t="s">
        <v>596</v>
      </c>
      <c r="E154" s="92">
        <v>50000</v>
      </c>
      <c r="F154" s="140"/>
      <c r="G154" s="81">
        <f t="shared" si="4"/>
        <v>50000</v>
      </c>
    </row>
    <row r="155" spans="1:7" s="142" customFormat="1" ht="48" customHeight="1">
      <c r="A155" s="140"/>
      <c r="B155" s="148" t="s">
        <v>331</v>
      </c>
      <c r="C155" s="141" t="s">
        <v>125</v>
      </c>
      <c r="D155" s="140" t="s">
        <v>596</v>
      </c>
      <c r="E155" s="92">
        <v>50000</v>
      </c>
      <c r="F155" s="140"/>
      <c r="G155" s="81">
        <f t="shared" si="4"/>
        <v>50000</v>
      </c>
    </row>
    <row r="156" spans="1:7" s="142" customFormat="1" ht="54" customHeight="1">
      <c r="A156" s="140"/>
      <c r="B156" s="148" t="s">
        <v>332</v>
      </c>
      <c r="C156" s="141" t="s">
        <v>125</v>
      </c>
      <c r="D156" s="140" t="s">
        <v>596</v>
      </c>
      <c r="E156" s="92">
        <v>4585727</v>
      </c>
      <c r="F156" s="140"/>
      <c r="G156" s="81">
        <f t="shared" si="4"/>
        <v>4585727</v>
      </c>
    </row>
    <row r="157" spans="1:7" s="142" customFormat="1" ht="52.5" customHeight="1">
      <c r="A157" s="140"/>
      <c r="B157" s="148" t="s">
        <v>606</v>
      </c>
      <c r="C157" s="141" t="s">
        <v>125</v>
      </c>
      <c r="D157" s="140" t="s">
        <v>596</v>
      </c>
      <c r="E157" s="92">
        <v>4705400</v>
      </c>
      <c r="F157" s="140"/>
      <c r="G157" s="81">
        <f t="shared" si="4"/>
        <v>4705400</v>
      </c>
    </row>
    <row r="158" spans="1:7" s="142" customFormat="1" ht="47.25" customHeight="1">
      <c r="A158" s="140"/>
      <c r="B158" s="148" t="s">
        <v>597</v>
      </c>
      <c r="C158" s="141" t="s">
        <v>125</v>
      </c>
      <c r="D158" s="140" t="s">
        <v>596</v>
      </c>
      <c r="E158" s="92">
        <v>664000</v>
      </c>
      <c r="F158" s="140"/>
      <c r="G158" s="81">
        <f t="shared" si="4"/>
        <v>664000</v>
      </c>
    </row>
    <row r="159" spans="1:7" s="142" customFormat="1" ht="47.25" customHeight="1">
      <c r="A159" s="140"/>
      <c r="B159" s="148" t="s">
        <v>598</v>
      </c>
      <c r="C159" s="141" t="s">
        <v>125</v>
      </c>
      <c r="D159" s="140" t="s">
        <v>596</v>
      </c>
      <c r="E159" s="92">
        <v>1398538</v>
      </c>
      <c r="F159" s="140"/>
      <c r="G159" s="81">
        <f t="shared" si="4"/>
        <v>1398538</v>
      </c>
    </row>
    <row r="160" spans="1:7" s="142" customFormat="1" ht="47.25" customHeight="1">
      <c r="A160" s="140"/>
      <c r="B160" s="148" t="s">
        <v>599</v>
      </c>
      <c r="C160" s="141" t="s">
        <v>125</v>
      </c>
      <c r="D160" s="140" t="s">
        <v>596</v>
      </c>
      <c r="E160" s="92">
        <v>40000</v>
      </c>
      <c r="F160" s="140"/>
      <c r="G160" s="81">
        <f t="shared" si="4"/>
        <v>40000</v>
      </c>
    </row>
    <row r="161" spans="1:7" ht="15" customHeight="1">
      <c r="A161" s="79"/>
      <c r="B161" s="139" t="s">
        <v>35</v>
      </c>
      <c r="C161" s="79"/>
      <c r="D161" s="79"/>
      <c r="E161" s="143"/>
      <c r="F161" s="79"/>
      <c r="G161" s="81"/>
    </row>
    <row r="162" spans="1:7" ht="27.75" customHeight="1">
      <c r="A162" s="79"/>
      <c r="B162" s="96" t="s">
        <v>333</v>
      </c>
      <c r="C162" s="79" t="s">
        <v>334</v>
      </c>
      <c r="D162" s="79" t="s">
        <v>126</v>
      </c>
      <c r="E162" s="91">
        <f>ROUND(E147/E164,0)</f>
        <v>8941</v>
      </c>
      <c r="F162" s="79"/>
      <c r="G162" s="81">
        <f t="shared" ref="G162:G192" si="5">E162</f>
        <v>8941</v>
      </c>
    </row>
    <row r="163" spans="1:7" ht="15" customHeight="1">
      <c r="A163" s="79"/>
      <c r="B163" s="139" t="s">
        <v>36</v>
      </c>
      <c r="C163" s="79"/>
      <c r="D163" s="79"/>
      <c r="E163" s="91"/>
      <c r="F163" s="79"/>
      <c r="G163" s="81">
        <f t="shared" si="5"/>
        <v>0</v>
      </c>
    </row>
    <row r="164" spans="1:7" ht="15" customHeight="1">
      <c r="A164" s="79"/>
      <c r="B164" s="96" t="s">
        <v>335</v>
      </c>
      <c r="C164" s="79" t="s">
        <v>125</v>
      </c>
      <c r="D164" s="79" t="s">
        <v>137</v>
      </c>
      <c r="E164" s="83">
        <v>2350</v>
      </c>
      <c r="F164" s="79"/>
      <c r="G164" s="81">
        <f t="shared" si="5"/>
        <v>2350</v>
      </c>
    </row>
    <row r="165" spans="1:7" ht="15" customHeight="1">
      <c r="A165" s="79"/>
      <c r="B165" s="139" t="s">
        <v>37</v>
      </c>
      <c r="C165" s="79"/>
      <c r="D165" s="79"/>
      <c r="E165" s="91"/>
      <c r="F165" s="79"/>
      <c r="G165" s="81">
        <f t="shared" si="5"/>
        <v>0</v>
      </c>
    </row>
    <row r="166" spans="1:7" ht="33" customHeight="1">
      <c r="A166" s="79"/>
      <c r="B166" s="96" t="s">
        <v>302</v>
      </c>
      <c r="C166" s="79" t="s">
        <v>142</v>
      </c>
      <c r="D166" s="79" t="s">
        <v>137</v>
      </c>
      <c r="E166" s="91">
        <v>100</v>
      </c>
      <c r="F166" s="79"/>
      <c r="G166" s="81">
        <f t="shared" si="5"/>
        <v>100</v>
      </c>
    </row>
    <row r="167" spans="1:7" ht="26.25" customHeight="1">
      <c r="A167" s="79"/>
      <c r="B167" s="154" t="s">
        <v>310</v>
      </c>
      <c r="C167" s="113"/>
      <c r="D167" s="79"/>
      <c r="E167" s="79"/>
      <c r="F167" s="79"/>
      <c r="G167" s="81"/>
    </row>
    <row r="168" spans="1:7" ht="14.25" customHeight="1">
      <c r="A168" s="79"/>
      <c r="B168" s="193" t="s">
        <v>34</v>
      </c>
      <c r="C168" s="79"/>
      <c r="D168" s="79"/>
      <c r="E168" s="79"/>
      <c r="F168" s="79"/>
      <c r="G168" s="81"/>
    </row>
    <row r="169" spans="1:7" ht="23.25" customHeight="1">
      <c r="A169" s="79"/>
      <c r="B169" s="96" t="s">
        <v>311</v>
      </c>
      <c r="C169" s="118" t="s">
        <v>125</v>
      </c>
      <c r="D169" s="79" t="s">
        <v>130</v>
      </c>
      <c r="E169" s="92">
        <f>SUM(E170:E186)</f>
        <v>5864531</v>
      </c>
      <c r="F169" s="79"/>
      <c r="G169" s="92">
        <f>SUM(G170:G183)</f>
        <v>5279531</v>
      </c>
    </row>
    <row r="170" spans="1:7" ht="42" customHeight="1">
      <c r="A170" s="79"/>
      <c r="B170" s="148" t="s">
        <v>477</v>
      </c>
      <c r="C170" s="141" t="s">
        <v>125</v>
      </c>
      <c r="D170" s="140" t="s">
        <v>596</v>
      </c>
      <c r="E170" s="92">
        <v>451669</v>
      </c>
      <c r="F170" s="79"/>
      <c r="G170" s="81">
        <f t="shared" si="5"/>
        <v>451669</v>
      </c>
    </row>
    <row r="171" spans="1:7" ht="56.25" customHeight="1">
      <c r="A171" s="79"/>
      <c r="B171" s="148" t="s">
        <v>478</v>
      </c>
      <c r="C171" s="141" t="s">
        <v>125</v>
      </c>
      <c r="D171" s="140" t="s">
        <v>596</v>
      </c>
      <c r="E171" s="92">
        <v>199000</v>
      </c>
      <c r="F171" s="79"/>
      <c r="G171" s="81">
        <f t="shared" si="5"/>
        <v>199000</v>
      </c>
    </row>
    <row r="172" spans="1:7" ht="36" customHeight="1">
      <c r="A172" s="79"/>
      <c r="B172" s="165" t="s">
        <v>488</v>
      </c>
      <c r="C172" s="141" t="s">
        <v>125</v>
      </c>
      <c r="D172" s="140" t="s">
        <v>596</v>
      </c>
      <c r="E172" s="92">
        <v>199000</v>
      </c>
      <c r="F172" s="79"/>
      <c r="G172" s="81">
        <f t="shared" si="5"/>
        <v>199000</v>
      </c>
    </row>
    <row r="173" spans="1:7" ht="51.75" customHeight="1">
      <c r="A173" s="79"/>
      <c r="B173" s="165" t="s">
        <v>489</v>
      </c>
      <c r="C173" s="141" t="s">
        <v>125</v>
      </c>
      <c r="D173" s="140" t="s">
        <v>596</v>
      </c>
      <c r="E173" s="92">
        <v>650000</v>
      </c>
      <c r="F173" s="79"/>
      <c r="G173" s="81">
        <f t="shared" si="5"/>
        <v>650000</v>
      </c>
    </row>
    <row r="174" spans="1:7" ht="45" customHeight="1">
      <c r="A174" s="79"/>
      <c r="B174" s="165" t="s">
        <v>490</v>
      </c>
      <c r="C174" s="141" t="s">
        <v>125</v>
      </c>
      <c r="D174" s="140" t="s">
        <v>596</v>
      </c>
      <c r="E174" s="92">
        <v>199000</v>
      </c>
      <c r="F174" s="79"/>
      <c r="G174" s="81">
        <f t="shared" si="5"/>
        <v>199000</v>
      </c>
    </row>
    <row r="175" spans="1:7" ht="75.75" customHeight="1">
      <c r="A175" s="79"/>
      <c r="B175" s="165" t="s">
        <v>492</v>
      </c>
      <c r="C175" s="141" t="s">
        <v>125</v>
      </c>
      <c r="D175" s="140" t="s">
        <v>596</v>
      </c>
      <c r="E175" s="92">
        <v>199000</v>
      </c>
      <c r="F175" s="79"/>
      <c r="G175" s="81">
        <f t="shared" si="5"/>
        <v>199000</v>
      </c>
    </row>
    <row r="176" spans="1:7" ht="38.25" customHeight="1">
      <c r="A176" s="79"/>
      <c r="B176" s="165" t="s">
        <v>493</v>
      </c>
      <c r="C176" s="141" t="s">
        <v>125</v>
      </c>
      <c r="D176" s="140" t="s">
        <v>596</v>
      </c>
      <c r="E176" s="92">
        <v>100000</v>
      </c>
      <c r="F176" s="79"/>
      <c r="G176" s="81">
        <f t="shared" si="5"/>
        <v>100000</v>
      </c>
    </row>
    <row r="177" spans="1:7" ht="43.5" customHeight="1">
      <c r="A177" s="79"/>
      <c r="B177" s="165" t="s">
        <v>494</v>
      </c>
      <c r="C177" s="141" t="s">
        <v>125</v>
      </c>
      <c r="D177" s="140" t="s">
        <v>596</v>
      </c>
      <c r="E177" s="92">
        <v>199000</v>
      </c>
      <c r="F177" s="79"/>
      <c r="G177" s="81">
        <f t="shared" si="5"/>
        <v>199000</v>
      </c>
    </row>
    <row r="178" spans="1:7" ht="46.5" customHeight="1">
      <c r="A178" s="79"/>
      <c r="B178" s="165" t="s">
        <v>495</v>
      </c>
      <c r="C178" s="141" t="s">
        <v>125</v>
      </c>
      <c r="D178" s="140" t="s">
        <v>596</v>
      </c>
      <c r="E178" s="92">
        <v>199000</v>
      </c>
      <c r="F178" s="79"/>
      <c r="G178" s="81">
        <f t="shared" si="5"/>
        <v>199000</v>
      </c>
    </row>
    <row r="179" spans="1:7" ht="45.75" customHeight="1">
      <c r="A179" s="79"/>
      <c r="B179" s="165" t="s">
        <v>550</v>
      </c>
      <c r="C179" s="141" t="s">
        <v>125</v>
      </c>
      <c r="D179" s="140" t="s">
        <v>596</v>
      </c>
      <c r="E179" s="92">
        <v>2087862</v>
      </c>
      <c r="F179" s="79"/>
      <c r="G179" s="81">
        <f t="shared" si="5"/>
        <v>2087862</v>
      </c>
    </row>
    <row r="180" spans="1:7" ht="48" customHeight="1">
      <c r="A180" s="79"/>
      <c r="B180" s="148" t="s">
        <v>562</v>
      </c>
      <c r="C180" s="141" t="s">
        <v>125</v>
      </c>
      <c r="D180" s="140" t="s">
        <v>596</v>
      </c>
      <c r="E180" s="92">
        <v>199000</v>
      </c>
      <c r="F180" s="79"/>
      <c r="G180" s="81">
        <f t="shared" si="5"/>
        <v>199000</v>
      </c>
    </row>
    <row r="181" spans="1:7" ht="39" customHeight="1">
      <c r="A181" s="79"/>
      <c r="B181" s="148" t="s">
        <v>563</v>
      </c>
      <c r="C181" s="141" t="s">
        <v>125</v>
      </c>
      <c r="D181" s="140" t="s">
        <v>596</v>
      </c>
      <c r="E181" s="92">
        <v>199000</v>
      </c>
      <c r="F181" s="79"/>
      <c r="G181" s="81">
        <f t="shared" si="5"/>
        <v>199000</v>
      </c>
    </row>
    <row r="182" spans="1:7" ht="33" customHeight="1">
      <c r="A182" s="79"/>
      <c r="B182" s="148" t="s">
        <v>564</v>
      </c>
      <c r="C182" s="141" t="s">
        <v>125</v>
      </c>
      <c r="D182" s="140" t="s">
        <v>596</v>
      </c>
      <c r="E182" s="92">
        <v>199000</v>
      </c>
      <c r="F182" s="79"/>
      <c r="G182" s="81">
        <f t="shared" si="5"/>
        <v>199000</v>
      </c>
    </row>
    <row r="183" spans="1:7" ht="46.5" customHeight="1">
      <c r="A183" s="79"/>
      <c r="B183" s="148" t="s">
        <v>565</v>
      </c>
      <c r="C183" s="141" t="s">
        <v>125</v>
      </c>
      <c r="D183" s="140" t="s">
        <v>596</v>
      </c>
      <c r="E183" s="92">
        <v>199000</v>
      </c>
      <c r="F183" s="79"/>
      <c r="G183" s="81">
        <f t="shared" si="5"/>
        <v>199000</v>
      </c>
    </row>
    <row r="184" spans="1:7" ht="46.5" customHeight="1">
      <c r="A184" s="79"/>
      <c r="B184" s="148" t="s">
        <v>601</v>
      </c>
      <c r="C184" s="141" t="s">
        <v>125</v>
      </c>
      <c r="D184" s="140" t="s">
        <v>596</v>
      </c>
      <c r="E184" s="92">
        <v>135000</v>
      </c>
      <c r="F184" s="79"/>
      <c r="G184" s="81">
        <f t="shared" ref="G184:G186" si="6">E184</f>
        <v>135000</v>
      </c>
    </row>
    <row r="185" spans="1:7" ht="46.5" customHeight="1">
      <c r="A185" s="79"/>
      <c r="B185" s="148" t="s">
        <v>602</v>
      </c>
      <c r="C185" s="141" t="s">
        <v>125</v>
      </c>
      <c r="D185" s="140" t="s">
        <v>596</v>
      </c>
      <c r="E185" s="92">
        <v>400000</v>
      </c>
      <c r="F185" s="79"/>
      <c r="G185" s="81">
        <f t="shared" si="6"/>
        <v>400000</v>
      </c>
    </row>
    <row r="186" spans="1:7" ht="46.5" customHeight="1">
      <c r="A186" s="79"/>
      <c r="B186" s="148" t="s">
        <v>603</v>
      </c>
      <c r="C186" s="141" t="s">
        <v>125</v>
      </c>
      <c r="D186" s="140" t="s">
        <v>596</v>
      </c>
      <c r="E186" s="92">
        <v>50000</v>
      </c>
      <c r="F186" s="79"/>
      <c r="G186" s="81">
        <f t="shared" si="6"/>
        <v>50000</v>
      </c>
    </row>
    <row r="187" spans="1:7" ht="16.5" customHeight="1">
      <c r="A187" s="79"/>
      <c r="B187" s="139" t="s">
        <v>35</v>
      </c>
      <c r="C187" s="118"/>
      <c r="D187" s="79"/>
      <c r="E187" s="143"/>
      <c r="F187" s="79"/>
      <c r="G187" s="81"/>
    </row>
    <row r="188" spans="1:7" ht="18.75" customHeight="1">
      <c r="A188" s="79"/>
      <c r="B188" s="96" t="s">
        <v>480</v>
      </c>
      <c r="C188" s="79" t="s">
        <v>334</v>
      </c>
      <c r="D188" s="79" t="s">
        <v>126</v>
      </c>
      <c r="E188" s="91">
        <f>ROUND(E169/E190,0)</f>
        <v>2932</v>
      </c>
      <c r="F188" s="79"/>
      <c r="G188" s="81">
        <f t="shared" si="5"/>
        <v>2932</v>
      </c>
    </row>
    <row r="189" spans="1:7" ht="16.5" customHeight="1">
      <c r="A189" s="79"/>
      <c r="B189" s="139" t="s">
        <v>36</v>
      </c>
      <c r="C189" s="118"/>
      <c r="D189" s="79"/>
      <c r="E189" s="91"/>
      <c r="F189" s="79"/>
      <c r="G189" s="81"/>
    </row>
    <row r="190" spans="1:7" ht="20.25" customHeight="1">
      <c r="A190" s="79"/>
      <c r="B190" s="96" t="s">
        <v>479</v>
      </c>
      <c r="C190" s="118" t="s">
        <v>125</v>
      </c>
      <c r="D190" s="79" t="s">
        <v>137</v>
      </c>
      <c r="E190" s="91">
        <v>2000</v>
      </c>
      <c r="F190" s="79"/>
      <c r="G190" s="81">
        <f t="shared" si="5"/>
        <v>2000</v>
      </c>
    </row>
    <row r="191" spans="1:7" ht="16.5" customHeight="1">
      <c r="A191" s="79"/>
      <c r="B191" s="139" t="s">
        <v>37</v>
      </c>
      <c r="C191" s="118"/>
      <c r="D191" s="79"/>
      <c r="E191" s="91"/>
      <c r="F191" s="79"/>
      <c r="G191" s="81"/>
    </row>
    <row r="192" spans="1:7" ht="26.25" customHeight="1">
      <c r="A192" s="79"/>
      <c r="B192" s="96" t="s">
        <v>312</v>
      </c>
      <c r="C192" s="118" t="s">
        <v>142</v>
      </c>
      <c r="D192" s="79" t="s">
        <v>137</v>
      </c>
      <c r="E192" s="91">
        <v>100</v>
      </c>
      <c r="F192" s="79"/>
      <c r="G192" s="81">
        <f t="shared" si="5"/>
        <v>100</v>
      </c>
    </row>
    <row r="193" spans="1:7" ht="16.5" customHeight="1">
      <c r="A193" s="136"/>
      <c r="B193" s="267" t="s">
        <v>178</v>
      </c>
      <c r="C193" s="268"/>
      <c r="D193" s="79"/>
      <c r="E193" s="91"/>
      <c r="F193" s="79"/>
      <c r="G193" s="81"/>
    </row>
    <row r="194" spans="1:7" ht="22.5" customHeight="1">
      <c r="A194" s="196">
        <v>3</v>
      </c>
      <c r="B194" s="255" t="s">
        <v>182</v>
      </c>
      <c r="C194" s="256"/>
      <c r="D194" s="79"/>
      <c r="E194" s="79"/>
      <c r="F194" s="79"/>
      <c r="G194" s="79"/>
    </row>
    <row r="195" spans="1:7" ht="14.25" customHeight="1">
      <c r="A195" s="79">
        <v>1</v>
      </c>
      <c r="B195" s="193" t="s">
        <v>34</v>
      </c>
      <c r="C195" s="79"/>
      <c r="D195" s="79"/>
      <c r="E195" s="80"/>
      <c r="F195" s="79"/>
      <c r="G195" s="79"/>
    </row>
    <row r="196" spans="1:7" ht="32.25" customHeight="1">
      <c r="A196" s="79"/>
      <c r="B196" s="85" t="s">
        <v>443</v>
      </c>
      <c r="C196" s="79" t="s">
        <v>125</v>
      </c>
      <c r="D196" s="79" t="s">
        <v>126</v>
      </c>
      <c r="E196" s="83">
        <f>800000+500000</f>
        <v>1300000</v>
      </c>
      <c r="F196" s="79"/>
      <c r="G196" s="80">
        <f>E196+F196</f>
        <v>1300000</v>
      </c>
    </row>
    <row r="197" spans="1:7" ht="14.25" customHeight="1">
      <c r="A197" s="79">
        <v>2</v>
      </c>
      <c r="B197" s="193" t="s">
        <v>35</v>
      </c>
      <c r="C197" s="79"/>
      <c r="D197" s="79"/>
      <c r="E197" s="82"/>
      <c r="F197" s="79"/>
      <c r="G197" s="79"/>
    </row>
    <row r="198" spans="1:7" ht="24.75" customHeight="1">
      <c r="A198" s="79"/>
      <c r="B198" s="85" t="s">
        <v>160</v>
      </c>
      <c r="C198" s="79" t="s">
        <v>127</v>
      </c>
      <c r="D198" s="79" t="s">
        <v>126</v>
      </c>
      <c r="E198" s="82">
        <v>120</v>
      </c>
      <c r="F198" s="79"/>
      <c r="G198" s="80">
        <f>E198+F198</f>
        <v>120</v>
      </c>
    </row>
    <row r="199" spans="1:7" ht="31.5" customHeight="1">
      <c r="A199" s="79"/>
      <c r="B199" s="85" t="s">
        <v>234</v>
      </c>
      <c r="C199" s="79" t="s">
        <v>127</v>
      </c>
      <c r="D199" s="79" t="s">
        <v>126</v>
      </c>
      <c r="E199" s="82">
        <v>200</v>
      </c>
      <c r="F199" s="79"/>
      <c r="G199" s="80">
        <f>E199+F199</f>
        <v>200</v>
      </c>
    </row>
    <row r="200" spans="1:7" ht="26.25" customHeight="1">
      <c r="A200" s="79"/>
      <c r="B200" s="85" t="s">
        <v>318</v>
      </c>
      <c r="C200" s="79" t="s">
        <v>148</v>
      </c>
      <c r="D200" s="79" t="s">
        <v>126</v>
      </c>
      <c r="E200" s="82">
        <v>12</v>
      </c>
      <c r="F200" s="79"/>
      <c r="G200" s="80">
        <f>E200</f>
        <v>12</v>
      </c>
    </row>
    <row r="201" spans="1:7" ht="14.25" customHeight="1">
      <c r="A201" s="79">
        <v>3</v>
      </c>
      <c r="B201" s="193" t="s">
        <v>36</v>
      </c>
      <c r="C201" s="79"/>
      <c r="D201" s="79"/>
      <c r="E201" s="82"/>
      <c r="F201" s="79"/>
      <c r="G201" s="79"/>
    </row>
    <row r="202" spans="1:7" ht="30" customHeight="1">
      <c r="A202" s="79"/>
      <c r="B202" s="85" t="s">
        <v>319</v>
      </c>
      <c r="C202" s="79" t="s">
        <v>125</v>
      </c>
      <c r="D202" s="79" t="s">
        <v>137</v>
      </c>
      <c r="E202" s="91">
        <f>800000/120/12</f>
        <v>555.55555555555554</v>
      </c>
      <c r="F202" s="79"/>
      <c r="G202" s="81">
        <f>E202+F202</f>
        <v>555.55555555555554</v>
      </c>
    </row>
    <row r="203" spans="1:7" ht="27.75" customHeight="1">
      <c r="A203" s="79"/>
      <c r="B203" s="85" t="s">
        <v>235</v>
      </c>
      <c r="C203" s="79" t="s">
        <v>125</v>
      </c>
      <c r="D203" s="79" t="s">
        <v>137</v>
      </c>
      <c r="E203" s="91">
        <f>500000/200</f>
        <v>2500</v>
      </c>
      <c r="F203" s="79"/>
      <c r="G203" s="81">
        <f>E203+F203</f>
        <v>2500</v>
      </c>
    </row>
    <row r="204" spans="1:7" ht="25.5" hidden="1" customHeight="1">
      <c r="A204" s="79"/>
      <c r="B204" s="85"/>
      <c r="C204" s="79"/>
      <c r="D204" s="79"/>
      <c r="E204" s="91"/>
      <c r="F204" s="79"/>
      <c r="G204" s="81"/>
    </row>
    <row r="205" spans="1:7" ht="14.25" customHeight="1">
      <c r="A205" s="79">
        <v>4</v>
      </c>
      <c r="B205" s="193" t="s">
        <v>37</v>
      </c>
      <c r="C205" s="79"/>
      <c r="D205" s="79"/>
      <c r="E205" s="79"/>
      <c r="F205" s="79"/>
      <c r="G205" s="79"/>
    </row>
    <row r="206" spans="1:7" ht="26.25" customHeight="1">
      <c r="A206" s="79"/>
      <c r="B206" s="85" t="s">
        <v>313</v>
      </c>
      <c r="C206" s="79" t="s">
        <v>142</v>
      </c>
      <c r="D206" s="79" t="s">
        <v>137</v>
      </c>
      <c r="E206" s="91">
        <v>100</v>
      </c>
      <c r="F206" s="79"/>
      <c r="G206" s="81">
        <f>E206+F206</f>
        <v>100</v>
      </c>
    </row>
    <row r="207" spans="1:7">
      <c r="A207" s="196">
        <v>4</v>
      </c>
      <c r="B207" s="257" t="s">
        <v>179</v>
      </c>
      <c r="C207" s="269"/>
      <c r="D207" s="79"/>
      <c r="E207" s="88"/>
      <c r="F207" s="79"/>
      <c r="G207" s="81"/>
    </row>
    <row r="208" spans="1:7" ht="23.25" customHeight="1">
      <c r="A208" s="196"/>
      <c r="B208" s="193" t="s">
        <v>255</v>
      </c>
      <c r="C208" s="79"/>
      <c r="D208" s="79"/>
      <c r="E208" s="84">
        <f>E210+E211</f>
        <v>6099000</v>
      </c>
      <c r="F208" s="196"/>
      <c r="G208" s="84">
        <f>E208+F208</f>
        <v>6099000</v>
      </c>
    </row>
    <row r="209" spans="1:7" ht="14.25" customHeight="1">
      <c r="A209" s="79">
        <v>1</v>
      </c>
      <c r="B209" s="193" t="s">
        <v>34</v>
      </c>
      <c r="C209" s="79"/>
      <c r="D209" s="79"/>
      <c r="E209" s="79"/>
      <c r="F209" s="79"/>
      <c r="G209" s="79"/>
    </row>
    <row r="210" spans="1:7" ht="21" customHeight="1">
      <c r="A210" s="79"/>
      <c r="B210" s="85" t="s">
        <v>188</v>
      </c>
      <c r="C210" s="79" t="s">
        <v>129</v>
      </c>
      <c r="D210" s="79" t="s">
        <v>139</v>
      </c>
      <c r="E210" s="83">
        <v>6000000</v>
      </c>
      <c r="F210" s="79"/>
      <c r="G210" s="80">
        <f>E210+F210</f>
        <v>6000000</v>
      </c>
    </row>
    <row r="211" spans="1:7" ht="32.25" customHeight="1">
      <c r="A211" s="79"/>
      <c r="B211" s="85" t="s">
        <v>236</v>
      </c>
      <c r="C211" s="79" t="s">
        <v>129</v>
      </c>
      <c r="D211" s="79" t="s">
        <v>139</v>
      </c>
      <c r="E211" s="83">
        <f>140000-41000</f>
        <v>99000</v>
      </c>
      <c r="F211" s="79"/>
      <c r="G211" s="80">
        <f>E211</f>
        <v>99000</v>
      </c>
    </row>
    <row r="212" spans="1:7" ht="14.25" customHeight="1">
      <c r="A212" s="79">
        <v>2</v>
      </c>
      <c r="B212" s="193" t="s">
        <v>35</v>
      </c>
      <c r="C212" s="79"/>
      <c r="D212" s="79"/>
      <c r="E212" s="79"/>
      <c r="F212" s="79"/>
      <c r="G212" s="79"/>
    </row>
    <row r="213" spans="1:7" ht="24" customHeight="1">
      <c r="A213" s="79"/>
      <c r="B213" s="85" t="s">
        <v>189</v>
      </c>
      <c r="C213" s="79" t="s">
        <v>190</v>
      </c>
      <c r="D213" s="79" t="s">
        <v>126</v>
      </c>
      <c r="E213" s="86">
        <v>692841</v>
      </c>
      <c r="F213" s="79"/>
      <c r="G213" s="80">
        <f>E213+F213</f>
        <v>692841</v>
      </c>
    </row>
    <row r="214" spans="1:7" ht="30" customHeight="1">
      <c r="A214" s="79"/>
      <c r="B214" s="85" t="s">
        <v>164</v>
      </c>
      <c r="C214" s="79" t="s">
        <v>127</v>
      </c>
      <c r="D214" s="79" t="s">
        <v>126</v>
      </c>
      <c r="E214" s="82">
        <v>107</v>
      </c>
      <c r="F214" s="79"/>
      <c r="G214" s="82">
        <f>E214</f>
        <v>107</v>
      </c>
    </row>
    <row r="215" spans="1:7" ht="14.25" customHeight="1">
      <c r="A215" s="79">
        <v>3</v>
      </c>
      <c r="B215" s="193" t="s">
        <v>36</v>
      </c>
      <c r="C215" s="79"/>
      <c r="D215" s="79"/>
      <c r="E215" s="79"/>
      <c r="F215" s="79"/>
      <c r="G215" s="79"/>
    </row>
    <row r="216" spans="1:7" ht="27.75" customHeight="1">
      <c r="A216" s="79"/>
      <c r="B216" s="85" t="s">
        <v>192</v>
      </c>
      <c r="C216" s="79" t="s">
        <v>129</v>
      </c>
      <c r="D216" s="79" t="s">
        <v>191</v>
      </c>
      <c r="E216" s="83">
        <v>8.66</v>
      </c>
      <c r="F216" s="79"/>
      <c r="G216" s="81">
        <f>E216+F216</f>
        <v>8.66</v>
      </c>
    </row>
    <row r="217" spans="1:7" ht="29.25" customHeight="1">
      <c r="A217" s="79"/>
      <c r="B217" s="85" t="s">
        <v>165</v>
      </c>
      <c r="C217" s="79" t="s">
        <v>129</v>
      </c>
      <c r="D217" s="79" t="s">
        <v>141</v>
      </c>
      <c r="E217" s="83">
        <f>E211/E214+0.01</f>
        <v>925.24364485981312</v>
      </c>
      <c r="F217" s="79"/>
      <c r="G217" s="81">
        <f>E217</f>
        <v>925.24364485981312</v>
      </c>
    </row>
    <row r="218" spans="1:7" ht="14.25" customHeight="1">
      <c r="A218" s="79">
        <v>4</v>
      </c>
      <c r="B218" s="193" t="s">
        <v>37</v>
      </c>
      <c r="C218" s="79"/>
      <c r="D218" s="79"/>
      <c r="E218" s="79"/>
      <c r="F218" s="79"/>
      <c r="G218" s="79"/>
    </row>
    <row r="219" spans="1:7" ht="29.25" customHeight="1">
      <c r="A219" s="79"/>
      <c r="B219" s="85" t="s">
        <v>193</v>
      </c>
      <c r="C219" s="79" t="s">
        <v>142</v>
      </c>
      <c r="D219" s="79" t="s">
        <v>137</v>
      </c>
      <c r="E219" s="79">
        <v>100</v>
      </c>
      <c r="F219" s="79"/>
      <c r="G219" s="81">
        <f>E219+F219</f>
        <v>100</v>
      </c>
    </row>
    <row r="220" spans="1:7" ht="21" customHeight="1">
      <c r="A220" s="79"/>
      <c r="B220" s="255" t="s">
        <v>256</v>
      </c>
      <c r="C220" s="263"/>
      <c r="D220" s="79"/>
      <c r="E220" s="79"/>
      <c r="F220" s="79"/>
      <c r="G220" s="79"/>
    </row>
    <row r="221" spans="1:7" ht="14.25" customHeight="1">
      <c r="A221" s="79">
        <v>1</v>
      </c>
      <c r="B221" s="193" t="s">
        <v>34</v>
      </c>
      <c r="C221" s="79"/>
      <c r="D221" s="79"/>
      <c r="E221" s="79"/>
      <c r="F221" s="79"/>
      <c r="G221" s="79"/>
    </row>
    <row r="222" spans="1:7">
      <c r="A222" s="79"/>
      <c r="B222" s="85" t="s">
        <v>237</v>
      </c>
      <c r="C222" s="79" t="s">
        <v>129</v>
      </c>
      <c r="D222" s="79" t="s">
        <v>126</v>
      </c>
      <c r="E222" s="83">
        <f>719510-100000</f>
        <v>619510</v>
      </c>
      <c r="F222" s="79"/>
      <c r="G222" s="81">
        <f>E222+F222</f>
        <v>619510</v>
      </c>
    </row>
    <row r="223" spans="1:7" ht="14.25" customHeight="1">
      <c r="A223" s="79">
        <v>2</v>
      </c>
      <c r="B223" s="193" t="s">
        <v>35</v>
      </c>
      <c r="C223" s="79"/>
      <c r="D223" s="79"/>
      <c r="E223" s="82"/>
      <c r="F223" s="79"/>
      <c r="G223" s="79"/>
    </row>
    <row r="224" spans="1:7" ht="33.75" customHeight="1">
      <c r="A224" s="79"/>
      <c r="B224" s="85" t="s">
        <v>270</v>
      </c>
      <c r="C224" s="79" t="s">
        <v>134</v>
      </c>
      <c r="D224" s="79" t="s">
        <v>126</v>
      </c>
      <c r="E224" s="82">
        <v>30</v>
      </c>
      <c r="F224" s="79"/>
      <c r="G224" s="79">
        <f>E224</f>
        <v>30</v>
      </c>
    </row>
    <row r="225" spans="1:7" ht="15.75" customHeight="1">
      <c r="A225" s="79"/>
      <c r="B225" s="85" t="s">
        <v>238</v>
      </c>
      <c r="C225" s="79" t="s">
        <v>134</v>
      </c>
      <c r="D225" s="79" t="s">
        <v>126</v>
      </c>
      <c r="E225" s="82">
        <v>10</v>
      </c>
      <c r="F225" s="79"/>
      <c r="G225" s="79">
        <f>E225</f>
        <v>10</v>
      </c>
    </row>
    <row r="226" spans="1:7" ht="48" customHeight="1">
      <c r="A226" s="79"/>
      <c r="B226" s="85" t="s">
        <v>271</v>
      </c>
      <c r="C226" s="79" t="s">
        <v>134</v>
      </c>
      <c r="D226" s="79" t="s">
        <v>126</v>
      </c>
      <c r="E226" s="82">
        <v>30</v>
      </c>
      <c r="F226" s="79"/>
      <c r="G226" s="79">
        <f>E226+F226</f>
        <v>30</v>
      </c>
    </row>
    <row r="227" spans="1:7" ht="14.25" customHeight="1">
      <c r="A227" s="79">
        <v>3</v>
      </c>
      <c r="B227" s="193" t="s">
        <v>36</v>
      </c>
      <c r="C227" s="79"/>
      <c r="D227" s="79"/>
      <c r="E227" s="79"/>
      <c r="F227" s="79"/>
      <c r="G227" s="79"/>
    </row>
    <row r="228" spans="1:7" ht="24.75" customHeight="1">
      <c r="A228" s="79"/>
      <c r="B228" s="85" t="s">
        <v>272</v>
      </c>
      <c r="C228" s="79" t="s">
        <v>129</v>
      </c>
      <c r="D228" s="79" t="s">
        <v>137</v>
      </c>
      <c r="E228" s="81">
        <v>10000</v>
      </c>
      <c r="F228" s="79"/>
      <c r="G228" s="81">
        <f>E228</f>
        <v>10000</v>
      </c>
    </row>
    <row r="229" spans="1:7" ht="20.25" customHeight="1">
      <c r="A229" s="79"/>
      <c r="B229" s="85" t="s">
        <v>240</v>
      </c>
      <c r="C229" s="79" t="s">
        <v>129</v>
      </c>
      <c r="D229" s="79" t="s">
        <v>137</v>
      </c>
      <c r="E229" s="81">
        <v>9951</v>
      </c>
      <c r="F229" s="79"/>
      <c r="G229" s="81">
        <f>E229</f>
        <v>9951</v>
      </c>
    </row>
    <row r="230" spans="1:7" ht="36" customHeight="1">
      <c r="A230" s="79"/>
      <c r="B230" s="85" t="s">
        <v>273</v>
      </c>
      <c r="C230" s="79" t="s">
        <v>129</v>
      </c>
      <c r="D230" s="79" t="s">
        <v>137</v>
      </c>
      <c r="E230" s="81">
        <v>7333.34</v>
      </c>
      <c r="F230" s="79"/>
      <c r="G230" s="81">
        <f>E230+F230</f>
        <v>7333.34</v>
      </c>
    </row>
    <row r="231" spans="1:7" ht="14.25" customHeight="1">
      <c r="A231" s="79">
        <v>4</v>
      </c>
      <c r="B231" s="193" t="s">
        <v>37</v>
      </c>
      <c r="C231" s="79"/>
      <c r="D231" s="79"/>
      <c r="E231" s="82"/>
      <c r="F231" s="79"/>
      <c r="G231" s="79"/>
    </row>
    <row r="232" spans="1:7">
      <c r="A232" s="79"/>
      <c r="B232" s="85" t="s">
        <v>166</v>
      </c>
      <c r="C232" s="79" t="s">
        <v>142</v>
      </c>
      <c r="D232" s="79" t="s">
        <v>167</v>
      </c>
      <c r="E232" s="82">
        <v>100</v>
      </c>
      <c r="F232" s="79"/>
      <c r="G232" s="80">
        <f t="shared" ref="G232" si="7">E232+F232</f>
        <v>100</v>
      </c>
    </row>
    <row r="233" spans="1:7" ht="21.75" hidden="1" customHeight="1">
      <c r="A233" s="79"/>
      <c r="B233" s="255" t="s">
        <v>304</v>
      </c>
      <c r="C233" s="270"/>
      <c r="D233" s="256"/>
      <c r="E233" s="82"/>
      <c r="F233" s="79"/>
      <c r="G233" s="80"/>
    </row>
    <row r="234" spans="1:7" ht="14.25" hidden="1" customHeight="1">
      <c r="A234" s="79">
        <v>1</v>
      </c>
      <c r="B234" s="193" t="s">
        <v>34</v>
      </c>
      <c r="C234" s="79"/>
      <c r="D234" s="79"/>
      <c r="E234" s="82"/>
      <c r="F234" s="79"/>
      <c r="G234" s="80"/>
    </row>
    <row r="235" spans="1:7" ht="33.6" hidden="1" customHeight="1">
      <c r="A235" s="79"/>
      <c r="B235" s="85" t="s">
        <v>305</v>
      </c>
      <c r="C235" s="79" t="s">
        <v>129</v>
      </c>
      <c r="D235" s="79" t="s">
        <v>171</v>
      </c>
      <c r="E235" s="83">
        <v>0</v>
      </c>
      <c r="F235" s="79"/>
      <c r="G235" s="81">
        <f>E235</f>
        <v>0</v>
      </c>
    </row>
    <row r="236" spans="1:7" ht="14.25" hidden="1" customHeight="1">
      <c r="A236" s="79">
        <v>2</v>
      </c>
      <c r="B236" s="193" t="s">
        <v>35</v>
      </c>
      <c r="C236" s="79"/>
      <c r="D236" s="79"/>
      <c r="E236" s="82"/>
      <c r="F236" s="79"/>
      <c r="G236" s="80"/>
    </row>
    <row r="237" spans="1:7" ht="22.5" hidden="1">
      <c r="A237" s="79"/>
      <c r="B237" s="85" t="s">
        <v>308</v>
      </c>
      <c r="C237" s="79" t="s">
        <v>134</v>
      </c>
      <c r="D237" s="79" t="s">
        <v>126</v>
      </c>
      <c r="E237" s="82">
        <v>0</v>
      </c>
      <c r="F237" s="79"/>
      <c r="G237" s="80">
        <f>E237</f>
        <v>0</v>
      </c>
    </row>
    <row r="238" spans="1:7" ht="14.25" hidden="1" customHeight="1">
      <c r="A238" s="79">
        <v>3</v>
      </c>
      <c r="B238" s="193" t="s">
        <v>36</v>
      </c>
      <c r="C238" s="79"/>
      <c r="D238" s="79"/>
      <c r="E238" s="82"/>
      <c r="F238" s="79"/>
      <c r="G238" s="80"/>
    </row>
    <row r="239" spans="1:7" ht="22.5" hidden="1">
      <c r="A239" s="79"/>
      <c r="B239" s="85" t="s">
        <v>307</v>
      </c>
      <c r="C239" s="79" t="s">
        <v>125</v>
      </c>
      <c r="D239" s="79" t="s">
        <v>137</v>
      </c>
      <c r="E239" s="83">
        <v>0</v>
      </c>
      <c r="F239" s="79"/>
      <c r="G239" s="81">
        <f>E239</f>
        <v>0</v>
      </c>
    </row>
    <row r="240" spans="1:7" ht="12" hidden="1" customHeight="1">
      <c r="A240" s="79">
        <v>4</v>
      </c>
      <c r="B240" s="193" t="s">
        <v>37</v>
      </c>
      <c r="C240" s="79"/>
      <c r="D240" s="79"/>
      <c r="E240" s="82"/>
      <c r="F240" s="79"/>
      <c r="G240" s="80"/>
    </row>
    <row r="241" spans="1:7" ht="22.5" hidden="1">
      <c r="A241" s="79"/>
      <c r="B241" s="85" t="s">
        <v>306</v>
      </c>
      <c r="C241" s="79" t="s">
        <v>142</v>
      </c>
      <c r="D241" s="79" t="s">
        <v>167</v>
      </c>
      <c r="E241" s="82">
        <v>0</v>
      </c>
      <c r="F241" s="79"/>
      <c r="G241" s="80">
        <f>E241</f>
        <v>0</v>
      </c>
    </row>
    <row r="242" spans="1:7" ht="19.5" customHeight="1">
      <c r="A242" s="79"/>
      <c r="B242" s="255" t="s">
        <v>320</v>
      </c>
      <c r="C242" s="263"/>
      <c r="D242" s="79"/>
      <c r="E242" s="82"/>
      <c r="F242" s="79"/>
      <c r="G242" s="79"/>
    </row>
    <row r="243" spans="1:7" ht="14.25" customHeight="1">
      <c r="A243" s="79">
        <v>1</v>
      </c>
      <c r="B243" s="193" t="s">
        <v>34</v>
      </c>
      <c r="C243" s="79"/>
      <c r="D243" s="79"/>
      <c r="E243" s="82"/>
      <c r="F243" s="79"/>
      <c r="G243" s="79"/>
    </row>
    <row r="244" spans="1:7" ht="25.5" customHeight="1">
      <c r="A244" s="79"/>
      <c r="B244" s="85" t="s">
        <v>199</v>
      </c>
      <c r="C244" s="79" t="s">
        <v>129</v>
      </c>
      <c r="D244" s="79" t="s">
        <v>171</v>
      </c>
      <c r="E244" s="83">
        <v>150000</v>
      </c>
      <c r="F244" s="79"/>
      <c r="G244" s="83">
        <f>E244+F244</f>
        <v>150000</v>
      </c>
    </row>
    <row r="245" spans="1:7" ht="14.25" customHeight="1">
      <c r="A245" s="79">
        <v>2</v>
      </c>
      <c r="B245" s="193" t="s">
        <v>35</v>
      </c>
      <c r="C245" s="79"/>
      <c r="D245" s="79"/>
      <c r="E245" s="82"/>
      <c r="F245" s="79"/>
      <c r="G245" s="79"/>
    </row>
    <row r="246" spans="1:7" ht="28.5" customHeight="1">
      <c r="A246" s="79"/>
      <c r="B246" s="85" t="s">
        <v>198</v>
      </c>
      <c r="C246" s="79" t="s">
        <v>129</v>
      </c>
      <c r="D246" s="79" t="s">
        <v>126</v>
      </c>
      <c r="E246" s="82">
        <v>1</v>
      </c>
      <c r="F246" s="79"/>
      <c r="G246" s="80">
        <f>E246+F246</f>
        <v>1</v>
      </c>
    </row>
    <row r="247" spans="1:7" ht="27" customHeight="1">
      <c r="A247" s="79"/>
      <c r="B247" s="85" t="s">
        <v>172</v>
      </c>
      <c r="C247" s="79" t="s">
        <v>173</v>
      </c>
      <c r="D247" s="79" t="s">
        <v>139</v>
      </c>
      <c r="E247" s="82">
        <v>8</v>
      </c>
      <c r="F247" s="79"/>
      <c r="G247" s="80">
        <f>E247+F247</f>
        <v>8</v>
      </c>
    </row>
    <row r="248" spans="1:7" ht="14.25" customHeight="1">
      <c r="A248" s="79">
        <v>3</v>
      </c>
      <c r="B248" s="193" t="s">
        <v>36</v>
      </c>
      <c r="C248" s="79"/>
      <c r="D248" s="79"/>
      <c r="E248" s="82"/>
      <c r="F248" s="79"/>
      <c r="G248" s="79"/>
    </row>
    <row r="249" spans="1:7" ht="22.5">
      <c r="A249" s="79"/>
      <c r="B249" s="85" t="s">
        <v>200</v>
      </c>
      <c r="C249" s="79" t="s">
        <v>125</v>
      </c>
      <c r="D249" s="79" t="s">
        <v>137</v>
      </c>
      <c r="E249" s="83">
        <f>E244/E247</f>
        <v>18750</v>
      </c>
      <c r="F249" s="79"/>
      <c r="G249" s="83">
        <f>E249+F249</f>
        <v>18750</v>
      </c>
    </row>
    <row r="250" spans="1:7" ht="14.25" customHeight="1">
      <c r="A250" s="79">
        <v>4</v>
      </c>
      <c r="B250" s="193" t="s">
        <v>37</v>
      </c>
      <c r="C250" s="79"/>
      <c r="D250" s="79"/>
      <c r="E250" s="83"/>
      <c r="F250" s="79"/>
      <c r="G250" s="79"/>
    </row>
    <row r="251" spans="1:7" ht="18.75" customHeight="1">
      <c r="A251" s="79"/>
      <c r="B251" s="85" t="s">
        <v>174</v>
      </c>
      <c r="C251" s="79" t="s">
        <v>142</v>
      </c>
      <c r="D251" s="79" t="s">
        <v>137</v>
      </c>
      <c r="E251" s="97">
        <v>100</v>
      </c>
      <c r="F251" s="79"/>
      <c r="G251" s="80">
        <f>E251+F251</f>
        <v>100</v>
      </c>
    </row>
    <row r="252" spans="1:7" ht="20.25" customHeight="1">
      <c r="A252" s="79"/>
      <c r="B252" s="194" t="s">
        <v>323</v>
      </c>
      <c r="C252" s="195"/>
      <c r="D252" s="87"/>
      <c r="E252" s="82"/>
      <c r="F252" s="79"/>
      <c r="G252" s="79"/>
    </row>
    <row r="253" spans="1:7" ht="14.25" customHeight="1">
      <c r="A253" s="79">
        <v>1</v>
      </c>
      <c r="B253" s="193" t="s">
        <v>34</v>
      </c>
      <c r="C253" s="79"/>
      <c r="D253" s="87"/>
      <c r="E253" s="82"/>
      <c r="F253" s="79"/>
      <c r="G253" s="79"/>
    </row>
    <row r="254" spans="1:7" ht="24" customHeight="1">
      <c r="A254" s="79"/>
      <c r="B254" s="85" t="s">
        <v>298</v>
      </c>
      <c r="C254" s="79" t="s">
        <v>129</v>
      </c>
      <c r="D254" s="79" t="s">
        <v>171</v>
      </c>
      <c r="E254" s="83">
        <v>18000</v>
      </c>
      <c r="F254" s="79"/>
      <c r="G254" s="83">
        <f>E254</f>
        <v>18000</v>
      </c>
    </row>
    <row r="255" spans="1:7" ht="14.25" customHeight="1">
      <c r="A255" s="79">
        <v>2</v>
      </c>
      <c r="B255" s="193" t="s">
        <v>35</v>
      </c>
      <c r="C255" s="79"/>
      <c r="D255" s="87"/>
      <c r="E255" s="82"/>
      <c r="F255" s="79"/>
      <c r="G255" s="79"/>
    </row>
    <row r="256" spans="1:7" ht="27.75" customHeight="1">
      <c r="A256" s="79"/>
      <c r="B256" s="85" t="s">
        <v>299</v>
      </c>
      <c r="C256" s="79" t="s">
        <v>173</v>
      </c>
      <c r="D256" s="79" t="s">
        <v>139</v>
      </c>
      <c r="E256" s="79">
        <v>12</v>
      </c>
      <c r="F256" s="79"/>
      <c r="G256" s="79">
        <f>E256</f>
        <v>12</v>
      </c>
    </row>
    <row r="257" spans="1:7" ht="14.25" customHeight="1">
      <c r="A257" s="79">
        <v>3</v>
      </c>
      <c r="B257" s="193" t="s">
        <v>36</v>
      </c>
      <c r="C257" s="79"/>
      <c r="D257" s="87"/>
      <c r="E257" s="82"/>
      <c r="F257" s="79"/>
      <c r="G257" s="79"/>
    </row>
    <row r="258" spans="1:7" ht="24" customHeight="1">
      <c r="A258" s="79"/>
      <c r="B258" s="85" t="s">
        <v>300</v>
      </c>
      <c r="C258" s="79" t="s">
        <v>125</v>
      </c>
      <c r="D258" s="79" t="s">
        <v>137</v>
      </c>
      <c r="E258" s="81">
        <f>E254/E256</f>
        <v>1500</v>
      </c>
      <c r="F258" s="79"/>
      <c r="G258" s="81">
        <f>E258+F258</f>
        <v>1500</v>
      </c>
    </row>
    <row r="259" spans="1:7" ht="14.25" customHeight="1">
      <c r="A259" s="79">
        <v>4</v>
      </c>
      <c r="B259" s="193" t="s">
        <v>37</v>
      </c>
      <c r="C259" s="79"/>
      <c r="D259" s="87"/>
      <c r="E259" s="82"/>
      <c r="F259" s="79"/>
      <c r="G259" s="79"/>
    </row>
    <row r="260" spans="1:7" ht="14.25" customHeight="1">
      <c r="A260" s="79"/>
      <c r="B260" s="85" t="s">
        <v>166</v>
      </c>
      <c r="C260" s="79" t="s">
        <v>142</v>
      </c>
      <c r="D260" s="79" t="s">
        <v>137</v>
      </c>
      <c r="E260" s="97">
        <v>100</v>
      </c>
      <c r="F260" s="79"/>
      <c r="G260" s="80">
        <f>E260+F260</f>
        <v>100</v>
      </c>
    </row>
    <row r="261" spans="1:7" ht="28.5" hidden="1" customHeight="1">
      <c r="A261" s="196">
        <v>5</v>
      </c>
      <c r="B261" s="255" t="s">
        <v>257</v>
      </c>
      <c r="C261" s="256"/>
      <c r="D261" s="79"/>
      <c r="E261" s="79"/>
      <c r="F261" s="79"/>
      <c r="G261" s="79"/>
    </row>
    <row r="262" spans="1:7" ht="13.5" hidden="1" customHeight="1">
      <c r="A262" s="79">
        <v>1</v>
      </c>
      <c r="B262" s="193" t="s">
        <v>34</v>
      </c>
      <c r="C262" s="79"/>
      <c r="D262" s="79"/>
      <c r="E262" s="79"/>
      <c r="F262" s="79"/>
      <c r="G262" s="79"/>
    </row>
    <row r="263" spans="1:7" hidden="1">
      <c r="A263" s="79"/>
      <c r="B263" s="85" t="s">
        <v>123</v>
      </c>
      <c r="C263" s="79" t="s">
        <v>129</v>
      </c>
      <c r="D263" s="79" t="s">
        <v>126</v>
      </c>
      <c r="E263" s="83"/>
      <c r="F263" s="79"/>
      <c r="G263" s="83"/>
    </row>
    <row r="264" spans="1:7" ht="13.5" hidden="1" customHeight="1">
      <c r="A264" s="79">
        <v>2</v>
      </c>
      <c r="B264" s="193" t="s">
        <v>35</v>
      </c>
      <c r="C264" s="79"/>
      <c r="D264" s="79"/>
      <c r="E264" s="82"/>
      <c r="F264" s="79"/>
      <c r="G264" s="83"/>
    </row>
    <row r="265" spans="1:7" ht="26.25" hidden="1" customHeight="1">
      <c r="A265" s="79"/>
      <c r="B265" s="85" t="s">
        <v>168</v>
      </c>
      <c r="C265" s="79" t="s">
        <v>127</v>
      </c>
      <c r="D265" s="79" t="s">
        <v>126</v>
      </c>
      <c r="E265" s="82"/>
      <c r="F265" s="79"/>
      <c r="G265" s="80"/>
    </row>
    <row r="266" spans="1:7" ht="24.75" hidden="1" customHeight="1">
      <c r="A266" s="79"/>
      <c r="B266" s="85" t="s">
        <v>196</v>
      </c>
      <c r="C266" s="79" t="s">
        <v>127</v>
      </c>
      <c r="D266" s="79" t="s">
        <v>126</v>
      </c>
      <c r="E266" s="82"/>
      <c r="F266" s="79"/>
      <c r="G266" s="80"/>
    </row>
    <row r="267" spans="1:7" ht="13.5" hidden="1" customHeight="1">
      <c r="A267" s="79">
        <v>3</v>
      </c>
      <c r="B267" s="193" t="s">
        <v>36</v>
      </c>
      <c r="C267" s="79"/>
      <c r="D267" s="79"/>
      <c r="E267" s="82"/>
      <c r="F267" s="79"/>
      <c r="G267" s="79"/>
    </row>
    <row r="268" spans="1:7" ht="22.5" hidden="1">
      <c r="A268" s="79"/>
      <c r="B268" s="85" t="s">
        <v>169</v>
      </c>
      <c r="C268" s="79" t="s">
        <v>129</v>
      </c>
      <c r="D268" s="79" t="s">
        <v>141</v>
      </c>
      <c r="E268" s="83"/>
      <c r="F268" s="79"/>
      <c r="G268" s="83"/>
    </row>
    <row r="269" spans="1:7" hidden="1">
      <c r="A269" s="79"/>
      <c r="B269" s="85" t="s">
        <v>197</v>
      </c>
      <c r="C269" s="79" t="s">
        <v>125</v>
      </c>
      <c r="D269" s="79" t="s">
        <v>141</v>
      </c>
      <c r="E269" s="83"/>
      <c r="F269" s="79"/>
      <c r="G269" s="83"/>
    </row>
    <row r="270" spans="1:7" ht="13.5" hidden="1" customHeight="1">
      <c r="A270" s="79">
        <v>4</v>
      </c>
      <c r="B270" s="193" t="s">
        <v>37</v>
      </c>
      <c r="C270" s="79"/>
      <c r="D270" s="79"/>
      <c r="E270" s="82"/>
      <c r="F270" s="79"/>
      <c r="G270" s="79"/>
    </row>
    <row r="271" spans="1:7" ht="22.5" hidden="1">
      <c r="A271" s="79"/>
      <c r="B271" s="85" t="s">
        <v>336</v>
      </c>
      <c r="C271" s="79" t="s">
        <v>127</v>
      </c>
      <c r="D271" s="79" t="s">
        <v>170</v>
      </c>
      <c r="E271" s="82"/>
      <c r="F271" s="79"/>
      <c r="G271" s="80"/>
    </row>
    <row r="272" spans="1:7" ht="18.75" customHeight="1">
      <c r="A272" s="196">
        <v>5</v>
      </c>
      <c r="B272" s="264" t="s">
        <v>181</v>
      </c>
      <c r="C272" s="264"/>
      <c r="D272" s="79"/>
      <c r="E272" s="82"/>
      <c r="F272" s="79"/>
      <c r="G272" s="81"/>
    </row>
    <row r="273" spans="1:7" ht="21.75" customHeight="1">
      <c r="A273" s="79"/>
      <c r="B273" s="193" t="s">
        <v>551</v>
      </c>
      <c r="C273" s="79"/>
      <c r="D273" s="87"/>
      <c r="E273" s="79"/>
      <c r="F273" s="79"/>
      <c r="G273" s="79"/>
    </row>
    <row r="274" spans="1:7" ht="13.5" customHeight="1">
      <c r="A274" s="79">
        <v>1</v>
      </c>
      <c r="B274" s="193" t="s">
        <v>34</v>
      </c>
      <c r="C274" s="79"/>
      <c r="D274" s="87"/>
      <c r="E274" s="79"/>
      <c r="F274" s="79"/>
      <c r="G274" s="79"/>
    </row>
    <row r="275" spans="1:7">
      <c r="A275" s="79"/>
      <c r="B275" s="85" t="s">
        <v>123</v>
      </c>
      <c r="C275" s="79" t="s">
        <v>129</v>
      </c>
      <c r="D275" s="79" t="s">
        <v>171</v>
      </c>
      <c r="E275" s="83">
        <f>10000+4008</f>
        <v>14008</v>
      </c>
      <c r="F275" s="79"/>
      <c r="G275" s="83">
        <f>E275+F275</f>
        <v>14008</v>
      </c>
    </row>
    <row r="276" spans="1:7" ht="13.5" customHeight="1">
      <c r="A276" s="79">
        <v>2</v>
      </c>
      <c r="B276" s="193" t="s">
        <v>35</v>
      </c>
      <c r="C276" s="79"/>
      <c r="D276" s="87"/>
      <c r="E276" s="82"/>
      <c r="F276" s="79"/>
      <c r="G276" s="79"/>
    </row>
    <row r="277" spans="1:7">
      <c r="A277" s="79"/>
      <c r="B277" s="85" t="s">
        <v>242</v>
      </c>
      <c r="C277" s="79" t="s">
        <v>127</v>
      </c>
      <c r="D277" s="79" t="s">
        <v>126</v>
      </c>
      <c r="E277" s="97">
        <v>5</v>
      </c>
      <c r="F277" s="79"/>
      <c r="G277" s="80">
        <f>E277+F277</f>
        <v>5</v>
      </c>
    </row>
    <row r="278" spans="1:7" ht="13.5" customHeight="1">
      <c r="A278" s="79">
        <v>3</v>
      </c>
      <c r="B278" s="193" t="s">
        <v>36</v>
      </c>
      <c r="C278" s="79"/>
      <c r="D278" s="87"/>
      <c r="E278" s="97"/>
      <c r="F278" s="79"/>
      <c r="G278" s="80"/>
    </row>
    <row r="279" spans="1:7" ht="22.5">
      <c r="A279" s="79"/>
      <c r="B279" s="85" t="s">
        <v>243</v>
      </c>
      <c r="C279" s="79" t="s">
        <v>129</v>
      </c>
      <c r="D279" s="79" t="s">
        <v>137</v>
      </c>
      <c r="E279" s="83">
        <f>E275/E277</f>
        <v>2801.6</v>
      </c>
      <c r="F279" s="79"/>
      <c r="G279" s="83">
        <f>E279</f>
        <v>2801.6</v>
      </c>
    </row>
    <row r="280" spans="1:7" ht="13.5" customHeight="1">
      <c r="A280" s="79">
        <v>4</v>
      </c>
      <c r="B280" s="193" t="s">
        <v>37</v>
      </c>
      <c r="C280" s="79"/>
      <c r="D280" s="87"/>
      <c r="E280" s="83"/>
      <c r="F280" s="79"/>
      <c r="G280" s="81"/>
    </row>
    <row r="281" spans="1:7">
      <c r="A281" s="79"/>
      <c r="B281" s="85" t="s">
        <v>244</v>
      </c>
      <c r="C281" s="79" t="s">
        <v>142</v>
      </c>
      <c r="D281" s="79" t="s">
        <v>137</v>
      </c>
      <c r="E281" s="82">
        <v>100</v>
      </c>
      <c r="F281" s="82"/>
      <c r="G281" s="82">
        <f>E281</f>
        <v>100</v>
      </c>
    </row>
    <row r="282" spans="1:7" ht="27.75" customHeight="1">
      <c r="A282" s="79"/>
      <c r="B282" s="255" t="s">
        <v>552</v>
      </c>
      <c r="C282" s="265"/>
      <c r="D282" s="87"/>
      <c r="E282" s="79"/>
      <c r="F282" s="79"/>
      <c r="G282" s="79"/>
    </row>
    <row r="283" spans="1:7" ht="13.5" customHeight="1">
      <c r="A283" s="79">
        <v>1</v>
      </c>
      <c r="B283" s="193" t="s">
        <v>34</v>
      </c>
      <c r="C283" s="79"/>
      <c r="D283" s="87"/>
      <c r="E283" s="79"/>
      <c r="F283" s="79"/>
      <c r="G283" s="79"/>
    </row>
    <row r="284" spans="1:7">
      <c r="A284" s="79"/>
      <c r="B284" s="85" t="s">
        <v>123</v>
      </c>
      <c r="C284" s="79" t="s">
        <v>129</v>
      </c>
      <c r="D284" s="79" t="s">
        <v>130</v>
      </c>
      <c r="E284" s="83">
        <f>112000-24419-4008</f>
        <v>83573</v>
      </c>
      <c r="F284" s="79"/>
      <c r="G284" s="83">
        <f>E284+F284</f>
        <v>83573</v>
      </c>
    </row>
    <row r="285" spans="1:7" ht="13.5" customHeight="1">
      <c r="A285" s="79">
        <v>2</v>
      </c>
      <c r="B285" s="193" t="s">
        <v>35</v>
      </c>
      <c r="C285" s="79"/>
      <c r="D285" s="87"/>
      <c r="E285" s="82"/>
      <c r="F285" s="79"/>
      <c r="G285" s="79"/>
    </row>
    <row r="286" spans="1:7" ht="27.75" customHeight="1">
      <c r="A286" s="79"/>
      <c r="B286" s="85" t="s">
        <v>245</v>
      </c>
      <c r="C286" s="79" t="s">
        <v>134</v>
      </c>
      <c r="D286" s="79" t="s">
        <v>139</v>
      </c>
      <c r="E286" s="97">
        <v>6</v>
      </c>
      <c r="F286" s="79"/>
      <c r="G286" s="80">
        <f>E286+F286</f>
        <v>6</v>
      </c>
    </row>
    <row r="287" spans="1:7" ht="13.5" customHeight="1">
      <c r="A287" s="79">
        <v>3</v>
      </c>
      <c r="B287" s="193" t="s">
        <v>36</v>
      </c>
      <c r="C287" s="79"/>
      <c r="D287" s="87"/>
      <c r="E287" s="82"/>
      <c r="F287" s="79"/>
      <c r="G287" s="79"/>
    </row>
    <row r="288" spans="1:7" ht="24.75" customHeight="1">
      <c r="A288" s="79"/>
      <c r="B288" s="85" t="s">
        <v>246</v>
      </c>
      <c r="C288" s="79" t="s">
        <v>125</v>
      </c>
      <c r="D288" s="79" t="s">
        <v>137</v>
      </c>
      <c r="E288" s="83">
        <v>13928.83</v>
      </c>
      <c r="F288" s="79"/>
      <c r="G288" s="83">
        <f>E288</f>
        <v>13928.83</v>
      </c>
    </row>
    <row r="289" spans="1:7" ht="13.5" customHeight="1">
      <c r="A289" s="79">
        <v>4</v>
      </c>
      <c r="B289" s="193" t="s">
        <v>37</v>
      </c>
      <c r="C289" s="79"/>
      <c r="D289" s="87"/>
      <c r="E289" s="82"/>
      <c r="F289" s="79"/>
      <c r="G289" s="80"/>
    </row>
    <row r="290" spans="1:7" ht="27" customHeight="1">
      <c r="A290" s="79"/>
      <c r="B290" s="85" t="s">
        <v>247</v>
      </c>
      <c r="C290" s="79" t="s">
        <v>142</v>
      </c>
      <c r="D290" s="79" t="s">
        <v>137</v>
      </c>
      <c r="E290" s="97">
        <v>100</v>
      </c>
      <c r="F290" s="79"/>
      <c r="G290" s="80">
        <f>E290+F290</f>
        <v>100</v>
      </c>
    </row>
    <row r="291" spans="1:7" ht="25.5" customHeight="1">
      <c r="A291" s="79"/>
      <c r="B291" s="255" t="s">
        <v>553</v>
      </c>
      <c r="C291" s="256"/>
      <c r="D291" s="87"/>
      <c r="E291" s="97"/>
      <c r="F291" s="79"/>
      <c r="G291" s="80"/>
    </row>
    <row r="292" spans="1:7" ht="18" customHeight="1">
      <c r="A292" s="79">
        <v>1</v>
      </c>
      <c r="B292" s="193" t="s">
        <v>34</v>
      </c>
      <c r="C292" s="79"/>
      <c r="D292" s="87"/>
      <c r="E292" s="97"/>
      <c r="F292" s="79"/>
      <c r="G292" s="80"/>
    </row>
    <row r="293" spans="1:7" ht="18.75" customHeight="1">
      <c r="A293" s="79"/>
      <c r="B293" s="85" t="s">
        <v>123</v>
      </c>
      <c r="C293" s="79" t="s">
        <v>129</v>
      </c>
      <c r="D293" s="87" t="s">
        <v>130</v>
      </c>
      <c r="E293" s="83">
        <v>50000</v>
      </c>
      <c r="F293" s="79"/>
      <c r="G293" s="81">
        <f>E293</f>
        <v>50000</v>
      </c>
    </row>
    <row r="294" spans="1:7" ht="17.25" customHeight="1">
      <c r="A294" s="79">
        <v>2</v>
      </c>
      <c r="B294" s="193" t="s">
        <v>35</v>
      </c>
      <c r="C294" s="79"/>
      <c r="D294" s="87"/>
      <c r="E294" s="97"/>
      <c r="F294" s="79"/>
      <c r="G294" s="80"/>
    </row>
    <row r="295" spans="1:7" ht="17.25" customHeight="1">
      <c r="A295" s="79"/>
      <c r="B295" s="85" t="s">
        <v>274</v>
      </c>
      <c r="C295" s="79" t="s">
        <v>127</v>
      </c>
      <c r="D295" s="87" t="s">
        <v>139</v>
      </c>
      <c r="E295" s="97">
        <v>4</v>
      </c>
      <c r="F295" s="79"/>
      <c r="G295" s="80">
        <f>E295</f>
        <v>4</v>
      </c>
    </row>
    <row r="296" spans="1:7" ht="15.75" customHeight="1">
      <c r="A296" s="79">
        <v>3</v>
      </c>
      <c r="B296" s="193" t="s">
        <v>36</v>
      </c>
      <c r="C296" s="79"/>
      <c r="D296" s="87"/>
      <c r="E296" s="97"/>
      <c r="F296" s="79"/>
      <c r="G296" s="80"/>
    </row>
    <row r="297" spans="1:7" ht="23.25" customHeight="1">
      <c r="A297" s="79"/>
      <c r="B297" s="85" t="s">
        <v>275</v>
      </c>
      <c r="C297" s="79" t="s">
        <v>129</v>
      </c>
      <c r="D297" s="87" t="s">
        <v>137</v>
      </c>
      <c r="E297" s="83">
        <f>E293/E295</f>
        <v>12500</v>
      </c>
      <c r="F297" s="79"/>
      <c r="G297" s="81">
        <f>E297</f>
        <v>12500</v>
      </c>
    </row>
    <row r="298" spans="1:7" ht="13.5" customHeight="1">
      <c r="A298" s="79">
        <v>4</v>
      </c>
      <c r="B298" s="193" t="s">
        <v>37</v>
      </c>
      <c r="C298" s="79"/>
      <c r="D298" s="87"/>
      <c r="E298" s="97"/>
      <c r="F298" s="79"/>
      <c r="G298" s="80"/>
    </row>
    <row r="299" spans="1:7" ht="24" customHeight="1">
      <c r="A299" s="79"/>
      <c r="B299" s="85" t="s">
        <v>276</v>
      </c>
      <c r="C299" s="79" t="s">
        <v>142</v>
      </c>
      <c r="D299" s="87" t="s">
        <v>137</v>
      </c>
      <c r="E299" s="97">
        <v>100</v>
      </c>
      <c r="F299" s="79"/>
      <c r="G299" s="80">
        <f>E299</f>
        <v>100</v>
      </c>
    </row>
    <row r="300" spans="1:7" ht="32.25" customHeight="1">
      <c r="A300" s="79"/>
      <c r="B300" s="255" t="s">
        <v>558</v>
      </c>
      <c r="C300" s="256"/>
      <c r="D300" s="87"/>
      <c r="E300" s="97"/>
      <c r="F300" s="79"/>
      <c r="G300" s="80"/>
    </row>
    <row r="301" spans="1:7" ht="18" customHeight="1">
      <c r="A301" s="79">
        <v>1</v>
      </c>
      <c r="B301" s="193" t="s">
        <v>34</v>
      </c>
      <c r="C301" s="79"/>
      <c r="D301" s="87"/>
      <c r="E301" s="97"/>
      <c r="F301" s="79"/>
      <c r="G301" s="80"/>
    </row>
    <row r="302" spans="1:7" ht="27" customHeight="1">
      <c r="A302" s="79"/>
      <c r="B302" s="85" t="s">
        <v>123</v>
      </c>
      <c r="C302" s="79" t="s">
        <v>129</v>
      </c>
      <c r="D302" s="87" t="s">
        <v>549</v>
      </c>
      <c r="E302" s="83">
        <v>41000</v>
      </c>
      <c r="F302" s="79"/>
      <c r="G302" s="81">
        <f>E302</f>
        <v>41000</v>
      </c>
    </row>
    <row r="303" spans="1:7" ht="17.25" customHeight="1">
      <c r="A303" s="79">
        <v>2</v>
      </c>
      <c r="B303" s="193" t="s">
        <v>35</v>
      </c>
      <c r="C303" s="79"/>
      <c r="D303" s="87"/>
      <c r="E303" s="97"/>
      <c r="F303" s="79"/>
      <c r="G303" s="80"/>
    </row>
    <row r="304" spans="1:7" ht="25.5" customHeight="1">
      <c r="A304" s="79"/>
      <c r="B304" s="85" t="s">
        <v>555</v>
      </c>
      <c r="C304" s="79" t="s">
        <v>127</v>
      </c>
      <c r="D304" s="87" t="s">
        <v>139</v>
      </c>
      <c r="E304" s="97">
        <v>1</v>
      </c>
      <c r="F304" s="79"/>
      <c r="G304" s="80">
        <f>E304</f>
        <v>1</v>
      </c>
    </row>
    <row r="305" spans="1:7" ht="15.75" customHeight="1">
      <c r="A305" s="79">
        <v>3</v>
      </c>
      <c r="B305" s="193" t="s">
        <v>36</v>
      </c>
      <c r="C305" s="79"/>
      <c r="D305" s="87"/>
      <c r="E305" s="97"/>
      <c r="F305" s="79"/>
      <c r="G305" s="80"/>
    </row>
    <row r="306" spans="1:7" ht="23.25" customHeight="1">
      <c r="A306" s="79"/>
      <c r="B306" s="85" t="s">
        <v>556</v>
      </c>
      <c r="C306" s="79" t="s">
        <v>129</v>
      </c>
      <c r="D306" s="87" t="s">
        <v>137</v>
      </c>
      <c r="E306" s="83">
        <f>E302/E304</f>
        <v>41000</v>
      </c>
      <c r="F306" s="79"/>
      <c r="G306" s="81">
        <f>E306</f>
        <v>41000</v>
      </c>
    </row>
    <row r="307" spans="1:7" ht="13.5" customHeight="1">
      <c r="A307" s="79">
        <v>4</v>
      </c>
      <c r="B307" s="193" t="s">
        <v>37</v>
      </c>
      <c r="C307" s="79"/>
      <c r="D307" s="87"/>
      <c r="E307" s="97"/>
      <c r="F307" s="79"/>
      <c r="G307" s="80"/>
    </row>
    <row r="308" spans="1:7" ht="24" customHeight="1">
      <c r="A308" s="79"/>
      <c r="B308" s="85" t="s">
        <v>557</v>
      </c>
      <c r="C308" s="79" t="s">
        <v>142</v>
      </c>
      <c r="D308" s="87" t="s">
        <v>137</v>
      </c>
      <c r="E308" s="97">
        <v>100</v>
      </c>
      <c r="F308" s="79"/>
      <c r="G308" s="80">
        <f>E308</f>
        <v>100</v>
      </c>
    </row>
    <row r="309" spans="1:7" ht="32.25" customHeight="1">
      <c r="A309" s="79"/>
      <c r="B309" s="255" t="s">
        <v>554</v>
      </c>
      <c r="C309" s="256"/>
      <c r="D309" s="87"/>
      <c r="E309" s="97"/>
      <c r="F309" s="79"/>
      <c r="G309" s="80"/>
    </row>
    <row r="310" spans="1:7" ht="18" customHeight="1">
      <c r="A310" s="79">
        <v>1</v>
      </c>
      <c r="B310" s="193" t="s">
        <v>34</v>
      </c>
      <c r="C310" s="79"/>
      <c r="D310" s="87"/>
      <c r="E310" s="97"/>
      <c r="F310" s="79"/>
      <c r="G310" s="80"/>
    </row>
    <row r="311" spans="1:7" ht="27" customHeight="1">
      <c r="A311" s="79"/>
      <c r="B311" s="85" t="s">
        <v>546</v>
      </c>
      <c r="C311" s="79" t="s">
        <v>129</v>
      </c>
      <c r="D311" s="87" t="s">
        <v>130</v>
      </c>
      <c r="E311" s="83">
        <v>24419</v>
      </c>
      <c r="F311" s="79"/>
      <c r="G311" s="81">
        <f>E311</f>
        <v>24419</v>
      </c>
    </row>
    <row r="312" spans="1:7" ht="17.25" customHeight="1">
      <c r="A312" s="79">
        <v>2</v>
      </c>
      <c r="B312" s="193" t="s">
        <v>35</v>
      </c>
      <c r="C312" s="79"/>
      <c r="D312" s="87"/>
      <c r="E312" s="97"/>
      <c r="F312" s="79"/>
      <c r="G312" s="80"/>
    </row>
    <row r="313" spans="1:7" ht="25.5" customHeight="1">
      <c r="A313" s="79"/>
      <c r="B313" s="85" t="s">
        <v>543</v>
      </c>
      <c r="C313" s="79" t="s">
        <v>127</v>
      </c>
      <c r="D313" s="87" t="s">
        <v>139</v>
      </c>
      <c r="E313" s="97">
        <v>1</v>
      </c>
      <c r="F313" s="79"/>
      <c r="G313" s="80">
        <f>E313</f>
        <v>1</v>
      </c>
    </row>
    <row r="314" spans="1:7" ht="15.75" customHeight="1">
      <c r="A314" s="79">
        <v>3</v>
      </c>
      <c r="B314" s="193" t="s">
        <v>36</v>
      </c>
      <c r="C314" s="79"/>
      <c r="D314" s="87"/>
      <c r="E314" s="97"/>
      <c r="F314" s="79"/>
      <c r="G314" s="80"/>
    </row>
    <row r="315" spans="1:7" ht="23.25" customHeight="1">
      <c r="A315" s="79"/>
      <c r="B315" s="85" t="s">
        <v>544</v>
      </c>
      <c r="C315" s="79" t="s">
        <v>129</v>
      </c>
      <c r="D315" s="87" t="s">
        <v>137</v>
      </c>
      <c r="E315" s="83">
        <f>E311/E313</f>
        <v>24419</v>
      </c>
      <c r="F315" s="79"/>
      <c r="G315" s="81">
        <f>E315</f>
        <v>24419</v>
      </c>
    </row>
    <row r="316" spans="1:7" ht="13.5" customHeight="1">
      <c r="A316" s="79">
        <v>4</v>
      </c>
      <c r="B316" s="193" t="s">
        <v>37</v>
      </c>
      <c r="C316" s="79"/>
      <c r="D316" s="87"/>
      <c r="E316" s="97"/>
      <c r="F316" s="79"/>
      <c r="G316" s="80"/>
    </row>
    <row r="317" spans="1:7" ht="24" customHeight="1">
      <c r="A317" s="79"/>
      <c r="B317" s="85" t="s">
        <v>545</v>
      </c>
      <c r="C317" s="79" t="s">
        <v>142</v>
      </c>
      <c r="D317" s="87" t="s">
        <v>137</v>
      </c>
      <c r="E317" s="97">
        <v>100</v>
      </c>
      <c r="F317" s="79"/>
      <c r="G317" s="80">
        <f>E317</f>
        <v>100</v>
      </c>
    </row>
    <row r="318" spans="1:7" ht="24.75" customHeight="1">
      <c r="A318" s="79">
        <v>7</v>
      </c>
      <c r="B318" s="255" t="s">
        <v>248</v>
      </c>
      <c r="C318" s="256"/>
      <c r="D318" s="114"/>
      <c r="E318" s="115">
        <f>E321+E334+E343+E352+E363+E372+E381+E390</f>
        <v>100327000</v>
      </c>
      <c r="F318" s="196"/>
      <c r="G318" s="89">
        <f>E318</f>
        <v>100327000</v>
      </c>
    </row>
    <row r="319" spans="1:7" ht="21" customHeight="1">
      <c r="A319" s="79"/>
      <c r="B319" s="261" t="s">
        <v>447</v>
      </c>
      <c r="C319" s="262"/>
      <c r="D319" s="153"/>
      <c r="E319" s="97"/>
      <c r="F319" s="79"/>
      <c r="G319" s="80"/>
    </row>
    <row r="320" spans="1:7" ht="13.5" customHeight="1">
      <c r="A320" s="79">
        <v>1</v>
      </c>
      <c r="B320" s="193" t="s">
        <v>34</v>
      </c>
      <c r="C320" s="79"/>
      <c r="D320" s="79"/>
      <c r="E320" s="97"/>
      <c r="F320" s="79"/>
      <c r="G320" s="80"/>
    </row>
    <row r="321" spans="1:7" ht="38.25" customHeight="1">
      <c r="A321" s="79"/>
      <c r="B321" s="85" t="s">
        <v>448</v>
      </c>
      <c r="C321" s="79" t="s">
        <v>129</v>
      </c>
      <c r="D321" s="79" t="s">
        <v>130</v>
      </c>
      <c r="E321" s="83">
        <v>13365000</v>
      </c>
      <c r="F321" s="79"/>
      <c r="G321" s="83">
        <f>E321</f>
        <v>13365000</v>
      </c>
    </row>
    <row r="322" spans="1:7" ht="13.5" customHeight="1">
      <c r="A322" s="79">
        <v>2</v>
      </c>
      <c r="B322" s="193" t="s">
        <v>35</v>
      </c>
      <c r="C322" s="79"/>
      <c r="D322" s="79"/>
      <c r="E322" s="97"/>
      <c r="F322" s="79"/>
      <c r="G322" s="80"/>
    </row>
    <row r="323" spans="1:7" ht="14.25" customHeight="1">
      <c r="A323" s="79"/>
      <c r="B323" s="85" t="s">
        <v>124</v>
      </c>
      <c r="C323" s="79" t="s">
        <v>127</v>
      </c>
      <c r="D323" s="79" t="s">
        <v>128</v>
      </c>
      <c r="E323" s="82">
        <v>30</v>
      </c>
      <c r="F323" s="79"/>
      <c r="G323" s="80">
        <f>E323</f>
        <v>30</v>
      </c>
    </row>
    <row r="324" spans="1:7" ht="21" customHeight="1">
      <c r="A324" s="79"/>
      <c r="B324" s="85" t="s">
        <v>133</v>
      </c>
      <c r="C324" s="79" t="s">
        <v>338</v>
      </c>
      <c r="D324" s="79" t="s">
        <v>162</v>
      </c>
      <c r="E324" s="82">
        <v>165</v>
      </c>
      <c r="F324" s="79"/>
      <c r="G324" s="80">
        <f>E324</f>
        <v>165</v>
      </c>
    </row>
    <row r="325" spans="1:7" ht="36.75" customHeight="1">
      <c r="A325" s="79"/>
      <c r="B325" s="85" t="s">
        <v>449</v>
      </c>
      <c r="C325" s="79" t="s">
        <v>173</v>
      </c>
      <c r="D325" s="79" t="s">
        <v>139</v>
      </c>
      <c r="E325" s="82">
        <v>12</v>
      </c>
      <c r="F325" s="79"/>
      <c r="G325" s="80">
        <f>E325</f>
        <v>12</v>
      </c>
    </row>
    <row r="326" spans="1:7" ht="13.5" customHeight="1">
      <c r="A326" s="79">
        <v>3</v>
      </c>
      <c r="B326" s="193" t="s">
        <v>36</v>
      </c>
      <c r="C326" s="79"/>
      <c r="D326" s="79"/>
      <c r="E326" s="97"/>
      <c r="F326" s="79"/>
      <c r="G326" s="80"/>
    </row>
    <row r="327" spans="1:7" ht="26.25" customHeight="1">
      <c r="A327" s="79"/>
      <c r="B327" s="85" t="s">
        <v>450</v>
      </c>
      <c r="C327" s="79" t="s">
        <v>125</v>
      </c>
      <c r="D327" s="79" t="s">
        <v>137</v>
      </c>
      <c r="E327" s="83">
        <f>E321/E325</f>
        <v>1113750</v>
      </c>
      <c r="F327" s="81"/>
      <c r="G327" s="81">
        <f>E327</f>
        <v>1113750</v>
      </c>
    </row>
    <row r="328" spans="1:7" ht="13.5" customHeight="1">
      <c r="A328" s="79">
        <v>4</v>
      </c>
      <c r="B328" s="193" t="s">
        <v>37</v>
      </c>
      <c r="C328" s="79"/>
      <c r="D328" s="79"/>
      <c r="E328" s="97"/>
      <c r="F328" s="79"/>
      <c r="G328" s="80"/>
    </row>
    <row r="329" spans="1:7" ht="33.75" customHeight="1">
      <c r="A329" s="79"/>
      <c r="B329" s="85" t="s">
        <v>451</v>
      </c>
      <c r="C329" s="79" t="s">
        <v>142</v>
      </c>
      <c r="D329" s="79" t="s">
        <v>137</v>
      </c>
      <c r="E329" s="97">
        <v>100</v>
      </c>
      <c r="F329" s="79"/>
      <c r="G329" s="80">
        <f>E329</f>
        <v>100</v>
      </c>
    </row>
    <row r="330" spans="1:7" ht="30" customHeight="1">
      <c r="A330" s="79"/>
      <c r="B330" s="194" t="s">
        <v>259</v>
      </c>
      <c r="C330" s="197"/>
      <c r="D330" s="79"/>
      <c r="E330" s="97"/>
      <c r="F330" s="79"/>
      <c r="G330" s="80"/>
    </row>
    <row r="331" spans="1:7" ht="13.5" customHeight="1">
      <c r="A331" s="79">
        <v>1</v>
      </c>
      <c r="B331" s="193" t="s">
        <v>34</v>
      </c>
      <c r="C331" s="79"/>
      <c r="D331" s="87"/>
      <c r="E331" s="97"/>
      <c r="F331" s="79"/>
      <c r="G331" s="80"/>
    </row>
    <row r="332" spans="1:7" ht="23.25" customHeight="1">
      <c r="A332" s="79"/>
      <c r="B332" s="85" t="s">
        <v>143</v>
      </c>
      <c r="C332" s="79" t="s">
        <v>144</v>
      </c>
      <c r="D332" s="79" t="s">
        <v>145</v>
      </c>
      <c r="E332" s="97">
        <v>123.3</v>
      </c>
      <c r="F332" s="79"/>
      <c r="G332" s="81">
        <f t="shared" ref="G332:G334" si="8">E332</f>
        <v>123.3</v>
      </c>
    </row>
    <row r="333" spans="1:7" ht="23.25" customHeight="1">
      <c r="A333" s="79"/>
      <c r="B333" s="85" t="s">
        <v>146</v>
      </c>
      <c r="C333" s="79" t="s">
        <v>337</v>
      </c>
      <c r="D333" s="79" t="s">
        <v>145</v>
      </c>
      <c r="E333" s="97">
        <v>1826.1</v>
      </c>
      <c r="F333" s="79"/>
      <c r="G333" s="81">
        <f t="shared" si="8"/>
        <v>1826.1</v>
      </c>
    </row>
    <row r="334" spans="1:7" ht="66.75" customHeight="1">
      <c r="A334" s="79"/>
      <c r="B334" s="85" t="s">
        <v>339</v>
      </c>
      <c r="C334" s="79" t="s">
        <v>125</v>
      </c>
      <c r="D334" s="87" t="s">
        <v>130</v>
      </c>
      <c r="E334" s="83">
        <f>81562000-1700000-500000-100000</f>
        <v>79262000</v>
      </c>
      <c r="F334" s="79"/>
      <c r="G334" s="81">
        <f t="shared" si="8"/>
        <v>79262000</v>
      </c>
    </row>
    <row r="335" spans="1:7" ht="13.5" customHeight="1">
      <c r="A335" s="79">
        <v>2</v>
      </c>
      <c r="B335" s="193" t="s">
        <v>35</v>
      </c>
      <c r="C335" s="79"/>
      <c r="D335" s="79"/>
      <c r="E335" s="97"/>
      <c r="F335" s="79"/>
      <c r="G335" s="80"/>
    </row>
    <row r="336" spans="1:7" ht="27.75" customHeight="1">
      <c r="A336" s="79"/>
      <c r="B336" s="85" t="s">
        <v>215</v>
      </c>
      <c r="C336" s="79" t="s">
        <v>173</v>
      </c>
      <c r="D336" s="79" t="s">
        <v>139</v>
      </c>
      <c r="E336" s="97">
        <v>9</v>
      </c>
      <c r="F336" s="79"/>
      <c r="G336" s="80">
        <f>E336</f>
        <v>9</v>
      </c>
    </row>
    <row r="337" spans="1:7" ht="13.5" customHeight="1">
      <c r="A337" s="79">
        <v>3</v>
      </c>
      <c r="B337" s="90" t="s">
        <v>36</v>
      </c>
      <c r="C337" s="87"/>
      <c r="D337" s="87"/>
      <c r="E337" s="97"/>
      <c r="F337" s="79"/>
      <c r="G337" s="80"/>
    </row>
    <row r="338" spans="1:7" ht="21.75" customHeight="1">
      <c r="A338" s="79"/>
      <c r="B338" s="85" t="s">
        <v>217</v>
      </c>
      <c r="C338" s="79" t="s">
        <v>125</v>
      </c>
      <c r="D338" s="79" t="s">
        <v>137</v>
      </c>
      <c r="E338" s="83">
        <f>E334/E336</f>
        <v>8806888.8888888881</v>
      </c>
      <c r="F338" s="79"/>
      <c r="G338" s="80">
        <f>E338</f>
        <v>8806888.8888888881</v>
      </c>
    </row>
    <row r="339" spans="1:7" ht="13.5" customHeight="1">
      <c r="A339" s="79">
        <v>4</v>
      </c>
      <c r="B339" s="90" t="s">
        <v>37</v>
      </c>
      <c r="C339" s="87"/>
      <c r="D339" s="87"/>
      <c r="E339" s="97"/>
      <c r="F339" s="79"/>
      <c r="G339" s="80"/>
    </row>
    <row r="340" spans="1:7" ht="27.75" customHeight="1">
      <c r="A340" s="79"/>
      <c r="B340" s="85" t="s">
        <v>216</v>
      </c>
      <c r="C340" s="79" t="s">
        <v>142</v>
      </c>
      <c r="D340" s="79" t="s">
        <v>137</v>
      </c>
      <c r="E340" s="97">
        <v>100</v>
      </c>
      <c r="F340" s="79"/>
      <c r="G340" s="81">
        <f>E340</f>
        <v>100</v>
      </c>
    </row>
    <row r="341" spans="1:7" ht="15.75" customHeight="1">
      <c r="A341" s="79"/>
      <c r="B341" s="255" t="s">
        <v>260</v>
      </c>
      <c r="C341" s="256"/>
      <c r="D341" s="87"/>
      <c r="E341" s="97"/>
      <c r="F341" s="79"/>
      <c r="G341" s="80"/>
    </row>
    <row r="342" spans="1:7" ht="13.5" customHeight="1">
      <c r="A342" s="79">
        <v>1</v>
      </c>
      <c r="B342" s="193" t="s">
        <v>34</v>
      </c>
      <c r="C342" s="79"/>
      <c r="D342" s="79"/>
      <c r="E342" s="97"/>
      <c r="F342" s="79"/>
      <c r="G342" s="80"/>
    </row>
    <row r="343" spans="1:7" ht="38.25" customHeight="1">
      <c r="A343" s="79"/>
      <c r="B343" s="85" t="s">
        <v>218</v>
      </c>
      <c r="C343" s="79" t="s">
        <v>125</v>
      </c>
      <c r="D343" s="87" t="s">
        <v>130</v>
      </c>
      <c r="E343" s="83">
        <v>900000</v>
      </c>
      <c r="F343" s="79"/>
      <c r="G343" s="80">
        <f>E343</f>
        <v>900000</v>
      </c>
    </row>
    <row r="344" spans="1:7" ht="13.5" customHeight="1">
      <c r="A344" s="79">
        <v>2</v>
      </c>
      <c r="B344" s="193" t="s">
        <v>35</v>
      </c>
      <c r="C344" s="79"/>
      <c r="D344" s="79"/>
      <c r="E344" s="97"/>
      <c r="F344" s="79"/>
      <c r="G344" s="80"/>
    </row>
    <row r="345" spans="1:7" ht="27.75" customHeight="1">
      <c r="A345" s="79"/>
      <c r="B345" s="85" t="s">
        <v>220</v>
      </c>
      <c r="C345" s="79" t="s">
        <v>173</v>
      </c>
      <c r="D345" s="79" t="s">
        <v>139</v>
      </c>
      <c r="E345" s="97">
        <v>4</v>
      </c>
      <c r="F345" s="79"/>
      <c r="G345" s="80">
        <f>E345</f>
        <v>4</v>
      </c>
    </row>
    <row r="346" spans="1:7" ht="13.5" customHeight="1">
      <c r="A346" s="79">
        <v>3</v>
      </c>
      <c r="B346" s="90" t="s">
        <v>36</v>
      </c>
      <c r="C346" s="87"/>
      <c r="D346" s="87"/>
      <c r="E346" s="97"/>
      <c r="F346" s="79"/>
      <c r="G346" s="80"/>
    </row>
    <row r="347" spans="1:7" ht="28.5" customHeight="1">
      <c r="A347" s="79"/>
      <c r="B347" s="85" t="s">
        <v>219</v>
      </c>
      <c r="C347" s="79" t="s">
        <v>125</v>
      </c>
      <c r="D347" s="79" t="s">
        <v>137</v>
      </c>
      <c r="E347" s="83">
        <f>E343/E345</f>
        <v>225000</v>
      </c>
      <c r="F347" s="79"/>
      <c r="G347" s="80">
        <f>E347</f>
        <v>225000</v>
      </c>
    </row>
    <row r="348" spans="1:7" ht="13.5" customHeight="1">
      <c r="A348" s="79">
        <v>4</v>
      </c>
      <c r="B348" s="90" t="s">
        <v>37</v>
      </c>
      <c r="C348" s="87"/>
      <c r="D348" s="87"/>
      <c r="E348" s="97"/>
      <c r="F348" s="79"/>
      <c r="G348" s="80"/>
    </row>
    <row r="349" spans="1:7" ht="31.5" customHeight="1">
      <c r="A349" s="79"/>
      <c r="B349" s="85" t="s">
        <v>216</v>
      </c>
      <c r="C349" s="79" t="s">
        <v>142</v>
      </c>
      <c r="D349" s="79" t="s">
        <v>137</v>
      </c>
      <c r="E349" s="97">
        <v>100</v>
      </c>
      <c r="F349" s="79"/>
      <c r="G349" s="80">
        <f>E349</f>
        <v>100</v>
      </c>
    </row>
    <row r="350" spans="1:7" ht="18" customHeight="1">
      <c r="A350" s="79"/>
      <c r="B350" s="257" t="s">
        <v>261</v>
      </c>
      <c r="C350" s="258"/>
      <c r="D350" s="79"/>
      <c r="E350" s="97"/>
      <c r="F350" s="79"/>
      <c r="G350" s="80"/>
    </row>
    <row r="351" spans="1:7" ht="13.5" customHeight="1">
      <c r="A351" s="79">
        <v>1</v>
      </c>
      <c r="B351" s="193" t="s">
        <v>34</v>
      </c>
      <c r="C351" s="79"/>
      <c r="D351" s="79"/>
      <c r="E351" s="97"/>
      <c r="F351" s="79"/>
      <c r="G351" s="80"/>
    </row>
    <row r="352" spans="1:7" ht="33.75" customHeight="1">
      <c r="A352" s="79"/>
      <c r="B352" s="85" t="s">
        <v>223</v>
      </c>
      <c r="C352" s="79" t="s">
        <v>129</v>
      </c>
      <c r="D352" s="79" t="s">
        <v>126</v>
      </c>
      <c r="E352" s="83">
        <v>3000000</v>
      </c>
      <c r="F352" s="79"/>
      <c r="G352" s="80">
        <f t="shared" ref="G352:G360" si="9">E352</f>
        <v>3000000</v>
      </c>
    </row>
    <row r="353" spans="1:7" ht="13.5" customHeight="1">
      <c r="A353" s="79">
        <v>2</v>
      </c>
      <c r="B353" s="193" t="s">
        <v>35</v>
      </c>
      <c r="C353" s="79"/>
      <c r="D353" s="79"/>
      <c r="E353" s="97"/>
      <c r="F353" s="79"/>
      <c r="G353" s="80"/>
    </row>
    <row r="354" spans="1:7" ht="30.75" customHeight="1">
      <c r="A354" s="79"/>
      <c r="B354" s="85" t="s">
        <v>161</v>
      </c>
      <c r="C354" s="79" t="s">
        <v>147</v>
      </c>
      <c r="D354" s="79" t="s">
        <v>162</v>
      </c>
      <c r="E354" s="97">
        <v>1826100</v>
      </c>
      <c r="F354" s="79"/>
      <c r="G354" s="80">
        <f t="shared" si="9"/>
        <v>1826100</v>
      </c>
    </row>
    <row r="355" spans="1:7" ht="27" customHeight="1">
      <c r="A355" s="79"/>
      <c r="B355" s="85" t="s">
        <v>163</v>
      </c>
      <c r="C355" s="79" t="s">
        <v>127</v>
      </c>
      <c r="D355" s="79" t="s">
        <v>162</v>
      </c>
      <c r="E355" s="97">
        <v>120</v>
      </c>
      <c r="F355" s="79"/>
      <c r="G355" s="80">
        <f t="shared" si="9"/>
        <v>120</v>
      </c>
    </row>
    <row r="356" spans="1:7" ht="40.5" customHeight="1">
      <c r="A356" s="79"/>
      <c r="B356" s="85" t="s">
        <v>224</v>
      </c>
      <c r="C356" s="79" t="s">
        <v>173</v>
      </c>
      <c r="D356" s="79" t="s">
        <v>139</v>
      </c>
      <c r="E356" s="97">
        <v>4</v>
      </c>
      <c r="F356" s="79"/>
      <c r="G356" s="80">
        <f t="shared" si="9"/>
        <v>4</v>
      </c>
    </row>
    <row r="357" spans="1:7" ht="13.5" customHeight="1">
      <c r="A357" s="79">
        <v>3</v>
      </c>
      <c r="B357" s="193" t="s">
        <v>36</v>
      </c>
      <c r="C357" s="79"/>
      <c r="D357" s="79"/>
      <c r="E357" s="97"/>
      <c r="F357" s="79"/>
      <c r="G357" s="80"/>
    </row>
    <row r="358" spans="1:7" ht="30" customHeight="1">
      <c r="A358" s="79"/>
      <c r="B358" s="85" t="s">
        <v>225</v>
      </c>
      <c r="C358" s="79" t="s">
        <v>125</v>
      </c>
      <c r="D358" s="79" t="s">
        <v>137</v>
      </c>
      <c r="E358" s="97">
        <f>E352/E356</f>
        <v>750000</v>
      </c>
      <c r="F358" s="79"/>
      <c r="G358" s="80">
        <f t="shared" si="9"/>
        <v>750000</v>
      </c>
    </row>
    <row r="359" spans="1:7" ht="13.5" customHeight="1">
      <c r="A359" s="79">
        <v>4</v>
      </c>
      <c r="B359" s="193" t="s">
        <v>37</v>
      </c>
      <c r="C359" s="79"/>
      <c r="D359" s="79"/>
      <c r="E359" s="97"/>
      <c r="F359" s="79"/>
      <c r="G359" s="80"/>
    </row>
    <row r="360" spans="1:7" ht="33.75" customHeight="1">
      <c r="A360" s="79"/>
      <c r="B360" s="85" t="s">
        <v>226</v>
      </c>
      <c r="C360" s="79" t="s">
        <v>142</v>
      </c>
      <c r="D360" s="79" t="s">
        <v>137</v>
      </c>
      <c r="E360" s="97">
        <v>100</v>
      </c>
      <c r="F360" s="79"/>
      <c r="G360" s="80">
        <f t="shared" si="9"/>
        <v>100</v>
      </c>
    </row>
    <row r="361" spans="1:7" ht="18" customHeight="1">
      <c r="A361" s="79"/>
      <c r="B361" s="255" t="s">
        <v>340</v>
      </c>
      <c r="C361" s="256"/>
      <c r="D361" s="79"/>
      <c r="E361" s="97"/>
      <c r="F361" s="79"/>
      <c r="G361" s="88"/>
    </row>
    <row r="362" spans="1:7" ht="13.5" customHeight="1">
      <c r="A362" s="79">
        <v>1</v>
      </c>
      <c r="B362" s="193" t="s">
        <v>34</v>
      </c>
      <c r="C362" s="79"/>
      <c r="D362" s="79"/>
      <c r="E362" s="97"/>
      <c r="F362" s="79"/>
      <c r="G362" s="88"/>
    </row>
    <row r="363" spans="1:7" ht="33.75" customHeight="1">
      <c r="A363" s="79"/>
      <c r="B363" s="85" t="s">
        <v>341</v>
      </c>
      <c r="C363" s="79" t="s">
        <v>129</v>
      </c>
      <c r="D363" s="79" t="s">
        <v>126</v>
      </c>
      <c r="E363" s="83">
        <v>1600000</v>
      </c>
      <c r="F363" s="79"/>
      <c r="G363" s="88">
        <f>E363</f>
        <v>1600000</v>
      </c>
    </row>
    <row r="364" spans="1:7" ht="19.5" customHeight="1">
      <c r="A364" s="79">
        <v>2</v>
      </c>
      <c r="B364" s="193" t="s">
        <v>35</v>
      </c>
      <c r="C364" s="79"/>
      <c r="D364" s="79"/>
      <c r="E364" s="97"/>
      <c r="F364" s="79"/>
      <c r="G364" s="88"/>
    </row>
    <row r="365" spans="1:7" ht="36.75" customHeight="1">
      <c r="A365" s="79"/>
      <c r="B365" s="85" t="s">
        <v>342</v>
      </c>
      <c r="C365" s="79" t="s">
        <v>314</v>
      </c>
      <c r="D365" s="79" t="s">
        <v>126</v>
      </c>
      <c r="E365" s="91">
        <f>E363/E367</f>
        <v>10666.666666666666</v>
      </c>
      <c r="F365" s="79"/>
      <c r="G365" s="88">
        <f>E365</f>
        <v>10666.666666666666</v>
      </c>
    </row>
    <row r="366" spans="1:7" ht="15.75" customHeight="1">
      <c r="A366" s="79">
        <v>3</v>
      </c>
      <c r="B366" s="193" t="s">
        <v>36</v>
      </c>
      <c r="C366" s="79"/>
      <c r="D366" s="79"/>
      <c r="E366" s="97"/>
      <c r="F366" s="79"/>
      <c r="G366" s="88"/>
    </row>
    <row r="367" spans="1:7" ht="27" customHeight="1">
      <c r="A367" s="79"/>
      <c r="B367" s="85" t="s">
        <v>316</v>
      </c>
      <c r="C367" s="79" t="s">
        <v>125</v>
      </c>
      <c r="D367" s="79" t="s">
        <v>137</v>
      </c>
      <c r="E367" s="91">
        <v>150</v>
      </c>
      <c r="F367" s="79"/>
      <c r="G367" s="88">
        <v>150</v>
      </c>
    </row>
    <row r="368" spans="1:7" ht="17.25" customHeight="1">
      <c r="A368" s="79">
        <v>4</v>
      </c>
      <c r="B368" s="193" t="s">
        <v>37</v>
      </c>
      <c r="C368" s="79"/>
      <c r="D368" s="79"/>
      <c r="E368" s="97"/>
      <c r="F368" s="79"/>
      <c r="G368" s="88"/>
    </row>
    <row r="369" spans="1:7" ht="27.75" customHeight="1">
      <c r="A369" s="79"/>
      <c r="B369" s="85" t="s">
        <v>201</v>
      </c>
      <c r="C369" s="79" t="s">
        <v>142</v>
      </c>
      <c r="D369" s="79" t="s">
        <v>137</v>
      </c>
      <c r="E369" s="91">
        <v>100</v>
      </c>
      <c r="F369" s="79"/>
      <c r="G369" s="88">
        <v>100</v>
      </c>
    </row>
    <row r="370" spans="1:7" ht="18" customHeight="1">
      <c r="A370" s="79"/>
      <c r="B370" s="257" t="s">
        <v>347</v>
      </c>
      <c r="C370" s="258"/>
      <c r="D370" s="79"/>
      <c r="E370" s="97"/>
      <c r="F370" s="79"/>
      <c r="G370" s="80"/>
    </row>
    <row r="371" spans="1:7" ht="13.5" customHeight="1">
      <c r="A371" s="79">
        <v>1</v>
      </c>
      <c r="B371" s="193" t="s">
        <v>34</v>
      </c>
      <c r="C371" s="79"/>
      <c r="D371" s="79"/>
      <c r="E371" s="97"/>
      <c r="F371" s="79"/>
      <c r="G371" s="80"/>
    </row>
    <row r="372" spans="1:7" ht="33.75" customHeight="1">
      <c r="A372" s="79"/>
      <c r="B372" s="85" t="s">
        <v>343</v>
      </c>
      <c r="C372" s="79" t="s">
        <v>129</v>
      </c>
      <c r="D372" s="79" t="s">
        <v>126</v>
      </c>
      <c r="E372" s="83">
        <f>1200000-400000</f>
        <v>800000</v>
      </c>
      <c r="F372" s="79"/>
      <c r="G372" s="83">
        <f>E372</f>
        <v>800000</v>
      </c>
    </row>
    <row r="373" spans="1:7" ht="19.5" customHeight="1">
      <c r="A373" s="79">
        <v>2</v>
      </c>
      <c r="B373" s="193" t="s">
        <v>35</v>
      </c>
      <c r="C373" s="79"/>
      <c r="D373" s="79"/>
      <c r="E373" s="97"/>
      <c r="F373" s="79"/>
      <c r="G373" s="88"/>
    </row>
    <row r="374" spans="1:7" ht="36.75" customHeight="1">
      <c r="A374" s="79"/>
      <c r="B374" s="85" t="s">
        <v>344</v>
      </c>
      <c r="C374" s="79" t="s">
        <v>134</v>
      </c>
      <c r="D374" s="79" t="s">
        <v>126</v>
      </c>
      <c r="E374" s="151">
        <v>60</v>
      </c>
      <c r="F374" s="152"/>
      <c r="G374" s="152">
        <v>60</v>
      </c>
    </row>
    <row r="375" spans="1:7" ht="15.75" customHeight="1">
      <c r="A375" s="79">
        <v>3</v>
      </c>
      <c r="B375" s="193" t="s">
        <v>36</v>
      </c>
      <c r="C375" s="79"/>
      <c r="D375" s="79"/>
      <c r="E375" s="97"/>
      <c r="F375" s="79"/>
      <c r="G375" s="88"/>
    </row>
    <row r="376" spans="1:7" ht="27" customHeight="1">
      <c r="A376" s="79"/>
      <c r="B376" s="85" t="s">
        <v>345</v>
      </c>
      <c r="C376" s="79" t="s">
        <v>125</v>
      </c>
      <c r="D376" s="79" t="s">
        <v>137</v>
      </c>
      <c r="E376" s="91">
        <f>E372/E374</f>
        <v>13333.333333333334</v>
      </c>
      <c r="F376" s="79"/>
      <c r="G376" s="88">
        <f>E376</f>
        <v>13333.333333333334</v>
      </c>
    </row>
    <row r="377" spans="1:7" ht="17.25" customHeight="1">
      <c r="A377" s="79">
        <v>4</v>
      </c>
      <c r="B377" s="193" t="s">
        <v>37</v>
      </c>
      <c r="C377" s="79"/>
      <c r="D377" s="79"/>
      <c r="E377" s="97"/>
      <c r="F377" s="79"/>
      <c r="G377" s="88"/>
    </row>
    <row r="378" spans="1:7" ht="27.75" customHeight="1">
      <c r="A378" s="79"/>
      <c r="B378" s="85" t="s">
        <v>346</v>
      </c>
      <c r="C378" s="79" t="s">
        <v>142</v>
      </c>
      <c r="D378" s="79" t="s">
        <v>137</v>
      </c>
      <c r="E378" s="91">
        <v>100</v>
      </c>
      <c r="F378" s="79"/>
      <c r="G378" s="88">
        <v>100</v>
      </c>
    </row>
    <row r="379" spans="1:7" ht="18" customHeight="1">
      <c r="A379" s="79"/>
      <c r="B379" s="257" t="s">
        <v>472</v>
      </c>
      <c r="C379" s="258"/>
      <c r="D379" s="79"/>
      <c r="E379" s="97"/>
      <c r="F379" s="79"/>
      <c r="G379" s="80"/>
    </row>
    <row r="380" spans="1:7" ht="13.5" customHeight="1">
      <c r="A380" s="79">
        <v>1</v>
      </c>
      <c r="B380" s="193" t="s">
        <v>34</v>
      </c>
      <c r="C380" s="79"/>
      <c r="D380" s="79"/>
      <c r="E380" s="97"/>
      <c r="F380" s="79"/>
      <c r="G380" s="80"/>
    </row>
    <row r="381" spans="1:7" ht="33.75" customHeight="1">
      <c r="A381" s="79"/>
      <c r="B381" s="85" t="s">
        <v>473</v>
      </c>
      <c r="C381" s="79" t="s">
        <v>129</v>
      </c>
      <c r="D381" s="79" t="s">
        <v>126</v>
      </c>
      <c r="E381" s="83">
        <v>400000</v>
      </c>
      <c r="F381" s="79"/>
      <c r="G381" s="88">
        <f t="shared" ref="G381" si="10">E381</f>
        <v>400000</v>
      </c>
    </row>
    <row r="382" spans="1:7" ht="22.5" customHeight="1">
      <c r="A382" s="79">
        <v>2</v>
      </c>
      <c r="B382" s="193" t="s">
        <v>35</v>
      </c>
      <c r="C382" s="79"/>
      <c r="D382" s="79"/>
      <c r="E382" s="97"/>
      <c r="F382" s="79"/>
      <c r="G382" s="88"/>
    </row>
    <row r="383" spans="1:7" ht="33" customHeight="1">
      <c r="A383" s="79"/>
      <c r="B383" s="85" t="s">
        <v>239</v>
      </c>
      <c r="C383" s="79" t="s">
        <v>134</v>
      </c>
      <c r="D383" s="79" t="s">
        <v>126</v>
      </c>
      <c r="E383" s="151">
        <v>40</v>
      </c>
      <c r="F383" s="152"/>
      <c r="G383" s="152">
        <f t="shared" ref="G383" si="11">E383</f>
        <v>40</v>
      </c>
    </row>
    <row r="384" spans="1:7" ht="12" customHeight="1">
      <c r="A384" s="79">
        <v>3</v>
      </c>
      <c r="B384" s="193" t="s">
        <v>36</v>
      </c>
      <c r="C384" s="79"/>
      <c r="D384" s="79"/>
      <c r="E384" s="97"/>
      <c r="F384" s="79"/>
      <c r="G384" s="88"/>
    </row>
    <row r="385" spans="1:7" ht="33.75" customHeight="1">
      <c r="A385" s="79"/>
      <c r="B385" s="85" t="s">
        <v>474</v>
      </c>
      <c r="C385" s="79" t="s">
        <v>125</v>
      </c>
      <c r="D385" s="79" t="s">
        <v>137</v>
      </c>
      <c r="E385" s="91">
        <f>E381/E383</f>
        <v>10000</v>
      </c>
      <c r="F385" s="79"/>
      <c r="G385" s="88">
        <f t="shared" ref="G385" si="12">E385</f>
        <v>10000</v>
      </c>
    </row>
    <row r="386" spans="1:7" ht="15.75" customHeight="1">
      <c r="A386" s="79">
        <v>4</v>
      </c>
      <c r="B386" s="193" t="s">
        <v>37</v>
      </c>
      <c r="C386" s="79"/>
      <c r="D386" s="79"/>
      <c r="E386" s="97"/>
      <c r="F386" s="79"/>
      <c r="G386" s="88"/>
    </row>
    <row r="387" spans="1:7" ht="40.5" customHeight="1">
      <c r="A387" s="196"/>
      <c r="B387" s="85" t="s">
        <v>475</v>
      </c>
      <c r="C387" s="79" t="s">
        <v>142</v>
      </c>
      <c r="D387" s="79" t="s">
        <v>137</v>
      </c>
      <c r="E387" s="91">
        <v>100</v>
      </c>
      <c r="F387" s="79"/>
      <c r="G387" s="88">
        <f t="shared" ref="G387" si="13">E387</f>
        <v>100</v>
      </c>
    </row>
    <row r="388" spans="1:7" ht="25.5" customHeight="1">
      <c r="A388" s="79"/>
      <c r="B388" s="257" t="s">
        <v>498</v>
      </c>
      <c r="C388" s="258"/>
      <c r="D388" s="79"/>
      <c r="E388" s="97"/>
      <c r="F388" s="79"/>
      <c r="G388" s="80"/>
    </row>
    <row r="389" spans="1:7" ht="13.5" customHeight="1">
      <c r="A389" s="79">
        <v>1</v>
      </c>
      <c r="B389" s="193" t="s">
        <v>34</v>
      </c>
      <c r="C389" s="79"/>
      <c r="D389" s="79"/>
      <c r="E389" s="97"/>
      <c r="F389" s="79"/>
      <c r="G389" s="80"/>
    </row>
    <row r="390" spans="1:7" ht="46.5" customHeight="1">
      <c r="A390" s="79"/>
      <c r="B390" s="85" t="s">
        <v>497</v>
      </c>
      <c r="C390" s="79" t="s">
        <v>129</v>
      </c>
      <c r="D390" s="79" t="s">
        <v>126</v>
      </c>
      <c r="E390" s="83">
        <v>1000000</v>
      </c>
      <c r="F390" s="79"/>
      <c r="G390" s="88">
        <f t="shared" ref="G390" si="14">E390</f>
        <v>1000000</v>
      </c>
    </row>
    <row r="391" spans="1:7" ht="21" customHeight="1">
      <c r="A391" s="79">
        <v>2</v>
      </c>
      <c r="B391" s="193" t="s">
        <v>35</v>
      </c>
      <c r="C391" s="79"/>
      <c r="D391" s="79"/>
      <c r="E391" s="97"/>
      <c r="F391" s="79"/>
      <c r="G391" s="88"/>
    </row>
    <row r="392" spans="1:7" ht="14.25" customHeight="1">
      <c r="A392" s="79"/>
      <c r="B392" s="85" t="s">
        <v>538</v>
      </c>
      <c r="C392" s="79" t="s">
        <v>127</v>
      </c>
      <c r="D392" s="79" t="s">
        <v>162</v>
      </c>
      <c r="E392" s="82">
        <v>47</v>
      </c>
      <c r="F392" s="79"/>
      <c r="G392" s="80">
        <f>E392</f>
        <v>47</v>
      </c>
    </row>
    <row r="393" spans="1:7" ht="14.25" customHeight="1">
      <c r="A393" s="79"/>
      <c r="B393" s="85" t="s">
        <v>539</v>
      </c>
      <c r="C393" s="79" t="s">
        <v>127</v>
      </c>
      <c r="D393" s="79" t="s">
        <v>162</v>
      </c>
      <c r="E393" s="82">
        <v>4</v>
      </c>
      <c r="F393" s="79"/>
      <c r="G393" s="80">
        <f>E393</f>
        <v>4</v>
      </c>
    </row>
    <row r="394" spans="1:7" ht="28.5" customHeight="1">
      <c r="A394" s="79"/>
      <c r="B394" s="85" t="s">
        <v>540</v>
      </c>
      <c r="C394" s="79" t="s">
        <v>338</v>
      </c>
      <c r="D394" s="79" t="s">
        <v>162</v>
      </c>
      <c r="E394" s="82">
        <v>4.7699999999999996</v>
      </c>
      <c r="F394" s="79"/>
      <c r="G394" s="82">
        <f>E394</f>
        <v>4.7699999999999996</v>
      </c>
    </row>
    <row r="395" spans="1:7" ht="36" customHeight="1">
      <c r="A395" s="79"/>
      <c r="B395" s="85" t="s">
        <v>499</v>
      </c>
      <c r="C395" s="79" t="s">
        <v>173</v>
      </c>
      <c r="D395" s="79" t="s">
        <v>126</v>
      </c>
      <c r="E395" s="151">
        <v>9</v>
      </c>
      <c r="F395" s="152"/>
      <c r="G395" s="152">
        <f t="shared" ref="G395" si="15">E395</f>
        <v>9</v>
      </c>
    </row>
    <row r="396" spans="1:7" ht="12" customHeight="1">
      <c r="A396" s="79">
        <v>3</v>
      </c>
      <c r="B396" s="90" t="s">
        <v>36</v>
      </c>
      <c r="C396" s="79"/>
      <c r="D396" s="79"/>
      <c r="E396" s="97"/>
      <c r="F396" s="79"/>
      <c r="G396" s="88"/>
    </row>
    <row r="397" spans="1:7" ht="33.75" customHeight="1">
      <c r="A397" s="79"/>
      <c r="B397" s="85" t="s">
        <v>541</v>
      </c>
      <c r="C397" s="79" t="s">
        <v>125</v>
      </c>
      <c r="D397" s="79" t="s">
        <v>137</v>
      </c>
      <c r="E397" s="91">
        <f>E390/E395+0.01</f>
        <v>111111.1211111111</v>
      </c>
      <c r="F397" s="79"/>
      <c r="G397" s="88">
        <f t="shared" ref="G397:G398" si="16">E397</f>
        <v>111111.1211111111</v>
      </c>
    </row>
    <row r="398" spans="1:7" ht="33.75" customHeight="1">
      <c r="A398" s="79"/>
      <c r="B398" s="85" t="s">
        <v>542</v>
      </c>
      <c r="C398" s="79" t="s">
        <v>125</v>
      </c>
      <c r="D398" s="79" t="s">
        <v>137</v>
      </c>
      <c r="E398" s="91">
        <f>ROUND(E390/(E394*1000),2)+0.01</f>
        <v>209.64999999999998</v>
      </c>
      <c r="F398" s="79"/>
      <c r="G398" s="88">
        <f t="shared" si="16"/>
        <v>209.64999999999998</v>
      </c>
    </row>
    <row r="399" spans="1:7" ht="15.75" customHeight="1">
      <c r="A399" s="79">
        <v>4</v>
      </c>
      <c r="B399" s="193" t="s">
        <v>37</v>
      </c>
      <c r="C399" s="79"/>
      <c r="D399" s="79"/>
      <c r="E399" s="97"/>
      <c r="F399" s="79"/>
      <c r="G399" s="88"/>
    </row>
    <row r="400" spans="1:7" ht="27" customHeight="1">
      <c r="A400" s="196"/>
      <c r="B400" s="85" t="s">
        <v>496</v>
      </c>
      <c r="C400" s="79" t="s">
        <v>142</v>
      </c>
      <c r="D400" s="79" t="s">
        <v>137</v>
      </c>
      <c r="E400" s="91">
        <v>100</v>
      </c>
      <c r="F400" s="79"/>
      <c r="G400" s="88">
        <f t="shared" ref="G400" si="17">E400</f>
        <v>100</v>
      </c>
    </row>
    <row r="401" spans="1:7" ht="27" customHeight="1">
      <c r="A401" s="196">
        <v>8</v>
      </c>
      <c r="B401" s="255" t="s">
        <v>249</v>
      </c>
      <c r="C401" s="256"/>
      <c r="D401" s="87"/>
      <c r="E401" s="183">
        <f>E404+E413+E422+E431</f>
        <v>16514000</v>
      </c>
      <c r="F401" s="196"/>
      <c r="G401" s="183">
        <f>G404+G413+G422+G431</f>
        <v>16514000</v>
      </c>
    </row>
    <row r="402" spans="1:7" ht="29.25" customHeight="1">
      <c r="A402" s="79"/>
      <c r="B402" s="193" t="s">
        <v>262</v>
      </c>
      <c r="C402" s="79"/>
      <c r="D402" s="87"/>
      <c r="E402" s="97"/>
      <c r="F402" s="79"/>
      <c r="G402" s="80"/>
    </row>
    <row r="403" spans="1:7" ht="13.5" customHeight="1">
      <c r="A403" s="79">
        <v>1</v>
      </c>
      <c r="B403" s="193" t="s">
        <v>34</v>
      </c>
      <c r="C403" s="79"/>
      <c r="D403" s="79"/>
      <c r="E403" s="97"/>
      <c r="F403" s="79"/>
      <c r="G403" s="80"/>
    </row>
    <row r="404" spans="1:7" ht="27" customHeight="1">
      <c r="A404" s="79"/>
      <c r="B404" s="85" t="s">
        <v>207</v>
      </c>
      <c r="C404" s="79" t="s">
        <v>125</v>
      </c>
      <c r="D404" s="79" t="s">
        <v>130</v>
      </c>
      <c r="E404" s="83">
        <v>8500000</v>
      </c>
      <c r="F404" s="79"/>
      <c r="G404" s="81">
        <f>E404</f>
        <v>8500000</v>
      </c>
    </row>
    <row r="405" spans="1:7" ht="13.5" customHeight="1">
      <c r="A405" s="79">
        <v>2</v>
      </c>
      <c r="B405" s="193" t="s">
        <v>35</v>
      </c>
      <c r="C405" s="79"/>
      <c r="D405" s="79"/>
      <c r="E405" s="97"/>
      <c r="F405" s="79"/>
      <c r="G405" s="80"/>
    </row>
    <row r="406" spans="1:7" ht="32.25" customHeight="1">
      <c r="A406" s="79"/>
      <c r="B406" s="85" t="s">
        <v>210</v>
      </c>
      <c r="C406" s="79" t="s">
        <v>173</v>
      </c>
      <c r="D406" s="79" t="s">
        <v>139</v>
      </c>
      <c r="E406" s="97">
        <v>12</v>
      </c>
      <c r="F406" s="79"/>
      <c r="G406" s="80">
        <f>E406</f>
        <v>12</v>
      </c>
    </row>
    <row r="407" spans="1:7" ht="13.5" customHeight="1">
      <c r="A407" s="79">
        <v>3</v>
      </c>
      <c r="B407" s="193" t="s">
        <v>36</v>
      </c>
      <c r="C407" s="79"/>
      <c r="D407" s="79"/>
      <c r="E407" s="97"/>
      <c r="F407" s="79"/>
      <c r="G407" s="80"/>
    </row>
    <row r="408" spans="1:7" ht="27.75" customHeight="1">
      <c r="A408" s="79"/>
      <c r="B408" s="85" t="s">
        <v>204</v>
      </c>
      <c r="C408" s="79" t="s">
        <v>125</v>
      </c>
      <c r="D408" s="79" t="s">
        <v>137</v>
      </c>
      <c r="E408" s="83">
        <f>E404/E406</f>
        <v>708333.33333333337</v>
      </c>
      <c r="F408" s="79"/>
      <c r="G408" s="80">
        <f>E408</f>
        <v>708333.33333333337</v>
      </c>
    </row>
    <row r="409" spans="1:7" ht="13.5" customHeight="1">
      <c r="A409" s="79">
        <v>4</v>
      </c>
      <c r="B409" s="193" t="s">
        <v>37</v>
      </c>
      <c r="C409" s="79"/>
      <c r="D409" s="79"/>
      <c r="E409" s="97"/>
      <c r="F409" s="79"/>
      <c r="G409" s="80"/>
    </row>
    <row r="410" spans="1:7" ht="32.25" customHeight="1">
      <c r="A410" s="79"/>
      <c r="B410" s="85" t="s">
        <v>212</v>
      </c>
      <c r="C410" s="79" t="s">
        <v>142</v>
      </c>
      <c r="D410" s="79" t="s">
        <v>137</v>
      </c>
      <c r="E410" s="97">
        <v>100</v>
      </c>
      <c r="F410" s="79"/>
      <c r="G410" s="80">
        <f>E410</f>
        <v>100</v>
      </c>
    </row>
    <row r="411" spans="1:7" ht="27.75" customHeight="1">
      <c r="A411" s="79"/>
      <c r="B411" s="255" t="s">
        <v>263</v>
      </c>
      <c r="C411" s="256"/>
      <c r="D411" s="87"/>
      <c r="E411" s="97"/>
      <c r="F411" s="79"/>
      <c r="G411" s="80"/>
    </row>
    <row r="412" spans="1:7" ht="13.5" customHeight="1">
      <c r="A412" s="79">
        <v>1</v>
      </c>
      <c r="B412" s="193" t="s">
        <v>34</v>
      </c>
      <c r="C412" s="79"/>
      <c r="D412" s="79"/>
      <c r="E412" s="97"/>
      <c r="F412" s="79"/>
      <c r="G412" s="80"/>
    </row>
    <row r="413" spans="1:7" ht="33.75" customHeight="1">
      <c r="A413" s="79"/>
      <c r="B413" s="85" t="s">
        <v>208</v>
      </c>
      <c r="C413" s="79" t="s">
        <v>125</v>
      </c>
      <c r="D413" s="79" t="s">
        <v>130</v>
      </c>
      <c r="E413" s="83">
        <v>6500000</v>
      </c>
      <c r="F413" s="82"/>
      <c r="G413" s="83">
        <f>E413</f>
        <v>6500000</v>
      </c>
    </row>
    <row r="414" spans="1:7" ht="13.5" customHeight="1">
      <c r="A414" s="79">
        <v>2</v>
      </c>
      <c r="B414" s="193" t="s">
        <v>35</v>
      </c>
      <c r="C414" s="79"/>
      <c r="D414" s="79"/>
      <c r="E414" s="82"/>
      <c r="F414" s="82"/>
      <c r="G414" s="82"/>
    </row>
    <row r="415" spans="1:7" ht="26.25" customHeight="1">
      <c r="A415" s="79"/>
      <c r="B415" s="85" t="s">
        <v>203</v>
      </c>
      <c r="C415" s="79" t="s">
        <v>173</v>
      </c>
      <c r="D415" s="79" t="s">
        <v>139</v>
      </c>
      <c r="E415" s="82">
        <v>12</v>
      </c>
      <c r="F415" s="82"/>
      <c r="G415" s="82">
        <f>E415</f>
        <v>12</v>
      </c>
    </row>
    <row r="416" spans="1:7" ht="13.5" customHeight="1">
      <c r="A416" s="79">
        <v>3</v>
      </c>
      <c r="B416" s="193" t="s">
        <v>36</v>
      </c>
      <c r="C416" s="79"/>
      <c r="D416" s="79"/>
      <c r="E416" s="82"/>
      <c r="F416" s="82"/>
      <c r="G416" s="82"/>
    </row>
    <row r="417" spans="1:7" ht="26.25" customHeight="1">
      <c r="A417" s="79"/>
      <c r="B417" s="85" t="s">
        <v>209</v>
      </c>
      <c r="C417" s="79" t="s">
        <v>125</v>
      </c>
      <c r="D417" s="79" t="s">
        <v>137</v>
      </c>
      <c r="E417" s="83">
        <f>E413/E415</f>
        <v>541666.66666666663</v>
      </c>
      <c r="F417" s="83"/>
      <c r="G417" s="83">
        <f>E417</f>
        <v>541666.66666666663</v>
      </c>
    </row>
    <row r="418" spans="1:7" ht="13.5" customHeight="1">
      <c r="A418" s="79">
        <v>4</v>
      </c>
      <c r="B418" s="193" t="s">
        <v>37</v>
      </c>
      <c r="C418" s="79"/>
      <c r="D418" s="79"/>
      <c r="E418" s="82"/>
      <c r="F418" s="82"/>
      <c r="G418" s="82"/>
    </row>
    <row r="419" spans="1:7" ht="27.75" customHeight="1">
      <c r="A419" s="79"/>
      <c r="B419" s="85" t="s">
        <v>213</v>
      </c>
      <c r="C419" s="79" t="s">
        <v>142</v>
      </c>
      <c r="D419" s="79" t="s">
        <v>137</v>
      </c>
      <c r="E419" s="82">
        <v>100</v>
      </c>
      <c r="F419" s="82"/>
      <c r="G419" s="82">
        <f>E419</f>
        <v>100</v>
      </c>
    </row>
    <row r="420" spans="1:7" ht="38.25" customHeight="1">
      <c r="A420" s="79"/>
      <c r="B420" s="255" t="s">
        <v>264</v>
      </c>
      <c r="C420" s="256"/>
      <c r="D420" s="87"/>
      <c r="E420" s="82"/>
      <c r="F420" s="82"/>
      <c r="G420" s="82"/>
    </row>
    <row r="421" spans="1:7" ht="13.5" customHeight="1">
      <c r="A421" s="79">
        <v>1</v>
      </c>
      <c r="B421" s="193" t="s">
        <v>34</v>
      </c>
      <c r="C421" s="79"/>
      <c r="D421" s="79"/>
      <c r="E421" s="82"/>
      <c r="F421" s="82"/>
      <c r="G421" s="82"/>
    </row>
    <row r="422" spans="1:7" ht="37.5" customHeight="1">
      <c r="A422" s="79"/>
      <c r="B422" s="112" t="s">
        <v>202</v>
      </c>
      <c r="C422" s="79" t="s">
        <v>129</v>
      </c>
      <c r="D422" s="79" t="s">
        <v>130</v>
      </c>
      <c r="E422" s="83">
        <v>514000</v>
      </c>
      <c r="F422" s="82"/>
      <c r="G422" s="83">
        <f>E422</f>
        <v>514000</v>
      </c>
    </row>
    <row r="423" spans="1:7" ht="13.5" customHeight="1">
      <c r="A423" s="79">
        <v>2</v>
      </c>
      <c r="B423" s="153" t="s">
        <v>35</v>
      </c>
      <c r="C423" s="79"/>
      <c r="D423" s="79"/>
      <c r="E423" s="82"/>
      <c r="F423" s="82"/>
      <c r="G423" s="82"/>
    </row>
    <row r="424" spans="1:7" ht="28.5" customHeight="1">
      <c r="A424" s="79"/>
      <c r="B424" s="85" t="s">
        <v>205</v>
      </c>
      <c r="C424" s="79" t="s">
        <v>173</v>
      </c>
      <c r="D424" s="79" t="s">
        <v>139</v>
      </c>
      <c r="E424" s="82">
        <v>12</v>
      </c>
      <c r="F424" s="82"/>
      <c r="G424" s="82">
        <v>12</v>
      </c>
    </row>
    <row r="425" spans="1:7" ht="13.5" customHeight="1">
      <c r="A425" s="79">
        <v>3</v>
      </c>
      <c r="B425" s="153" t="s">
        <v>36</v>
      </c>
      <c r="C425" s="79"/>
      <c r="D425" s="79"/>
      <c r="E425" s="82"/>
      <c r="F425" s="82"/>
      <c r="G425" s="82"/>
    </row>
    <row r="426" spans="1:7" ht="21.75" customHeight="1">
      <c r="A426" s="79"/>
      <c r="B426" s="85" t="s">
        <v>206</v>
      </c>
      <c r="C426" s="79" t="s">
        <v>125</v>
      </c>
      <c r="D426" s="79" t="s">
        <v>137</v>
      </c>
      <c r="E426" s="83">
        <f>E422/E424</f>
        <v>42833.333333333336</v>
      </c>
      <c r="F426" s="91"/>
      <c r="G426" s="83">
        <f>E426</f>
        <v>42833.333333333336</v>
      </c>
    </row>
    <row r="427" spans="1:7" ht="13.5" customHeight="1">
      <c r="A427" s="79">
        <v>4</v>
      </c>
      <c r="B427" s="153" t="s">
        <v>37</v>
      </c>
      <c r="C427" s="79"/>
      <c r="D427" s="79"/>
      <c r="E427" s="82"/>
      <c r="F427" s="82"/>
      <c r="G427" s="82"/>
    </row>
    <row r="428" spans="1:7" ht="36" customHeight="1">
      <c r="A428" s="79"/>
      <c r="B428" s="85" t="s">
        <v>211</v>
      </c>
      <c r="C428" s="79" t="s">
        <v>142</v>
      </c>
      <c r="D428" s="79" t="s">
        <v>137</v>
      </c>
      <c r="E428" s="82">
        <v>100</v>
      </c>
      <c r="F428" s="82"/>
      <c r="G428" s="82">
        <v>100</v>
      </c>
    </row>
    <row r="429" spans="1:7" ht="38.25" customHeight="1">
      <c r="A429" s="79"/>
      <c r="B429" s="257" t="s">
        <v>348</v>
      </c>
      <c r="C429" s="257"/>
      <c r="D429" s="79"/>
      <c r="E429" s="82"/>
      <c r="F429" s="82"/>
      <c r="G429" s="82"/>
    </row>
    <row r="430" spans="1:7" ht="13.5" customHeight="1">
      <c r="A430" s="79">
        <v>1</v>
      </c>
      <c r="B430" s="193" t="s">
        <v>34</v>
      </c>
      <c r="C430" s="79"/>
      <c r="D430" s="79"/>
      <c r="E430" s="82"/>
      <c r="F430" s="82"/>
      <c r="G430" s="82"/>
    </row>
    <row r="431" spans="1:7" ht="49.5" customHeight="1">
      <c r="A431" s="79"/>
      <c r="B431" s="112" t="s">
        <v>349</v>
      </c>
      <c r="C431" s="79" t="s">
        <v>129</v>
      </c>
      <c r="D431" s="79" t="s">
        <v>130</v>
      </c>
      <c r="E431" s="83">
        <v>1000000</v>
      </c>
      <c r="F431" s="82"/>
      <c r="G431" s="83">
        <f>E431</f>
        <v>1000000</v>
      </c>
    </row>
    <row r="432" spans="1:7" ht="13.5" customHeight="1">
      <c r="A432" s="79">
        <v>2</v>
      </c>
      <c r="B432" s="153" t="s">
        <v>35</v>
      </c>
      <c r="C432" s="79"/>
      <c r="D432" s="79"/>
      <c r="E432" s="82"/>
      <c r="F432" s="82"/>
      <c r="G432" s="82"/>
    </row>
    <row r="433" spans="1:7" ht="37.5" customHeight="1">
      <c r="A433" s="79"/>
      <c r="B433" s="85" t="s">
        <v>350</v>
      </c>
      <c r="C433" s="79" t="s">
        <v>127</v>
      </c>
      <c r="D433" s="79" t="s">
        <v>126</v>
      </c>
      <c r="E433" s="79">
        <v>18</v>
      </c>
      <c r="F433" s="79"/>
      <c r="G433" s="83">
        <f>E433</f>
        <v>18</v>
      </c>
    </row>
    <row r="434" spans="1:7" ht="13.5" customHeight="1">
      <c r="A434" s="79">
        <v>3</v>
      </c>
      <c r="B434" s="193" t="s">
        <v>36</v>
      </c>
      <c r="C434" s="79"/>
      <c r="D434" s="79"/>
      <c r="E434" s="82"/>
      <c r="F434" s="79"/>
      <c r="G434" s="79"/>
    </row>
    <row r="435" spans="1:7" ht="21.75" customHeight="1">
      <c r="A435" s="79"/>
      <c r="B435" s="85" t="s">
        <v>241</v>
      </c>
      <c r="C435" s="79" t="s">
        <v>125</v>
      </c>
      <c r="D435" s="79" t="s">
        <v>137</v>
      </c>
      <c r="E435" s="81">
        <f>E431/E433</f>
        <v>55555.555555555555</v>
      </c>
      <c r="F435" s="79"/>
      <c r="G435" s="83">
        <f>E435</f>
        <v>55555.555555555555</v>
      </c>
    </row>
    <row r="436" spans="1:7" ht="13.5" customHeight="1">
      <c r="A436" s="79">
        <v>4</v>
      </c>
      <c r="B436" s="153" t="s">
        <v>37</v>
      </c>
      <c r="C436" s="79"/>
      <c r="D436" s="79"/>
      <c r="E436" s="82"/>
      <c r="F436" s="82"/>
      <c r="G436" s="82"/>
    </row>
    <row r="437" spans="1:7" ht="45" customHeight="1">
      <c r="A437" s="79"/>
      <c r="B437" s="85" t="s">
        <v>351</v>
      </c>
      <c r="C437" s="79" t="s">
        <v>142</v>
      </c>
      <c r="D437" s="79" t="s">
        <v>137</v>
      </c>
      <c r="E437" s="82">
        <v>100</v>
      </c>
      <c r="F437" s="82"/>
      <c r="G437" s="83">
        <f>E437</f>
        <v>100</v>
      </c>
    </row>
    <row r="438" spans="1:7" ht="25.5" customHeight="1">
      <c r="A438" s="196">
        <v>9</v>
      </c>
      <c r="B438" s="255" t="s">
        <v>254</v>
      </c>
      <c r="C438" s="256"/>
      <c r="D438" s="79"/>
      <c r="E438" s="202">
        <f>E441</f>
        <v>6350000</v>
      </c>
      <c r="F438" s="203"/>
      <c r="G438" s="202">
        <f>E438</f>
        <v>6350000</v>
      </c>
    </row>
    <row r="439" spans="1:7" ht="26.25" customHeight="1">
      <c r="A439" s="79"/>
      <c r="B439" s="255" t="s">
        <v>265</v>
      </c>
      <c r="C439" s="256"/>
      <c r="D439" s="79"/>
      <c r="E439" s="82"/>
      <c r="F439" s="82"/>
      <c r="G439" s="82"/>
    </row>
    <row r="440" spans="1:7" ht="11.25" customHeight="1">
      <c r="A440" s="79">
        <v>1</v>
      </c>
      <c r="B440" s="193" t="s">
        <v>34</v>
      </c>
      <c r="C440" s="79"/>
      <c r="D440" s="79"/>
      <c r="E440" s="82"/>
      <c r="F440" s="82"/>
      <c r="G440" s="82"/>
    </row>
    <row r="441" spans="1:7" ht="42" customHeight="1">
      <c r="A441" s="79"/>
      <c r="B441" s="85" t="s">
        <v>250</v>
      </c>
      <c r="C441" s="79" t="s">
        <v>125</v>
      </c>
      <c r="D441" s="79" t="s">
        <v>130</v>
      </c>
      <c r="E441" s="83">
        <f>6000000+250000+100000</f>
        <v>6350000</v>
      </c>
      <c r="F441" s="82"/>
      <c r="G441" s="83">
        <f>E441</f>
        <v>6350000</v>
      </c>
    </row>
    <row r="442" spans="1:7" ht="11.25" customHeight="1">
      <c r="A442" s="79">
        <v>2</v>
      </c>
      <c r="B442" s="193" t="s">
        <v>35</v>
      </c>
      <c r="C442" s="79"/>
      <c r="D442" s="79"/>
      <c r="E442" s="97"/>
      <c r="F442" s="79"/>
      <c r="G442" s="80"/>
    </row>
    <row r="443" spans="1:7" ht="49.5" customHeight="1">
      <c r="A443" s="79"/>
      <c r="B443" s="85" t="s">
        <v>251</v>
      </c>
      <c r="C443" s="79" t="s">
        <v>173</v>
      </c>
      <c r="D443" s="79" t="s">
        <v>139</v>
      </c>
      <c r="E443" s="97">
        <v>12</v>
      </c>
      <c r="F443" s="79"/>
      <c r="G443" s="83">
        <f>E443</f>
        <v>12</v>
      </c>
    </row>
    <row r="444" spans="1:7" ht="11.25" customHeight="1">
      <c r="A444" s="79">
        <v>3</v>
      </c>
      <c r="B444" s="193" t="s">
        <v>36</v>
      </c>
      <c r="C444" s="79"/>
      <c r="D444" s="79"/>
      <c r="E444" s="97"/>
      <c r="F444" s="79"/>
      <c r="G444" s="80"/>
    </row>
    <row r="445" spans="1:7" ht="39" customHeight="1">
      <c r="A445" s="79"/>
      <c r="B445" s="85" t="s">
        <v>252</v>
      </c>
      <c r="C445" s="79" t="s">
        <v>125</v>
      </c>
      <c r="D445" s="79" t="s">
        <v>137</v>
      </c>
      <c r="E445" s="83">
        <f>E441/E443</f>
        <v>529166.66666666663</v>
      </c>
      <c r="F445" s="79"/>
      <c r="G445" s="83">
        <f>E445</f>
        <v>529166.66666666663</v>
      </c>
    </row>
    <row r="446" spans="1:7" ht="11.25" customHeight="1">
      <c r="A446" s="79">
        <v>4</v>
      </c>
      <c r="B446" s="193" t="s">
        <v>37</v>
      </c>
      <c r="C446" s="79"/>
      <c r="D446" s="79"/>
      <c r="E446" s="97"/>
      <c r="F446" s="79"/>
      <c r="G446" s="80"/>
    </row>
    <row r="447" spans="1:7" ht="44.25" customHeight="1">
      <c r="A447" s="79"/>
      <c r="B447" s="85" t="s">
        <v>253</v>
      </c>
      <c r="C447" s="79" t="s">
        <v>142</v>
      </c>
      <c r="D447" s="79" t="s">
        <v>137</v>
      </c>
      <c r="E447" s="97">
        <v>100</v>
      </c>
      <c r="F447" s="79"/>
      <c r="G447" s="83">
        <f>E447</f>
        <v>100</v>
      </c>
    </row>
    <row r="448" spans="1:7" ht="39" customHeight="1">
      <c r="A448" s="196">
        <v>10</v>
      </c>
      <c r="B448" s="255" t="s">
        <v>277</v>
      </c>
      <c r="C448" s="256"/>
      <c r="D448" s="79"/>
      <c r="E448" s="204">
        <f>E451</f>
        <v>4950000</v>
      </c>
      <c r="F448" s="203"/>
      <c r="G448" s="204">
        <f>E448</f>
        <v>4950000</v>
      </c>
    </row>
    <row r="449" spans="1:7" ht="33" customHeight="1">
      <c r="A449" s="79"/>
      <c r="B449" s="255" t="s">
        <v>278</v>
      </c>
      <c r="C449" s="256"/>
      <c r="D449" s="79"/>
      <c r="E449" s="82"/>
      <c r="F449" s="82"/>
      <c r="G449" s="82"/>
    </row>
    <row r="450" spans="1:7" ht="11.25" customHeight="1">
      <c r="A450" s="79">
        <v>1</v>
      </c>
      <c r="B450" s="193" t="s">
        <v>34</v>
      </c>
      <c r="C450" s="79"/>
      <c r="D450" s="79"/>
      <c r="E450" s="82"/>
      <c r="F450" s="82"/>
      <c r="G450" s="82"/>
    </row>
    <row r="451" spans="1:7" ht="36" customHeight="1">
      <c r="A451" s="79"/>
      <c r="B451" s="85" t="s">
        <v>281</v>
      </c>
      <c r="C451" s="79" t="s">
        <v>125</v>
      </c>
      <c r="D451" s="79" t="s">
        <v>130</v>
      </c>
      <c r="E451" s="92">
        <f>4700000+250000</f>
        <v>4950000</v>
      </c>
      <c r="F451" s="82"/>
      <c r="G451" s="92">
        <f>E451</f>
        <v>4950000</v>
      </c>
    </row>
    <row r="452" spans="1:7" ht="17.25" customHeight="1">
      <c r="A452" s="79">
        <v>2</v>
      </c>
      <c r="B452" s="193" t="s">
        <v>35</v>
      </c>
      <c r="C452" s="79" t="s">
        <v>125</v>
      </c>
      <c r="D452" s="79" t="s">
        <v>130</v>
      </c>
      <c r="E452" s="97"/>
      <c r="F452" s="79"/>
      <c r="G452" s="80"/>
    </row>
    <row r="453" spans="1:7" ht="48" customHeight="1">
      <c r="A453" s="79"/>
      <c r="B453" s="85" t="s">
        <v>282</v>
      </c>
      <c r="C453" s="79" t="s">
        <v>173</v>
      </c>
      <c r="D453" s="79" t="s">
        <v>139</v>
      </c>
      <c r="E453" s="97">
        <v>12</v>
      </c>
      <c r="F453" s="79"/>
      <c r="G453" s="80">
        <f>E453</f>
        <v>12</v>
      </c>
    </row>
    <row r="454" spans="1:7" ht="11.25" customHeight="1">
      <c r="A454" s="79">
        <v>3</v>
      </c>
      <c r="B454" s="193" t="s">
        <v>36</v>
      </c>
      <c r="C454" s="79"/>
      <c r="D454" s="79"/>
      <c r="E454" s="97"/>
      <c r="F454" s="79"/>
      <c r="G454" s="80"/>
    </row>
    <row r="455" spans="1:7" ht="33.75" customHeight="1">
      <c r="A455" s="79"/>
      <c r="B455" s="85" t="s">
        <v>309</v>
      </c>
      <c r="C455" s="79" t="s">
        <v>125</v>
      </c>
      <c r="D455" s="79" t="s">
        <v>137</v>
      </c>
      <c r="E455" s="91">
        <f>E451/E453</f>
        <v>412500</v>
      </c>
      <c r="F455" s="88"/>
      <c r="G455" s="88">
        <f>E455</f>
        <v>412500</v>
      </c>
    </row>
    <row r="456" spans="1:7" ht="11.25" customHeight="1">
      <c r="A456" s="79">
        <v>4</v>
      </c>
      <c r="B456" s="193" t="s">
        <v>37</v>
      </c>
      <c r="C456" s="79"/>
      <c r="D456" s="79"/>
      <c r="E456" s="97"/>
      <c r="F456" s="79"/>
      <c r="G456" s="80"/>
    </row>
    <row r="457" spans="1:7" ht="39" customHeight="1">
      <c r="A457" s="79"/>
      <c r="B457" s="85" t="s">
        <v>283</v>
      </c>
      <c r="C457" s="79" t="s">
        <v>142</v>
      </c>
      <c r="D457" s="79" t="s">
        <v>137</v>
      </c>
      <c r="E457" s="97">
        <v>100</v>
      </c>
      <c r="F457" s="79"/>
      <c r="G457" s="80">
        <f>E457</f>
        <v>100</v>
      </c>
    </row>
    <row r="458" spans="1:7" ht="21.75" customHeight="1">
      <c r="A458" s="79"/>
      <c r="B458" s="116" t="s">
        <v>284</v>
      </c>
      <c r="C458" s="79"/>
      <c r="D458" s="79"/>
      <c r="E458" s="79"/>
      <c r="F458" s="84">
        <f>F461+F470+F479+F488+F497+F506+F517+F526+F535+F544+F555</f>
        <v>36634720</v>
      </c>
      <c r="G458" s="84">
        <f>F458</f>
        <v>36634720</v>
      </c>
    </row>
    <row r="459" spans="1:7" ht="30.75" customHeight="1">
      <c r="A459" s="79"/>
      <c r="B459" s="257" t="s">
        <v>357</v>
      </c>
      <c r="C459" s="258"/>
      <c r="D459" s="117"/>
      <c r="E459" s="79"/>
      <c r="F459" s="79"/>
      <c r="G459" s="80"/>
    </row>
    <row r="460" spans="1:7" ht="11.25" customHeight="1">
      <c r="A460" s="79">
        <v>1</v>
      </c>
      <c r="B460" s="153" t="s">
        <v>34</v>
      </c>
      <c r="C460" s="79"/>
      <c r="D460" s="117"/>
      <c r="E460" s="79"/>
      <c r="F460" s="79"/>
      <c r="G460" s="80"/>
    </row>
    <row r="461" spans="1:7" ht="36" customHeight="1">
      <c r="A461" s="79"/>
      <c r="B461" s="85" t="s">
        <v>294</v>
      </c>
      <c r="C461" s="79" t="s">
        <v>129</v>
      </c>
      <c r="D461" s="79" t="s">
        <v>358</v>
      </c>
      <c r="E461" s="79"/>
      <c r="F461" s="81">
        <v>4512391</v>
      </c>
      <c r="G461" s="81">
        <f>E461+F461</f>
        <v>4512391</v>
      </c>
    </row>
    <row r="462" spans="1:7" ht="11.25" customHeight="1">
      <c r="A462" s="79">
        <v>2</v>
      </c>
      <c r="B462" s="153" t="s">
        <v>35</v>
      </c>
      <c r="C462" s="79"/>
      <c r="D462" s="117"/>
      <c r="E462" s="79"/>
      <c r="F462" s="79"/>
      <c r="G462" s="80"/>
    </row>
    <row r="463" spans="1:7" ht="48.75" customHeight="1">
      <c r="A463" s="79"/>
      <c r="B463" s="95" t="s">
        <v>355</v>
      </c>
      <c r="C463" s="79" t="s">
        <v>334</v>
      </c>
      <c r="D463" s="79" t="s">
        <v>139</v>
      </c>
      <c r="E463" s="79"/>
      <c r="F463" s="88">
        <f>4571.4-857-1000</f>
        <v>2714.3999999999996</v>
      </c>
      <c r="G463" s="88">
        <f>F463</f>
        <v>2714.3999999999996</v>
      </c>
    </row>
    <row r="464" spans="1:7" ht="11.25" customHeight="1">
      <c r="A464" s="79">
        <v>3</v>
      </c>
      <c r="B464" s="153" t="s">
        <v>36</v>
      </c>
      <c r="C464" s="79"/>
      <c r="D464" s="117"/>
      <c r="E464" s="79"/>
      <c r="F464" s="79"/>
      <c r="G464" s="94"/>
    </row>
    <row r="465" spans="1:7" ht="46.5" customHeight="1">
      <c r="A465" s="79"/>
      <c r="B465" s="95" t="s">
        <v>356</v>
      </c>
      <c r="C465" s="79" t="s">
        <v>129</v>
      </c>
      <c r="D465" s="79" t="s">
        <v>137</v>
      </c>
      <c r="E465" s="79"/>
      <c r="F465" s="81">
        <f>F461/F463</f>
        <v>1662.3898467432953</v>
      </c>
      <c r="G465" s="81">
        <f>E465+F465</f>
        <v>1662.3898467432953</v>
      </c>
    </row>
    <row r="466" spans="1:7" ht="11.25" customHeight="1">
      <c r="A466" s="79">
        <v>4</v>
      </c>
      <c r="B466" s="153" t="s">
        <v>37</v>
      </c>
      <c r="C466" s="79"/>
      <c r="D466" s="117"/>
      <c r="E466" s="79"/>
      <c r="F466" s="79"/>
      <c r="G466" s="80"/>
    </row>
    <row r="467" spans="1:7" ht="35.25" customHeight="1">
      <c r="A467" s="79"/>
      <c r="B467" s="95" t="s">
        <v>295</v>
      </c>
      <c r="C467" s="117" t="s">
        <v>142</v>
      </c>
      <c r="D467" s="117" t="s">
        <v>141</v>
      </c>
      <c r="E467" s="79"/>
      <c r="F467" s="79">
        <v>100</v>
      </c>
      <c r="G467" s="80">
        <v>100</v>
      </c>
    </row>
    <row r="468" spans="1:7" ht="30.75" customHeight="1">
      <c r="A468" s="79"/>
      <c r="B468" s="257" t="s">
        <v>359</v>
      </c>
      <c r="C468" s="258"/>
      <c r="D468" s="117"/>
      <c r="E468" s="79"/>
      <c r="F468" s="79"/>
      <c r="G468" s="80"/>
    </row>
    <row r="469" spans="1:7" ht="11.25" customHeight="1">
      <c r="A469" s="79">
        <v>1</v>
      </c>
      <c r="B469" s="153" t="s">
        <v>34</v>
      </c>
      <c r="C469" s="79"/>
      <c r="D469" s="117"/>
      <c r="E469" s="79"/>
      <c r="F469" s="79"/>
      <c r="G469" s="80"/>
    </row>
    <row r="470" spans="1:7" ht="33.75" customHeight="1">
      <c r="A470" s="79"/>
      <c r="B470" s="85" t="s">
        <v>361</v>
      </c>
      <c r="C470" s="79" t="s">
        <v>129</v>
      </c>
      <c r="D470" s="79" t="s">
        <v>500</v>
      </c>
      <c r="E470" s="79"/>
      <c r="F470" s="81">
        <f>16644236-700000</f>
        <v>15944236</v>
      </c>
      <c r="G470" s="81">
        <f>E470+F470</f>
        <v>15944236</v>
      </c>
    </row>
    <row r="471" spans="1:7" ht="11.25" customHeight="1">
      <c r="A471" s="79">
        <v>2</v>
      </c>
      <c r="B471" s="153" t="s">
        <v>35</v>
      </c>
      <c r="C471" s="79"/>
      <c r="D471" s="117"/>
      <c r="E471" s="79"/>
      <c r="F471" s="79"/>
      <c r="G471" s="80"/>
    </row>
    <row r="472" spans="1:7" ht="48.75" customHeight="1">
      <c r="A472" s="79"/>
      <c r="B472" s="95" t="s">
        <v>446</v>
      </c>
      <c r="C472" s="79" t="s">
        <v>334</v>
      </c>
      <c r="D472" s="79" t="s">
        <v>139</v>
      </c>
      <c r="E472" s="79"/>
      <c r="F472" s="88">
        <v>9884</v>
      </c>
      <c r="G472" s="81">
        <f>E472+F472</f>
        <v>9884</v>
      </c>
    </row>
    <row r="473" spans="1:7" ht="11.25" customHeight="1">
      <c r="A473" s="79">
        <v>3</v>
      </c>
      <c r="B473" s="153" t="s">
        <v>36</v>
      </c>
      <c r="C473" s="79"/>
      <c r="D473" s="117"/>
      <c r="E473" s="79"/>
      <c r="F473" s="79"/>
      <c r="G473" s="94"/>
    </row>
    <row r="474" spans="1:7" ht="36.75" customHeight="1">
      <c r="A474" s="79"/>
      <c r="B474" s="95" t="s">
        <v>362</v>
      </c>
      <c r="C474" s="79" t="s">
        <v>129</v>
      </c>
      <c r="D474" s="79" t="s">
        <v>137</v>
      </c>
      <c r="E474" s="79"/>
      <c r="F474" s="81">
        <f>F470/F472+0.01</f>
        <v>1613.1459773371105</v>
      </c>
      <c r="G474" s="81">
        <f>E474+F474</f>
        <v>1613.1459773371105</v>
      </c>
    </row>
    <row r="475" spans="1:7" ht="11.25" customHeight="1">
      <c r="A475" s="79">
        <v>4</v>
      </c>
      <c r="B475" s="153" t="s">
        <v>37</v>
      </c>
      <c r="C475" s="79"/>
      <c r="D475" s="117"/>
      <c r="E475" s="79"/>
      <c r="F475" s="79"/>
      <c r="G475" s="80"/>
    </row>
    <row r="476" spans="1:7" ht="33.75" customHeight="1">
      <c r="A476" s="79"/>
      <c r="B476" s="95" t="s">
        <v>363</v>
      </c>
      <c r="C476" s="117" t="s">
        <v>142</v>
      </c>
      <c r="D476" s="117" t="s">
        <v>141</v>
      </c>
      <c r="E476" s="79"/>
      <c r="F476" s="79">
        <v>100</v>
      </c>
      <c r="G476" s="80">
        <v>100</v>
      </c>
    </row>
    <row r="477" spans="1:7" ht="51.75" customHeight="1">
      <c r="A477" s="79"/>
      <c r="B477" s="257" t="s">
        <v>360</v>
      </c>
      <c r="C477" s="258"/>
      <c r="D477" s="117"/>
      <c r="E477" s="79"/>
      <c r="F477" s="79"/>
      <c r="G477" s="80"/>
    </row>
    <row r="478" spans="1:7" ht="11.25" customHeight="1">
      <c r="A478" s="79">
        <v>1</v>
      </c>
      <c r="B478" s="153" t="s">
        <v>34</v>
      </c>
      <c r="C478" s="79"/>
      <c r="D478" s="117"/>
      <c r="E478" s="79"/>
      <c r="F478" s="79"/>
      <c r="G478" s="80"/>
    </row>
    <row r="479" spans="1:7" ht="70.5" customHeight="1">
      <c r="A479" s="79"/>
      <c r="B479" s="85" t="s">
        <v>364</v>
      </c>
      <c r="C479" s="79" t="s">
        <v>129</v>
      </c>
      <c r="D479" s="79" t="s">
        <v>548</v>
      </c>
      <c r="E479" s="79"/>
      <c r="F479" s="81">
        <f>13355764-2000000</f>
        <v>11355764</v>
      </c>
      <c r="G479" s="81">
        <f>E479+F479</f>
        <v>11355764</v>
      </c>
    </row>
    <row r="480" spans="1:7" ht="11.25" customHeight="1">
      <c r="A480" s="79">
        <v>2</v>
      </c>
      <c r="B480" s="153" t="s">
        <v>35</v>
      </c>
      <c r="C480" s="79"/>
      <c r="D480" s="117"/>
      <c r="E480" s="79"/>
      <c r="F480" s="79"/>
      <c r="G480" s="80"/>
    </row>
    <row r="481" spans="1:7" ht="76.5" customHeight="1">
      <c r="A481" s="79"/>
      <c r="B481" s="95" t="s">
        <v>367</v>
      </c>
      <c r="C481" s="79" t="s">
        <v>334</v>
      </c>
      <c r="D481" s="79" t="s">
        <v>139</v>
      </c>
      <c r="E481" s="79"/>
      <c r="F481" s="88">
        <f>6902.5+722.8</f>
        <v>7625.3</v>
      </c>
      <c r="G481" s="88">
        <f>F481</f>
        <v>7625.3</v>
      </c>
    </row>
    <row r="482" spans="1:7" ht="11.25" customHeight="1">
      <c r="A482" s="79">
        <v>3</v>
      </c>
      <c r="B482" s="153" t="s">
        <v>36</v>
      </c>
      <c r="C482" s="79"/>
      <c r="D482" s="117"/>
      <c r="E482" s="79"/>
      <c r="F482" s="79"/>
      <c r="G482" s="94"/>
    </row>
    <row r="483" spans="1:7" ht="60.75" customHeight="1">
      <c r="A483" s="79"/>
      <c r="B483" s="95" t="s">
        <v>365</v>
      </c>
      <c r="C483" s="79" t="s">
        <v>129</v>
      </c>
      <c r="D483" s="79" t="s">
        <v>137</v>
      </c>
      <c r="E483" s="79"/>
      <c r="F483" s="81">
        <f>F479/F481+0.01</f>
        <v>1489.2319322518458</v>
      </c>
      <c r="G483" s="81">
        <f>E483+F483</f>
        <v>1489.2319322518458</v>
      </c>
    </row>
    <row r="484" spans="1:7" ht="11.25" customHeight="1">
      <c r="A484" s="79">
        <v>4</v>
      </c>
      <c r="B484" s="153" t="s">
        <v>37</v>
      </c>
      <c r="C484" s="79"/>
      <c r="D484" s="117"/>
      <c r="E484" s="79"/>
      <c r="F484" s="79"/>
      <c r="G484" s="80"/>
    </row>
    <row r="485" spans="1:7" ht="71.25" customHeight="1">
      <c r="A485" s="79"/>
      <c r="B485" s="95" t="s">
        <v>366</v>
      </c>
      <c r="C485" s="117" t="s">
        <v>142</v>
      </c>
      <c r="D485" s="117" t="s">
        <v>141</v>
      </c>
      <c r="E485" s="79"/>
      <c r="F485" s="79">
        <v>100</v>
      </c>
      <c r="G485" s="80">
        <v>100</v>
      </c>
    </row>
    <row r="486" spans="1:7" ht="30.75" hidden="1" customHeight="1">
      <c r="A486" s="79"/>
      <c r="B486" s="257"/>
      <c r="C486" s="258"/>
      <c r="D486" s="117"/>
      <c r="E486" s="79"/>
      <c r="F486" s="79"/>
      <c r="G486" s="80"/>
    </row>
    <row r="487" spans="1:7" ht="11.25" hidden="1" customHeight="1">
      <c r="A487" s="79"/>
      <c r="B487" s="153"/>
      <c r="C487" s="79"/>
      <c r="D487" s="117"/>
      <c r="E487" s="79"/>
      <c r="F487" s="79"/>
      <c r="G487" s="80"/>
    </row>
    <row r="488" spans="1:7" ht="33.75" hidden="1" customHeight="1">
      <c r="A488" s="79"/>
      <c r="B488" s="85"/>
      <c r="C488" s="79"/>
      <c r="D488" s="79"/>
      <c r="E488" s="79"/>
      <c r="F488" s="81"/>
      <c r="G488" s="81"/>
    </row>
    <row r="489" spans="1:7" ht="11.25" hidden="1" customHeight="1">
      <c r="A489" s="79"/>
      <c r="B489" s="153"/>
      <c r="C489" s="79"/>
      <c r="D489" s="117"/>
      <c r="E489" s="79"/>
      <c r="F489" s="79"/>
      <c r="G489" s="80"/>
    </row>
    <row r="490" spans="1:7" ht="48.75" hidden="1" customHeight="1">
      <c r="A490" s="79"/>
      <c r="B490" s="95"/>
      <c r="C490" s="79"/>
      <c r="D490" s="79"/>
      <c r="E490" s="79"/>
      <c r="F490" s="88"/>
      <c r="G490" s="88"/>
    </row>
    <row r="491" spans="1:7" ht="11.25" hidden="1" customHeight="1">
      <c r="A491" s="79"/>
      <c r="B491" s="153"/>
      <c r="C491" s="79"/>
      <c r="D491" s="117"/>
      <c r="E491" s="79"/>
      <c r="F491" s="79"/>
      <c r="G491" s="94"/>
    </row>
    <row r="492" spans="1:7" ht="36.75" hidden="1" customHeight="1">
      <c r="A492" s="79"/>
      <c r="B492" s="95"/>
      <c r="C492" s="79"/>
      <c r="D492" s="79"/>
      <c r="E492" s="79"/>
      <c r="F492" s="81"/>
      <c r="G492" s="81"/>
    </row>
    <row r="493" spans="1:7" ht="11.25" hidden="1" customHeight="1">
      <c r="A493" s="79"/>
      <c r="B493" s="153"/>
      <c r="C493" s="79"/>
      <c r="D493" s="117"/>
      <c r="E493" s="79"/>
      <c r="F493" s="79"/>
      <c r="G493" s="80"/>
    </row>
    <row r="494" spans="1:7" ht="26.25" hidden="1" customHeight="1">
      <c r="A494" s="79"/>
      <c r="B494" s="95"/>
      <c r="C494" s="117"/>
      <c r="D494" s="117"/>
      <c r="E494" s="79"/>
      <c r="F494" s="79"/>
      <c r="G494" s="80"/>
    </row>
    <row r="495" spans="1:7" ht="30.75" customHeight="1">
      <c r="A495" s="79"/>
      <c r="B495" s="257" t="s">
        <v>547</v>
      </c>
      <c r="C495" s="258"/>
      <c r="D495" s="117"/>
      <c r="E495" s="79"/>
      <c r="F495" s="79"/>
      <c r="G495" s="80"/>
    </row>
    <row r="496" spans="1:7" ht="18.75" customHeight="1">
      <c r="A496" s="79">
        <v>1</v>
      </c>
      <c r="B496" s="153" t="s">
        <v>34</v>
      </c>
      <c r="C496" s="79"/>
      <c r="D496" s="117"/>
      <c r="E496" s="79"/>
      <c r="F496" s="79"/>
      <c r="G496" s="80"/>
    </row>
    <row r="497" spans="1:7" ht="33.75" customHeight="1">
      <c r="A497" s="79"/>
      <c r="B497" s="85" t="s">
        <v>368</v>
      </c>
      <c r="C497" s="79" t="s">
        <v>129</v>
      </c>
      <c r="D497" s="79" t="s">
        <v>595</v>
      </c>
      <c r="E497" s="79"/>
      <c r="F497" s="81">
        <f>14882867-4930000-9327538-500000+3000000</f>
        <v>3125329</v>
      </c>
      <c r="G497" s="81">
        <f>E497+F497</f>
        <v>3125329</v>
      </c>
    </row>
    <row r="498" spans="1:7" ht="15" customHeight="1">
      <c r="A498" s="79">
        <v>2</v>
      </c>
      <c r="B498" s="153" t="s">
        <v>35</v>
      </c>
      <c r="C498" s="79"/>
      <c r="D498" s="117"/>
      <c r="E498" s="79"/>
      <c r="F498" s="79"/>
      <c r="G498" s="80"/>
    </row>
    <row r="499" spans="1:7" ht="48.75" customHeight="1">
      <c r="A499" s="79"/>
      <c r="B499" s="95" t="s">
        <v>369</v>
      </c>
      <c r="C499" s="79" t="s">
        <v>334</v>
      </c>
      <c r="D499" s="79" t="s">
        <v>139</v>
      </c>
      <c r="E499" s="79"/>
      <c r="F499" s="88">
        <v>2208</v>
      </c>
      <c r="G499" s="81">
        <f>E499+F499</f>
        <v>2208</v>
      </c>
    </row>
    <row r="500" spans="1:7" ht="11.25" customHeight="1">
      <c r="A500" s="79">
        <v>3</v>
      </c>
      <c r="B500" s="153" t="s">
        <v>36</v>
      </c>
      <c r="C500" s="79"/>
      <c r="D500" s="117"/>
      <c r="E500" s="79"/>
      <c r="F500" s="79"/>
      <c r="G500" s="94"/>
    </row>
    <row r="501" spans="1:7" ht="36.75" customHeight="1">
      <c r="A501" s="79"/>
      <c r="B501" s="95" t="s">
        <v>370</v>
      </c>
      <c r="C501" s="79" t="s">
        <v>129</v>
      </c>
      <c r="D501" s="79" t="s">
        <v>137</v>
      </c>
      <c r="E501" s="79"/>
      <c r="F501" s="81">
        <f>F497/F499</f>
        <v>1415.4569746376812</v>
      </c>
      <c r="G501" s="81">
        <f>E501+F501</f>
        <v>1415.4569746376812</v>
      </c>
    </row>
    <row r="502" spans="1:7" ht="11.25" customHeight="1">
      <c r="A502" s="79">
        <v>4</v>
      </c>
      <c r="B502" s="153" t="s">
        <v>37</v>
      </c>
      <c r="C502" s="79"/>
      <c r="D502" s="117"/>
      <c r="E502" s="79"/>
      <c r="F502" s="79"/>
      <c r="G502" s="80"/>
    </row>
    <row r="503" spans="1:7" ht="36" customHeight="1">
      <c r="A503" s="79"/>
      <c r="B503" s="95" t="s">
        <v>371</v>
      </c>
      <c r="C503" s="117" t="s">
        <v>142</v>
      </c>
      <c r="D503" s="117" t="s">
        <v>141</v>
      </c>
      <c r="E503" s="79"/>
      <c r="F503" s="79">
        <v>100</v>
      </c>
      <c r="G503" s="80">
        <v>100</v>
      </c>
    </row>
    <row r="504" spans="1:7" ht="44.25" customHeight="1">
      <c r="A504" s="79"/>
      <c r="B504" s="257" t="s">
        <v>372</v>
      </c>
      <c r="C504" s="258"/>
      <c r="D504" s="117"/>
      <c r="E504" s="79"/>
      <c r="F504" s="79"/>
      <c r="G504" s="80"/>
    </row>
    <row r="505" spans="1:7" ht="11.25" customHeight="1">
      <c r="A505" s="79">
        <v>1</v>
      </c>
      <c r="B505" s="153" t="s">
        <v>34</v>
      </c>
      <c r="C505" s="79"/>
      <c r="D505" s="117"/>
      <c r="E505" s="79"/>
      <c r="F505" s="79"/>
      <c r="G505" s="80"/>
    </row>
    <row r="506" spans="1:7" ht="61.5" customHeight="1">
      <c r="A506" s="79"/>
      <c r="B506" s="85" t="s">
        <v>373</v>
      </c>
      <c r="C506" s="79" t="s">
        <v>129</v>
      </c>
      <c r="D506" s="79" t="s">
        <v>548</v>
      </c>
      <c r="E506" s="79"/>
      <c r="F506" s="81">
        <f>2000000-1500000</f>
        <v>500000</v>
      </c>
      <c r="G506" s="81">
        <f>E506+F506</f>
        <v>500000</v>
      </c>
    </row>
    <row r="507" spans="1:7" ht="11.25" customHeight="1">
      <c r="A507" s="79">
        <v>2</v>
      </c>
      <c r="B507" s="153" t="s">
        <v>35</v>
      </c>
      <c r="C507" s="79"/>
      <c r="D507" s="117"/>
      <c r="E507" s="79"/>
      <c r="F507" s="79"/>
      <c r="G507" s="80"/>
    </row>
    <row r="508" spans="1:7" ht="60.75" customHeight="1">
      <c r="A508" s="79"/>
      <c r="B508" s="95" t="s">
        <v>374</v>
      </c>
      <c r="C508" s="79" t="s">
        <v>134</v>
      </c>
      <c r="D508" s="79" t="s">
        <v>139</v>
      </c>
      <c r="E508" s="79"/>
      <c r="F508" s="80">
        <v>1</v>
      </c>
      <c r="G508" s="80">
        <v>1</v>
      </c>
    </row>
    <row r="509" spans="1:7" ht="53.25" customHeight="1">
      <c r="A509" s="79"/>
      <c r="B509" s="95" t="s">
        <v>375</v>
      </c>
      <c r="C509" s="79" t="s">
        <v>334</v>
      </c>
      <c r="D509" s="79" t="s">
        <v>139</v>
      </c>
      <c r="E509" s="79"/>
      <c r="F509" s="88">
        <v>263.14999999999998</v>
      </c>
      <c r="G509" s="88">
        <f>F509</f>
        <v>263.14999999999998</v>
      </c>
    </row>
    <row r="510" spans="1:7" ht="11.25" customHeight="1">
      <c r="A510" s="79">
        <v>3</v>
      </c>
      <c r="B510" s="153" t="s">
        <v>36</v>
      </c>
      <c r="C510" s="79"/>
      <c r="D510" s="117"/>
      <c r="E510" s="79"/>
      <c r="F510" s="79"/>
      <c r="G510" s="94"/>
    </row>
    <row r="511" spans="1:7" ht="61.5" customHeight="1">
      <c r="A511" s="79"/>
      <c r="B511" s="95" t="s">
        <v>376</v>
      </c>
      <c r="C511" s="79" t="s">
        <v>129</v>
      </c>
      <c r="D511" s="79" t="s">
        <v>137</v>
      </c>
      <c r="E511" s="79"/>
      <c r="F511" s="81">
        <v>100000</v>
      </c>
      <c r="G511" s="81">
        <v>100000</v>
      </c>
    </row>
    <row r="512" spans="1:7" ht="60" customHeight="1">
      <c r="A512" s="79"/>
      <c r="B512" s="95" t="s">
        <v>377</v>
      </c>
      <c r="C512" s="79" t="s">
        <v>129</v>
      </c>
      <c r="D512" s="79" t="s">
        <v>137</v>
      </c>
      <c r="E512" s="79"/>
      <c r="F512" s="81">
        <f>(F506-F511)/F509</f>
        <v>1520.0456013680412</v>
      </c>
      <c r="G512" s="81">
        <f>E512+F512</f>
        <v>1520.0456013680412</v>
      </c>
    </row>
    <row r="513" spans="1:7" ht="11.25" customHeight="1">
      <c r="A513" s="79">
        <v>4</v>
      </c>
      <c r="B513" s="153" t="s">
        <v>37</v>
      </c>
      <c r="C513" s="79"/>
      <c r="D513" s="117"/>
      <c r="E513" s="79"/>
      <c r="F513" s="79"/>
      <c r="G513" s="80"/>
    </row>
    <row r="514" spans="1:7" ht="58.5" customHeight="1">
      <c r="A514" s="79"/>
      <c r="B514" s="95" t="s">
        <v>378</v>
      </c>
      <c r="C514" s="117" t="s">
        <v>142</v>
      </c>
      <c r="D514" s="117" t="s">
        <v>141</v>
      </c>
      <c r="E514" s="79"/>
      <c r="F514" s="79">
        <v>100</v>
      </c>
      <c r="G514" s="80">
        <v>100</v>
      </c>
    </row>
    <row r="515" spans="1:7" ht="72.75" customHeight="1">
      <c r="A515" s="79"/>
      <c r="B515" s="257" t="s">
        <v>501</v>
      </c>
      <c r="C515" s="258"/>
      <c r="D515" s="117"/>
      <c r="E515" s="79"/>
      <c r="F515" s="79"/>
      <c r="G515" s="80"/>
    </row>
    <row r="516" spans="1:7" ht="11.25" customHeight="1">
      <c r="A516" s="79">
        <v>1</v>
      </c>
      <c r="B516" s="153" t="s">
        <v>34</v>
      </c>
      <c r="C516" s="79"/>
      <c r="D516" s="117"/>
      <c r="E516" s="79"/>
      <c r="F516" s="79"/>
      <c r="G516" s="80"/>
    </row>
    <row r="517" spans="1:7" ht="79.5" customHeight="1">
      <c r="A517" s="79"/>
      <c r="B517" s="85" t="s">
        <v>502</v>
      </c>
      <c r="C517" s="79" t="s">
        <v>129</v>
      </c>
      <c r="D517" s="79" t="s">
        <v>500</v>
      </c>
      <c r="E517" s="79"/>
      <c r="F517" s="81">
        <v>49000</v>
      </c>
      <c r="G517" s="81">
        <f>E517+F517</f>
        <v>49000</v>
      </c>
    </row>
    <row r="518" spans="1:7" ht="11.25" customHeight="1">
      <c r="A518" s="79">
        <v>2</v>
      </c>
      <c r="B518" s="153" t="s">
        <v>35</v>
      </c>
      <c r="C518" s="79"/>
      <c r="D518" s="117"/>
      <c r="E518" s="79"/>
      <c r="F518" s="79"/>
      <c r="G518" s="80"/>
    </row>
    <row r="519" spans="1:7" ht="83.25" customHeight="1">
      <c r="A519" s="79"/>
      <c r="B519" s="95" t="s">
        <v>503</v>
      </c>
      <c r="C519" s="79" t="s">
        <v>134</v>
      </c>
      <c r="D519" s="79" t="s">
        <v>139</v>
      </c>
      <c r="E519" s="79"/>
      <c r="F519" s="80">
        <v>1</v>
      </c>
      <c r="G519" s="80">
        <v>1</v>
      </c>
    </row>
    <row r="520" spans="1:7" ht="11.25" customHeight="1">
      <c r="A520" s="79">
        <v>3</v>
      </c>
      <c r="B520" s="153" t="s">
        <v>36</v>
      </c>
      <c r="C520" s="79"/>
      <c r="D520" s="117"/>
      <c r="E520" s="79"/>
      <c r="F520" s="79"/>
      <c r="G520" s="94"/>
    </row>
    <row r="521" spans="1:7" ht="96.75" customHeight="1">
      <c r="A521" s="79"/>
      <c r="B521" s="95" t="s">
        <v>510</v>
      </c>
      <c r="C521" s="79" t="s">
        <v>129</v>
      </c>
      <c r="D521" s="79" t="s">
        <v>137</v>
      </c>
      <c r="E521" s="79"/>
      <c r="F521" s="81">
        <f>F517/F519</f>
        <v>49000</v>
      </c>
      <c r="G521" s="81">
        <f>E521+F521</f>
        <v>49000</v>
      </c>
    </row>
    <row r="522" spans="1:7" ht="11.25" customHeight="1">
      <c r="A522" s="79">
        <v>4</v>
      </c>
      <c r="B522" s="153" t="s">
        <v>37</v>
      </c>
      <c r="C522" s="79"/>
      <c r="D522" s="117"/>
      <c r="E522" s="79"/>
      <c r="F522" s="79"/>
      <c r="G522" s="80"/>
    </row>
    <row r="523" spans="1:7" ht="81.75" customHeight="1">
      <c r="A523" s="79"/>
      <c r="B523" s="95" t="s">
        <v>504</v>
      </c>
      <c r="C523" s="117" t="s">
        <v>142</v>
      </c>
      <c r="D523" s="117" t="s">
        <v>141</v>
      </c>
      <c r="E523" s="79"/>
      <c r="F523" s="79">
        <v>100</v>
      </c>
      <c r="G523" s="80">
        <v>100</v>
      </c>
    </row>
    <row r="524" spans="1:7" ht="48" customHeight="1">
      <c r="A524" s="79"/>
      <c r="B524" s="257" t="s">
        <v>505</v>
      </c>
      <c r="C524" s="258"/>
      <c r="D524" s="117"/>
      <c r="E524" s="79"/>
      <c r="F524" s="79"/>
      <c r="G524" s="80"/>
    </row>
    <row r="525" spans="1:7" ht="11.25" customHeight="1">
      <c r="A525" s="79">
        <v>1</v>
      </c>
      <c r="B525" s="153" t="s">
        <v>34</v>
      </c>
      <c r="C525" s="79"/>
      <c r="D525" s="117"/>
      <c r="E525" s="79"/>
      <c r="F525" s="79"/>
      <c r="G525" s="80"/>
    </row>
    <row r="526" spans="1:7" ht="69" customHeight="1">
      <c r="A526" s="79"/>
      <c r="B526" s="85" t="s">
        <v>506</v>
      </c>
      <c r="C526" s="79" t="s">
        <v>129</v>
      </c>
      <c r="D526" s="79" t="s">
        <v>500</v>
      </c>
      <c r="E526" s="79"/>
      <c r="F526" s="81">
        <v>49000</v>
      </c>
      <c r="G526" s="81">
        <f>E526+F526</f>
        <v>49000</v>
      </c>
    </row>
    <row r="527" spans="1:7" ht="11.25" customHeight="1">
      <c r="A527" s="79">
        <v>2</v>
      </c>
      <c r="B527" s="153" t="s">
        <v>35</v>
      </c>
      <c r="C527" s="79"/>
      <c r="D527" s="117"/>
      <c r="E527" s="79"/>
      <c r="F527" s="79"/>
      <c r="G527" s="80"/>
    </row>
    <row r="528" spans="1:7" ht="60.75" customHeight="1">
      <c r="A528" s="79"/>
      <c r="B528" s="95" t="s">
        <v>507</v>
      </c>
      <c r="C528" s="79" t="s">
        <v>134</v>
      </c>
      <c r="D528" s="79" t="s">
        <v>139</v>
      </c>
      <c r="E528" s="79"/>
      <c r="F528" s="80">
        <v>1</v>
      </c>
      <c r="G528" s="80">
        <v>1</v>
      </c>
    </row>
    <row r="529" spans="1:7" ht="11.25" customHeight="1">
      <c r="A529" s="79">
        <v>3</v>
      </c>
      <c r="B529" s="153" t="s">
        <v>36</v>
      </c>
      <c r="C529" s="79"/>
      <c r="D529" s="117"/>
      <c r="E529" s="79"/>
      <c r="F529" s="79"/>
      <c r="G529" s="94"/>
    </row>
    <row r="530" spans="1:7" ht="62.25" customHeight="1">
      <c r="A530" s="79"/>
      <c r="B530" s="95" t="s">
        <v>509</v>
      </c>
      <c r="C530" s="79" t="s">
        <v>129</v>
      </c>
      <c r="D530" s="79" t="s">
        <v>137</v>
      </c>
      <c r="E530" s="79"/>
      <c r="F530" s="81">
        <f>F526/F528</f>
        <v>49000</v>
      </c>
      <c r="G530" s="81">
        <f>E530+F530</f>
        <v>49000</v>
      </c>
    </row>
    <row r="531" spans="1:7" ht="11.25" customHeight="1">
      <c r="A531" s="79">
        <v>4</v>
      </c>
      <c r="B531" s="153" t="s">
        <v>37</v>
      </c>
      <c r="C531" s="79"/>
      <c r="D531" s="117"/>
      <c r="E531" s="79"/>
      <c r="F531" s="79"/>
      <c r="G531" s="80"/>
    </row>
    <row r="532" spans="1:7" ht="54" customHeight="1">
      <c r="A532" s="79"/>
      <c r="B532" s="95" t="s">
        <v>508</v>
      </c>
      <c r="C532" s="117" t="s">
        <v>142</v>
      </c>
      <c r="D532" s="117" t="s">
        <v>141</v>
      </c>
      <c r="E532" s="79"/>
      <c r="F532" s="79">
        <v>100</v>
      </c>
      <c r="G532" s="80">
        <v>100</v>
      </c>
    </row>
    <row r="533" spans="1:7" ht="42" customHeight="1">
      <c r="A533" s="79"/>
      <c r="B533" s="257" t="s">
        <v>511</v>
      </c>
      <c r="C533" s="258"/>
      <c r="D533" s="117"/>
      <c r="E533" s="79"/>
      <c r="F533" s="79"/>
      <c r="G533" s="80"/>
    </row>
    <row r="534" spans="1:7" ht="11.25" customHeight="1">
      <c r="A534" s="79">
        <v>1</v>
      </c>
      <c r="B534" s="153" t="s">
        <v>34</v>
      </c>
      <c r="C534" s="79"/>
      <c r="D534" s="117"/>
      <c r="E534" s="79"/>
      <c r="F534" s="79"/>
      <c r="G534" s="80"/>
    </row>
    <row r="535" spans="1:7" ht="52.5" customHeight="1">
      <c r="A535" s="79"/>
      <c r="B535" s="85" t="s">
        <v>506</v>
      </c>
      <c r="C535" s="79" t="s">
        <v>129</v>
      </c>
      <c r="D535" s="79" t="s">
        <v>500</v>
      </c>
      <c r="E535" s="79"/>
      <c r="F535" s="81">
        <v>49000</v>
      </c>
      <c r="G535" s="81">
        <f>E535+F535</f>
        <v>49000</v>
      </c>
    </row>
    <row r="536" spans="1:7" ht="11.25" customHeight="1">
      <c r="A536" s="79">
        <v>2</v>
      </c>
      <c r="B536" s="153" t="s">
        <v>35</v>
      </c>
      <c r="C536" s="79"/>
      <c r="D536" s="117"/>
      <c r="E536" s="79"/>
      <c r="F536" s="79"/>
      <c r="G536" s="80"/>
    </row>
    <row r="537" spans="1:7" ht="60.75" customHeight="1">
      <c r="A537" s="79"/>
      <c r="B537" s="95" t="s">
        <v>512</v>
      </c>
      <c r="C537" s="79" t="s">
        <v>134</v>
      </c>
      <c r="D537" s="79" t="s">
        <v>139</v>
      </c>
      <c r="E537" s="79"/>
      <c r="F537" s="80">
        <v>1</v>
      </c>
      <c r="G537" s="80">
        <v>1</v>
      </c>
    </row>
    <row r="538" spans="1:7" ht="11.25" customHeight="1">
      <c r="A538" s="79">
        <v>3</v>
      </c>
      <c r="B538" s="153" t="s">
        <v>36</v>
      </c>
      <c r="C538" s="79"/>
      <c r="D538" s="117"/>
      <c r="E538" s="79"/>
      <c r="F538" s="79"/>
      <c r="G538" s="94"/>
    </row>
    <row r="539" spans="1:7" ht="70.5" customHeight="1">
      <c r="A539" s="79"/>
      <c r="B539" s="95" t="s">
        <v>513</v>
      </c>
      <c r="C539" s="79" t="s">
        <v>129</v>
      </c>
      <c r="D539" s="79" t="s">
        <v>137</v>
      </c>
      <c r="E539" s="79"/>
      <c r="F539" s="81">
        <f>F535/F537</f>
        <v>49000</v>
      </c>
      <c r="G539" s="81">
        <f>E539+F539</f>
        <v>49000</v>
      </c>
    </row>
    <row r="540" spans="1:7" ht="11.25" customHeight="1">
      <c r="A540" s="79">
        <v>4</v>
      </c>
      <c r="B540" s="153" t="s">
        <v>37</v>
      </c>
      <c r="C540" s="79"/>
      <c r="D540" s="117"/>
      <c r="E540" s="79"/>
      <c r="F540" s="79"/>
      <c r="G540" s="80"/>
    </row>
    <row r="541" spans="1:7" ht="57" customHeight="1">
      <c r="A541" s="79"/>
      <c r="B541" s="95" t="s">
        <v>514</v>
      </c>
      <c r="C541" s="117" t="s">
        <v>142</v>
      </c>
      <c r="D541" s="117" t="s">
        <v>141</v>
      </c>
      <c r="E541" s="79"/>
      <c r="F541" s="79">
        <v>100</v>
      </c>
      <c r="G541" s="80">
        <v>100</v>
      </c>
    </row>
    <row r="542" spans="1:7" ht="44.25" customHeight="1">
      <c r="A542" s="79"/>
      <c r="B542" s="257" t="s">
        <v>515</v>
      </c>
      <c r="C542" s="258"/>
      <c r="D542" s="117"/>
      <c r="E542" s="79"/>
      <c r="F542" s="79"/>
      <c r="G542" s="80"/>
    </row>
    <row r="543" spans="1:7" ht="11.25" customHeight="1">
      <c r="A543" s="79">
        <v>1</v>
      </c>
      <c r="B543" s="153" t="s">
        <v>34</v>
      </c>
      <c r="C543" s="79"/>
      <c r="D543" s="117"/>
      <c r="E543" s="79"/>
      <c r="F543" s="79"/>
      <c r="G543" s="80"/>
    </row>
    <row r="544" spans="1:7" ht="51" customHeight="1">
      <c r="A544" s="79"/>
      <c r="B544" s="85" t="s">
        <v>516</v>
      </c>
      <c r="C544" s="79" t="s">
        <v>129</v>
      </c>
      <c r="D544" s="79" t="s">
        <v>358</v>
      </c>
      <c r="E544" s="79"/>
      <c r="F544" s="81">
        <v>1000000</v>
      </c>
      <c r="G544" s="81">
        <f>E544+F544</f>
        <v>1000000</v>
      </c>
    </row>
    <row r="545" spans="1:7" ht="11.25" customHeight="1">
      <c r="A545" s="79">
        <v>2</v>
      </c>
      <c r="B545" s="153" t="s">
        <v>35</v>
      </c>
      <c r="C545" s="79"/>
      <c r="D545" s="117"/>
      <c r="E545" s="79"/>
      <c r="F545" s="79"/>
      <c r="G545" s="80"/>
    </row>
    <row r="546" spans="1:7" ht="55.5" customHeight="1">
      <c r="A546" s="79"/>
      <c r="B546" s="95" t="s">
        <v>517</v>
      </c>
      <c r="C546" s="79" t="s">
        <v>134</v>
      </c>
      <c r="D546" s="79" t="s">
        <v>139</v>
      </c>
      <c r="E546" s="79"/>
      <c r="F546" s="80">
        <v>1</v>
      </c>
      <c r="G546" s="80">
        <v>1</v>
      </c>
    </row>
    <row r="547" spans="1:7" ht="48" customHeight="1">
      <c r="A547" s="79"/>
      <c r="B547" s="95" t="s">
        <v>518</v>
      </c>
      <c r="C547" s="79" t="s">
        <v>334</v>
      </c>
      <c r="D547" s="79" t="s">
        <v>139</v>
      </c>
      <c r="E547" s="79"/>
      <c r="F547" s="88">
        <v>1250</v>
      </c>
      <c r="G547" s="88">
        <f>F547</f>
        <v>1250</v>
      </c>
    </row>
    <row r="548" spans="1:7" ht="11.25" customHeight="1">
      <c r="A548" s="79">
        <v>3</v>
      </c>
      <c r="B548" s="153" t="s">
        <v>36</v>
      </c>
      <c r="C548" s="79"/>
      <c r="D548" s="117"/>
      <c r="E548" s="79"/>
      <c r="F548" s="79"/>
      <c r="G548" s="94"/>
    </row>
    <row r="549" spans="1:7" ht="55.5" customHeight="1">
      <c r="A549" s="79"/>
      <c r="B549" s="95" t="s">
        <v>519</v>
      </c>
      <c r="C549" s="79" t="s">
        <v>129</v>
      </c>
      <c r="D549" s="79" t="s">
        <v>137</v>
      </c>
      <c r="E549" s="79"/>
      <c r="F549" s="81">
        <v>49000</v>
      </c>
      <c r="G549" s="81">
        <f>F549</f>
        <v>49000</v>
      </c>
    </row>
    <row r="550" spans="1:7" ht="54" customHeight="1">
      <c r="A550" s="79"/>
      <c r="B550" s="95" t="s">
        <v>520</v>
      </c>
      <c r="C550" s="79" t="s">
        <v>129</v>
      </c>
      <c r="D550" s="79" t="s">
        <v>137</v>
      </c>
      <c r="E550" s="79"/>
      <c r="F550" s="81">
        <f>(F544-F549)/F547</f>
        <v>760.8</v>
      </c>
      <c r="G550" s="81">
        <f>E550+F550</f>
        <v>760.8</v>
      </c>
    </row>
    <row r="551" spans="1:7" ht="11.25" customHeight="1">
      <c r="A551" s="79">
        <v>4</v>
      </c>
      <c r="B551" s="153" t="s">
        <v>37</v>
      </c>
      <c r="C551" s="79"/>
      <c r="D551" s="117"/>
      <c r="E551" s="79"/>
      <c r="F551" s="79"/>
      <c r="G551" s="80"/>
    </row>
    <row r="552" spans="1:7" ht="51" customHeight="1">
      <c r="A552" s="79"/>
      <c r="B552" s="95" t="s">
        <v>521</v>
      </c>
      <c r="C552" s="117" t="s">
        <v>142</v>
      </c>
      <c r="D552" s="117" t="s">
        <v>141</v>
      </c>
      <c r="E552" s="79"/>
      <c r="F552" s="79">
        <v>100</v>
      </c>
      <c r="G552" s="80">
        <v>100</v>
      </c>
    </row>
    <row r="553" spans="1:7" ht="42" customHeight="1">
      <c r="A553" s="79"/>
      <c r="B553" s="257" t="s">
        <v>571</v>
      </c>
      <c r="C553" s="258"/>
      <c r="D553" s="117"/>
      <c r="E553" s="79"/>
      <c r="F553" s="79"/>
      <c r="G553" s="80"/>
    </row>
    <row r="554" spans="1:7" ht="11.25" customHeight="1">
      <c r="A554" s="79">
        <v>1</v>
      </c>
      <c r="B554" s="153" t="s">
        <v>34</v>
      </c>
      <c r="C554" s="79"/>
      <c r="D554" s="117"/>
      <c r="E554" s="79"/>
      <c r="F554" s="79"/>
      <c r="G554" s="80"/>
    </row>
    <row r="555" spans="1:7" ht="52.5" customHeight="1">
      <c r="A555" s="79"/>
      <c r="B555" s="85" t="s">
        <v>573</v>
      </c>
      <c r="C555" s="79" t="s">
        <v>129</v>
      </c>
      <c r="D555" s="79" t="s">
        <v>595</v>
      </c>
      <c r="E555" s="79"/>
      <c r="F555" s="81">
        <v>50000</v>
      </c>
      <c r="G555" s="81">
        <f>E555+F555</f>
        <v>50000</v>
      </c>
    </row>
    <row r="556" spans="1:7" ht="11.25" customHeight="1">
      <c r="A556" s="79">
        <v>2</v>
      </c>
      <c r="B556" s="153" t="s">
        <v>35</v>
      </c>
      <c r="C556" s="79"/>
      <c r="D556" s="117"/>
      <c r="E556" s="79"/>
      <c r="F556" s="79"/>
      <c r="G556" s="80"/>
    </row>
    <row r="557" spans="1:7" ht="48.6" customHeight="1">
      <c r="A557" s="79"/>
      <c r="B557" s="95" t="s">
        <v>574</v>
      </c>
      <c r="C557" s="79" t="s">
        <v>134</v>
      </c>
      <c r="D557" s="79" t="s">
        <v>139</v>
      </c>
      <c r="E557" s="79"/>
      <c r="F557" s="80">
        <v>1</v>
      </c>
      <c r="G557" s="80">
        <v>1</v>
      </c>
    </row>
    <row r="558" spans="1:7" ht="11.25" customHeight="1">
      <c r="A558" s="79">
        <v>3</v>
      </c>
      <c r="B558" s="153" t="s">
        <v>36</v>
      </c>
      <c r="C558" s="79"/>
      <c r="D558" s="117"/>
      <c r="E558" s="79"/>
      <c r="F558" s="79"/>
      <c r="G558" s="94"/>
    </row>
    <row r="559" spans="1:7" ht="38.450000000000003" customHeight="1">
      <c r="A559" s="79"/>
      <c r="B559" s="95" t="s">
        <v>575</v>
      </c>
      <c r="C559" s="79" t="s">
        <v>129</v>
      </c>
      <c r="D559" s="79" t="s">
        <v>137</v>
      </c>
      <c r="E559" s="79"/>
      <c r="F559" s="81">
        <f>F555/F557</f>
        <v>50000</v>
      </c>
      <c r="G559" s="81">
        <f>E559+F559</f>
        <v>50000</v>
      </c>
    </row>
    <row r="560" spans="1:7" ht="11.25" customHeight="1">
      <c r="A560" s="79">
        <v>4</v>
      </c>
      <c r="B560" s="153" t="s">
        <v>37</v>
      </c>
      <c r="C560" s="79"/>
      <c r="D560" s="117"/>
      <c r="E560" s="79"/>
      <c r="F560" s="79"/>
      <c r="G560" s="80"/>
    </row>
    <row r="561" spans="1:7" ht="39.6" customHeight="1">
      <c r="A561" s="79"/>
      <c r="B561" s="95" t="s">
        <v>576</v>
      </c>
      <c r="C561" s="117" t="s">
        <v>142</v>
      </c>
      <c r="D561" s="117" t="s">
        <v>141</v>
      </c>
      <c r="E561" s="79"/>
      <c r="F561" s="79">
        <v>100</v>
      </c>
      <c r="G561" s="80">
        <v>100</v>
      </c>
    </row>
    <row r="562" spans="1:7" ht="28.5" customHeight="1">
      <c r="A562" s="79"/>
      <c r="B562" s="116" t="s">
        <v>469</v>
      </c>
      <c r="C562" s="149"/>
      <c r="D562" s="149"/>
      <c r="E562" s="149"/>
      <c r="F562" s="150">
        <f>F565+F574+F583+F592</f>
        <v>1000000</v>
      </c>
      <c r="G562" s="150">
        <f>F562</f>
        <v>1000000</v>
      </c>
    </row>
    <row r="563" spans="1:7" ht="27" customHeight="1">
      <c r="A563" s="79"/>
      <c r="B563" s="257" t="s">
        <v>468</v>
      </c>
      <c r="C563" s="257"/>
      <c r="D563" s="79"/>
      <c r="E563" s="79"/>
      <c r="F563" s="79"/>
      <c r="G563" s="80"/>
    </row>
    <row r="564" spans="1:7" ht="22.5" customHeight="1">
      <c r="A564" s="79">
        <v>1</v>
      </c>
      <c r="B564" s="153" t="s">
        <v>34</v>
      </c>
      <c r="C564" s="79"/>
      <c r="D564" s="79"/>
      <c r="E564" s="79"/>
      <c r="F564" s="79"/>
      <c r="G564" s="80"/>
    </row>
    <row r="565" spans="1:7" ht="39.75" customHeight="1">
      <c r="A565" s="79"/>
      <c r="B565" s="85" t="s">
        <v>427</v>
      </c>
      <c r="C565" s="79" t="s">
        <v>125</v>
      </c>
      <c r="D565" s="79" t="s">
        <v>358</v>
      </c>
      <c r="E565" s="79"/>
      <c r="F565" s="81">
        <v>250000</v>
      </c>
      <c r="G565" s="81">
        <f>F565</f>
        <v>250000</v>
      </c>
    </row>
    <row r="566" spans="1:7" ht="25.5" customHeight="1">
      <c r="A566" s="79">
        <v>2</v>
      </c>
      <c r="B566" s="153" t="s">
        <v>35</v>
      </c>
      <c r="C566" s="79"/>
      <c r="D566" s="79"/>
      <c r="E566" s="79"/>
      <c r="F566" s="81"/>
      <c r="G566" s="80"/>
    </row>
    <row r="567" spans="1:7" ht="58.5" customHeight="1">
      <c r="A567" s="79"/>
      <c r="B567" s="95" t="s">
        <v>428</v>
      </c>
      <c r="C567" s="79" t="s">
        <v>134</v>
      </c>
      <c r="D567" s="79" t="s">
        <v>139</v>
      </c>
      <c r="E567" s="79"/>
      <c r="F567" s="80">
        <v>1</v>
      </c>
      <c r="G567" s="80">
        <v>1</v>
      </c>
    </row>
    <row r="568" spans="1:7" ht="18.75" customHeight="1">
      <c r="A568" s="79">
        <v>3</v>
      </c>
      <c r="B568" s="153" t="s">
        <v>36</v>
      </c>
      <c r="C568" s="79"/>
      <c r="D568" s="79"/>
      <c r="E568" s="79"/>
      <c r="F568" s="79"/>
      <c r="G568" s="80"/>
    </row>
    <row r="569" spans="1:7" ht="43.5" customHeight="1">
      <c r="A569" s="79"/>
      <c r="B569" s="95" t="s">
        <v>429</v>
      </c>
      <c r="C569" s="79" t="s">
        <v>129</v>
      </c>
      <c r="D569" s="79" t="s">
        <v>137</v>
      </c>
      <c r="E569" s="79"/>
      <c r="F569" s="81">
        <f>F565</f>
        <v>250000</v>
      </c>
      <c r="G569" s="81">
        <f>F569</f>
        <v>250000</v>
      </c>
    </row>
    <row r="570" spans="1:7" ht="18" customHeight="1">
      <c r="A570" s="79">
        <v>4</v>
      </c>
      <c r="B570" s="153" t="s">
        <v>37</v>
      </c>
      <c r="C570" s="79"/>
      <c r="D570" s="79"/>
      <c r="E570" s="79"/>
      <c r="F570" s="79"/>
      <c r="G570" s="80"/>
    </row>
    <row r="571" spans="1:7" ht="36.75" customHeight="1">
      <c r="A571" s="79"/>
      <c r="B571" s="85" t="s">
        <v>430</v>
      </c>
      <c r="C571" s="79" t="s">
        <v>142</v>
      </c>
      <c r="D571" s="79" t="s">
        <v>141</v>
      </c>
      <c r="E571" s="79"/>
      <c r="F571" s="79">
        <v>100</v>
      </c>
      <c r="G571" s="80">
        <v>100</v>
      </c>
    </row>
    <row r="572" spans="1:7" ht="27" customHeight="1">
      <c r="A572" s="79"/>
      <c r="B572" s="257" t="s">
        <v>467</v>
      </c>
      <c r="C572" s="257"/>
      <c r="D572" s="79"/>
      <c r="E572" s="79"/>
      <c r="F572" s="79"/>
      <c r="G572" s="80"/>
    </row>
    <row r="573" spans="1:7" ht="22.5" customHeight="1">
      <c r="A573" s="79">
        <v>1</v>
      </c>
      <c r="B573" s="153" t="s">
        <v>34</v>
      </c>
      <c r="C573" s="79"/>
      <c r="D573" s="79"/>
      <c r="E573" s="79"/>
      <c r="F573" s="79"/>
      <c r="G573" s="80"/>
    </row>
    <row r="574" spans="1:7" ht="39.75" customHeight="1">
      <c r="A574" s="79"/>
      <c r="B574" s="85" t="s">
        <v>431</v>
      </c>
      <c r="C574" s="79" t="s">
        <v>125</v>
      </c>
      <c r="D574" s="79" t="s">
        <v>358</v>
      </c>
      <c r="E574" s="79"/>
      <c r="F574" s="81">
        <v>250000</v>
      </c>
      <c r="G574" s="81">
        <f>F574</f>
        <v>250000</v>
      </c>
    </row>
    <row r="575" spans="1:7" ht="25.5" customHeight="1">
      <c r="A575" s="79">
        <v>2</v>
      </c>
      <c r="B575" s="153" t="s">
        <v>35</v>
      </c>
      <c r="C575" s="79"/>
      <c r="D575" s="79"/>
      <c r="E575" s="79"/>
      <c r="F575" s="81"/>
      <c r="G575" s="80"/>
    </row>
    <row r="576" spans="1:7" ht="58.5" customHeight="1">
      <c r="A576" s="79"/>
      <c r="B576" s="95" t="s">
        <v>432</v>
      </c>
      <c r="C576" s="79" t="s">
        <v>134</v>
      </c>
      <c r="D576" s="79" t="s">
        <v>139</v>
      </c>
      <c r="E576" s="79"/>
      <c r="F576" s="80">
        <v>1</v>
      </c>
      <c r="G576" s="80">
        <v>1</v>
      </c>
    </row>
    <row r="577" spans="1:7" ht="18.75" customHeight="1">
      <c r="A577" s="79">
        <v>3</v>
      </c>
      <c r="B577" s="153" t="s">
        <v>36</v>
      </c>
      <c r="C577" s="79"/>
      <c r="D577" s="79"/>
      <c r="E577" s="79"/>
      <c r="F577" s="79"/>
      <c r="G577" s="80"/>
    </row>
    <row r="578" spans="1:7" ht="43.5" customHeight="1">
      <c r="A578" s="79"/>
      <c r="B578" s="95" t="s">
        <v>433</v>
      </c>
      <c r="C578" s="79" t="s">
        <v>129</v>
      </c>
      <c r="D578" s="79" t="s">
        <v>137</v>
      </c>
      <c r="E578" s="79"/>
      <c r="F578" s="81">
        <f>F574</f>
        <v>250000</v>
      </c>
      <c r="G578" s="81">
        <f>F578</f>
        <v>250000</v>
      </c>
    </row>
    <row r="579" spans="1:7" ht="18" customHeight="1">
      <c r="A579" s="79">
        <v>4</v>
      </c>
      <c r="B579" s="153" t="s">
        <v>37</v>
      </c>
      <c r="C579" s="79"/>
      <c r="D579" s="79"/>
      <c r="E579" s="79"/>
      <c r="F579" s="79"/>
      <c r="G579" s="80"/>
    </row>
    <row r="580" spans="1:7" ht="36.75" customHeight="1">
      <c r="A580" s="79"/>
      <c r="B580" s="85" t="s">
        <v>434</v>
      </c>
      <c r="C580" s="79" t="s">
        <v>142</v>
      </c>
      <c r="D580" s="79" t="s">
        <v>141</v>
      </c>
      <c r="E580" s="79"/>
      <c r="F580" s="79">
        <v>100</v>
      </c>
      <c r="G580" s="80">
        <v>100</v>
      </c>
    </row>
    <row r="581" spans="1:7" ht="27" customHeight="1">
      <c r="A581" s="79"/>
      <c r="B581" s="257" t="s">
        <v>466</v>
      </c>
      <c r="C581" s="257"/>
      <c r="D581" s="79"/>
      <c r="E581" s="79"/>
      <c r="F581" s="79"/>
      <c r="G581" s="80"/>
    </row>
    <row r="582" spans="1:7" ht="22.5" customHeight="1">
      <c r="A582" s="79">
        <v>1</v>
      </c>
      <c r="B582" s="153" t="s">
        <v>34</v>
      </c>
      <c r="C582" s="79"/>
      <c r="D582" s="79"/>
      <c r="E582" s="79"/>
      <c r="F582" s="79"/>
      <c r="G582" s="80"/>
    </row>
    <row r="583" spans="1:7" ht="39.75" customHeight="1">
      <c r="A583" s="79"/>
      <c r="B583" s="85" t="s">
        <v>439</v>
      </c>
      <c r="C583" s="79" t="s">
        <v>125</v>
      </c>
      <c r="D583" s="79" t="s">
        <v>358</v>
      </c>
      <c r="E583" s="79"/>
      <c r="F583" s="81">
        <v>250000</v>
      </c>
      <c r="G583" s="81">
        <f>F583</f>
        <v>250000</v>
      </c>
    </row>
    <row r="584" spans="1:7" ht="25.5" customHeight="1">
      <c r="A584" s="79">
        <v>2</v>
      </c>
      <c r="B584" s="153" t="s">
        <v>35</v>
      </c>
      <c r="C584" s="79"/>
      <c r="D584" s="79"/>
      <c r="E584" s="79"/>
      <c r="F584" s="81"/>
      <c r="G584" s="80"/>
    </row>
    <row r="585" spans="1:7" ht="38.25" customHeight="1">
      <c r="A585" s="79"/>
      <c r="B585" s="95" t="s">
        <v>440</v>
      </c>
      <c r="C585" s="79" t="s">
        <v>134</v>
      </c>
      <c r="D585" s="79" t="s">
        <v>139</v>
      </c>
      <c r="E585" s="79"/>
      <c r="F585" s="80">
        <v>1</v>
      </c>
      <c r="G585" s="80">
        <v>1</v>
      </c>
    </row>
    <row r="586" spans="1:7" ht="18.75" customHeight="1">
      <c r="A586" s="79">
        <v>3</v>
      </c>
      <c r="B586" s="153" t="s">
        <v>36</v>
      </c>
      <c r="C586" s="79"/>
      <c r="D586" s="79"/>
      <c r="E586" s="79"/>
      <c r="F586" s="79"/>
      <c r="G586" s="80"/>
    </row>
    <row r="587" spans="1:7" ht="43.5" customHeight="1">
      <c r="A587" s="79"/>
      <c r="B587" s="95" t="s">
        <v>441</v>
      </c>
      <c r="C587" s="79" t="s">
        <v>129</v>
      </c>
      <c r="D587" s="79" t="s">
        <v>137</v>
      </c>
      <c r="E587" s="79"/>
      <c r="F587" s="81">
        <f>F583</f>
        <v>250000</v>
      </c>
      <c r="G587" s="81">
        <f>F587</f>
        <v>250000</v>
      </c>
    </row>
    <row r="588" spans="1:7" ht="18" customHeight="1">
      <c r="A588" s="79">
        <v>4</v>
      </c>
      <c r="B588" s="153" t="s">
        <v>37</v>
      </c>
      <c r="C588" s="79"/>
      <c r="D588" s="79"/>
      <c r="E588" s="79"/>
      <c r="F588" s="79"/>
      <c r="G588" s="80"/>
    </row>
    <row r="589" spans="1:7" ht="36.75" customHeight="1">
      <c r="A589" s="79"/>
      <c r="B589" s="85" t="s">
        <v>442</v>
      </c>
      <c r="C589" s="79" t="s">
        <v>142</v>
      </c>
      <c r="D589" s="79" t="s">
        <v>141</v>
      </c>
      <c r="E589" s="79"/>
      <c r="F589" s="79">
        <v>100</v>
      </c>
      <c r="G589" s="80">
        <v>100</v>
      </c>
    </row>
    <row r="590" spans="1:7" ht="27" customHeight="1">
      <c r="A590" s="79"/>
      <c r="B590" s="257" t="s">
        <v>465</v>
      </c>
      <c r="C590" s="257"/>
      <c r="D590" s="79"/>
      <c r="E590" s="79"/>
      <c r="F590" s="79"/>
      <c r="G590" s="80"/>
    </row>
    <row r="591" spans="1:7" ht="22.5" customHeight="1">
      <c r="A591" s="79">
        <v>1</v>
      </c>
      <c r="B591" s="153" t="s">
        <v>34</v>
      </c>
      <c r="C591" s="79"/>
      <c r="D591" s="79"/>
      <c r="E591" s="79"/>
      <c r="F591" s="79"/>
      <c r="G591" s="80"/>
    </row>
    <row r="592" spans="1:7" ht="39.75" customHeight="1">
      <c r="A592" s="79"/>
      <c r="B592" s="85" t="s">
        <v>436</v>
      </c>
      <c r="C592" s="79" t="s">
        <v>125</v>
      </c>
      <c r="D592" s="79" t="s">
        <v>358</v>
      </c>
      <c r="E592" s="79"/>
      <c r="F592" s="81">
        <v>250000</v>
      </c>
      <c r="G592" s="81">
        <f>F592</f>
        <v>250000</v>
      </c>
    </row>
    <row r="593" spans="1:7" ht="25.5" customHeight="1">
      <c r="A593" s="79">
        <v>2</v>
      </c>
      <c r="B593" s="153" t="s">
        <v>35</v>
      </c>
      <c r="C593" s="79"/>
      <c r="D593" s="79"/>
      <c r="E593" s="79"/>
      <c r="F593" s="81"/>
      <c r="G593" s="80"/>
    </row>
    <row r="594" spans="1:7" ht="42.75" customHeight="1">
      <c r="A594" s="79"/>
      <c r="B594" s="95" t="s">
        <v>435</v>
      </c>
      <c r="C594" s="79" t="s">
        <v>134</v>
      </c>
      <c r="D594" s="79" t="s">
        <v>139</v>
      </c>
      <c r="E594" s="79"/>
      <c r="F594" s="80">
        <v>1</v>
      </c>
      <c r="G594" s="80">
        <v>1</v>
      </c>
    </row>
    <row r="595" spans="1:7" ht="18.75" customHeight="1">
      <c r="A595" s="79">
        <v>3</v>
      </c>
      <c r="B595" s="153" t="s">
        <v>36</v>
      </c>
      <c r="C595" s="79"/>
      <c r="D595" s="79"/>
      <c r="E595" s="79"/>
      <c r="F595" s="79"/>
      <c r="G595" s="80"/>
    </row>
    <row r="596" spans="1:7" ht="43.5" customHeight="1">
      <c r="A596" s="79"/>
      <c r="B596" s="95" t="s">
        <v>437</v>
      </c>
      <c r="C596" s="79" t="s">
        <v>129</v>
      </c>
      <c r="D596" s="79" t="s">
        <v>137</v>
      </c>
      <c r="E596" s="79"/>
      <c r="F596" s="81">
        <f>F592</f>
        <v>250000</v>
      </c>
      <c r="G596" s="81">
        <f>F596</f>
        <v>250000</v>
      </c>
    </row>
    <row r="597" spans="1:7" ht="18" customHeight="1">
      <c r="A597" s="79">
        <v>4</v>
      </c>
      <c r="B597" s="153" t="s">
        <v>37</v>
      </c>
      <c r="C597" s="79"/>
      <c r="D597" s="79"/>
      <c r="E597" s="79"/>
      <c r="F597" s="79"/>
      <c r="G597" s="80"/>
    </row>
    <row r="598" spans="1:7" ht="36.75" customHeight="1">
      <c r="A598" s="79"/>
      <c r="B598" s="85" t="s">
        <v>438</v>
      </c>
      <c r="C598" s="79" t="s">
        <v>142</v>
      </c>
      <c r="D598" s="79" t="s">
        <v>141</v>
      </c>
      <c r="E598" s="79"/>
      <c r="F598" s="79">
        <v>100</v>
      </c>
      <c r="G598" s="80">
        <v>100</v>
      </c>
    </row>
    <row r="599" spans="1:7" ht="42" customHeight="1">
      <c r="A599" s="79"/>
      <c r="B599" s="116" t="s">
        <v>464</v>
      </c>
      <c r="C599" s="149"/>
      <c r="D599" s="149"/>
      <c r="E599" s="149"/>
      <c r="F599" s="150">
        <f>F602</f>
        <v>939311</v>
      </c>
      <c r="G599" s="150">
        <f>F599</f>
        <v>939311</v>
      </c>
    </row>
    <row r="600" spans="1:7" ht="45.75" customHeight="1">
      <c r="A600" s="79"/>
      <c r="B600" s="257" t="s">
        <v>578</v>
      </c>
      <c r="C600" s="257"/>
      <c r="D600" s="79"/>
      <c r="E600" s="79"/>
      <c r="F600" s="79"/>
      <c r="G600" s="80"/>
    </row>
    <row r="601" spans="1:7" ht="23.25" customHeight="1">
      <c r="A601" s="79">
        <v>1</v>
      </c>
      <c r="B601" s="153" t="s">
        <v>34</v>
      </c>
      <c r="C601" s="79"/>
      <c r="D601" s="79"/>
      <c r="E601" s="79"/>
      <c r="F601" s="79"/>
      <c r="G601" s="80"/>
    </row>
    <row r="602" spans="1:7" ht="36.75" customHeight="1">
      <c r="A602" s="79"/>
      <c r="B602" s="85" t="s">
        <v>404</v>
      </c>
      <c r="C602" s="79" t="s">
        <v>125</v>
      </c>
      <c r="D602" s="79" t="s">
        <v>595</v>
      </c>
      <c r="E602" s="79"/>
      <c r="F602" s="81">
        <f>950000-10689</f>
        <v>939311</v>
      </c>
      <c r="G602" s="81">
        <f>E602+F602</f>
        <v>939311</v>
      </c>
    </row>
    <row r="603" spans="1:7" ht="19.5" customHeight="1">
      <c r="A603" s="79">
        <v>2</v>
      </c>
      <c r="B603" s="153" t="s">
        <v>35</v>
      </c>
      <c r="C603" s="79"/>
      <c r="D603" s="79"/>
      <c r="E603" s="79"/>
      <c r="F603" s="81"/>
      <c r="G603" s="80"/>
    </row>
    <row r="604" spans="1:7" ht="42" customHeight="1">
      <c r="A604" s="79"/>
      <c r="B604" s="95" t="s">
        <v>405</v>
      </c>
      <c r="C604" s="79" t="s">
        <v>134</v>
      </c>
      <c r="D604" s="79" t="s">
        <v>139</v>
      </c>
      <c r="E604" s="79"/>
      <c r="F604" s="80">
        <v>1</v>
      </c>
      <c r="G604" s="80">
        <v>1</v>
      </c>
    </row>
    <row r="605" spans="1:7" ht="18.600000000000001" customHeight="1">
      <c r="A605" s="79">
        <v>3</v>
      </c>
      <c r="B605" s="153" t="s">
        <v>36</v>
      </c>
      <c r="C605" s="79"/>
      <c r="D605" s="79"/>
      <c r="E605" s="79"/>
      <c r="F605" s="79"/>
      <c r="G605" s="80"/>
    </row>
    <row r="606" spans="1:7" ht="39" customHeight="1">
      <c r="A606" s="79"/>
      <c r="B606" s="95" t="s">
        <v>383</v>
      </c>
      <c r="C606" s="79" t="s">
        <v>129</v>
      </c>
      <c r="D606" s="79" t="s">
        <v>137</v>
      </c>
      <c r="E606" s="79"/>
      <c r="F606" s="81">
        <f>F602/F604</f>
        <v>939311</v>
      </c>
      <c r="G606" s="81">
        <f>E606+F606</f>
        <v>939311</v>
      </c>
    </row>
    <row r="607" spans="1:7" ht="18.75" customHeight="1">
      <c r="A607" s="79">
        <v>4</v>
      </c>
      <c r="B607" s="153" t="s">
        <v>37</v>
      </c>
      <c r="C607" s="79"/>
      <c r="D607" s="79"/>
      <c r="E607" s="79"/>
      <c r="F607" s="79"/>
      <c r="G607" s="80"/>
    </row>
    <row r="608" spans="1:7" ht="37.5" customHeight="1">
      <c r="A608" s="79"/>
      <c r="B608" s="85" t="s">
        <v>384</v>
      </c>
      <c r="C608" s="79" t="s">
        <v>142</v>
      </c>
      <c r="D608" s="79" t="s">
        <v>141</v>
      </c>
      <c r="E608" s="79"/>
      <c r="F608" s="79">
        <v>100</v>
      </c>
      <c r="G608" s="80">
        <v>100</v>
      </c>
    </row>
    <row r="609" spans="1:7" ht="23.25" customHeight="1">
      <c r="A609" s="79"/>
      <c r="B609" s="116" t="s">
        <v>456</v>
      </c>
      <c r="C609" s="149"/>
      <c r="D609" s="149"/>
      <c r="E609" s="149"/>
      <c r="F609" s="150">
        <f>F612</f>
        <v>333000</v>
      </c>
      <c r="G609" s="150">
        <f>G612</f>
        <v>333000</v>
      </c>
    </row>
    <row r="610" spans="1:7" ht="42" customHeight="1">
      <c r="A610" s="79"/>
      <c r="B610" s="257" t="s">
        <v>455</v>
      </c>
      <c r="C610" s="257"/>
      <c r="D610" s="79"/>
      <c r="E610" s="79"/>
      <c r="F610" s="79"/>
      <c r="G610" s="80"/>
    </row>
    <row r="611" spans="1:7" ht="24" customHeight="1">
      <c r="A611" s="79">
        <v>1</v>
      </c>
      <c r="B611" s="153" t="s">
        <v>34</v>
      </c>
      <c r="C611" s="79"/>
      <c r="D611" s="79"/>
      <c r="E611" s="79"/>
      <c r="F611" s="79"/>
      <c r="G611" s="80"/>
    </row>
    <row r="612" spans="1:7" ht="58.5" customHeight="1">
      <c r="A612" s="79"/>
      <c r="B612" s="85" t="s">
        <v>385</v>
      </c>
      <c r="C612" s="79" t="s">
        <v>125</v>
      </c>
      <c r="D612" s="79" t="s">
        <v>358</v>
      </c>
      <c r="E612" s="79"/>
      <c r="F612" s="81">
        <v>333000</v>
      </c>
      <c r="G612" s="81">
        <v>333000</v>
      </c>
    </row>
    <row r="613" spans="1:7" ht="22.5" customHeight="1">
      <c r="A613" s="79">
        <v>2</v>
      </c>
      <c r="B613" s="153" t="s">
        <v>35</v>
      </c>
      <c r="C613" s="79"/>
      <c r="D613" s="79"/>
      <c r="E613" s="79"/>
      <c r="F613" s="81"/>
      <c r="G613" s="80"/>
    </row>
    <row r="614" spans="1:7" ht="40.5" customHeight="1">
      <c r="A614" s="79"/>
      <c r="B614" s="95" t="s">
        <v>386</v>
      </c>
      <c r="C614" s="79" t="s">
        <v>134</v>
      </c>
      <c r="D614" s="79" t="s">
        <v>139</v>
      </c>
      <c r="E614" s="79"/>
      <c r="F614" s="80">
        <v>1</v>
      </c>
      <c r="G614" s="80">
        <v>1</v>
      </c>
    </row>
    <row r="615" spans="1:7" ht="17.25" customHeight="1">
      <c r="A615" s="79">
        <v>3</v>
      </c>
      <c r="B615" s="153" t="s">
        <v>36</v>
      </c>
      <c r="C615" s="79"/>
      <c r="D615" s="79"/>
      <c r="E615" s="79"/>
      <c r="F615" s="79"/>
      <c r="G615" s="80"/>
    </row>
    <row r="616" spans="1:7" ht="58.5" customHeight="1">
      <c r="A616" s="79"/>
      <c r="B616" s="95" t="s">
        <v>387</v>
      </c>
      <c r="C616" s="79" t="s">
        <v>129</v>
      </c>
      <c r="D616" s="79" t="s">
        <v>137</v>
      </c>
      <c r="E616" s="79"/>
      <c r="F616" s="81">
        <f>F612</f>
        <v>333000</v>
      </c>
      <c r="G616" s="81">
        <f>G612</f>
        <v>333000</v>
      </c>
    </row>
    <row r="617" spans="1:7" ht="18.75" customHeight="1">
      <c r="A617" s="79">
        <v>4</v>
      </c>
      <c r="B617" s="153" t="s">
        <v>37</v>
      </c>
      <c r="C617" s="79"/>
      <c r="D617" s="79"/>
      <c r="E617" s="79"/>
      <c r="F617" s="79"/>
      <c r="G617" s="80"/>
    </row>
    <row r="618" spans="1:7" ht="39" customHeight="1">
      <c r="A618" s="79"/>
      <c r="B618" s="85" t="s">
        <v>388</v>
      </c>
      <c r="C618" s="79" t="s">
        <v>142</v>
      </c>
      <c r="D618" s="79" t="s">
        <v>141</v>
      </c>
      <c r="E618" s="79"/>
      <c r="F618" s="79">
        <v>100</v>
      </c>
      <c r="G618" s="80">
        <v>100</v>
      </c>
    </row>
    <row r="619" spans="1:7" ht="24.75" customHeight="1">
      <c r="A619" s="79"/>
      <c r="B619" s="116" t="s">
        <v>454</v>
      </c>
      <c r="C619" s="149"/>
      <c r="D619" s="149"/>
      <c r="E619" s="149"/>
      <c r="F619" s="84">
        <f>F622+F631+F640+F649+F658+F667+F676</f>
        <v>8080238</v>
      </c>
      <c r="G619" s="84">
        <f>E619+F619</f>
        <v>8080238</v>
      </c>
    </row>
    <row r="620" spans="1:7" ht="27" customHeight="1">
      <c r="A620" s="79"/>
      <c r="B620" s="257" t="s">
        <v>453</v>
      </c>
      <c r="C620" s="257"/>
      <c r="D620" s="79"/>
      <c r="E620" s="79"/>
      <c r="F620" s="79"/>
      <c r="G620" s="80"/>
    </row>
    <row r="621" spans="1:7" ht="20.25" customHeight="1">
      <c r="A621" s="79">
        <v>1</v>
      </c>
      <c r="B621" s="153" t="s">
        <v>34</v>
      </c>
      <c r="C621" s="79"/>
      <c r="D621" s="79"/>
      <c r="E621" s="79"/>
      <c r="F621" s="79"/>
      <c r="G621" s="80"/>
    </row>
    <row r="622" spans="1:7" ht="35.25" customHeight="1">
      <c r="A622" s="79"/>
      <c r="B622" s="85" t="s">
        <v>389</v>
      </c>
      <c r="C622" s="79" t="s">
        <v>125</v>
      </c>
      <c r="D622" s="79" t="s">
        <v>358</v>
      </c>
      <c r="E622" s="79"/>
      <c r="F622" s="81">
        <v>1696066</v>
      </c>
      <c r="G622" s="81">
        <v>1696066</v>
      </c>
    </row>
    <row r="623" spans="1:7" ht="27.75" customHeight="1">
      <c r="A623" s="79">
        <v>2</v>
      </c>
      <c r="B623" s="153" t="s">
        <v>35</v>
      </c>
      <c r="C623" s="79"/>
      <c r="D623" s="79"/>
      <c r="E623" s="79"/>
      <c r="F623" s="81"/>
      <c r="G623" s="80"/>
    </row>
    <row r="624" spans="1:7" ht="32.25" customHeight="1">
      <c r="A624" s="79"/>
      <c r="B624" s="95" t="s">
        <v>390</v>
      </c>
      <c r="C624" s="79" t="s">
        <v>391</v>
      </c>
      <c r="D624" s="79" t="s">
        <v>392</v>
      </c>
      <c r="E624" s="79"/>
      <c r="F624" s="80">
        <v>1230</v>
      </c>
      <c r="G624" s="80">
        <v>1230</v>
      </c>
    </row>
    <row r="625" spans="1:7" ht="21.75" customHeight="1">
      <c r="A625" s="79">
        <v>3</v>
      </c>
      <c r="B625" s="153" t="s">
        <v>36</v>
      </c>
      <c r="C625" s="79"/>
      <c r="D625" s="79"/>
      <c r="E625" s="79"/>
      <c r="F625" s="79"/>
      <c r="G625" s="80"/>
    </row>
    <row r="626" spans="1:7" ht="33" customHeight="1">
      <c r="A626" s="79"/>
      <c r="B626" s="95" t="s">
        <v>393</v>
      </c>
      <c r="C626" s="79" t="s">
        <v>129</v>
      </c>
      <c r="D626" s="79" t="s">
        <v>137</v>
      </c>
      <c r="E626" s="79"/>
      <c r="F626" s="81">
        <f>F622/F624</f>
        <v>1378.9154471544716</v>
      </c>
      <c r="G626" s="81">
        <f>G622/G624</f>
        <v>1378.9154471544716</v>
      </c>
    </row>
    <row r="627" spans="1:7" ht="17.25" customHeight="1">
      <c r="A627" s="79">
        <v>4</v>
      </c>
      <c r="B627" s="153" t="s">
        <v>37</v>
      </c>
      <c r="C627" s="79"/>
      <c r="D627" s="79"/>
      <c r="E627" s="79"/>
      <c r="F627" s="79"/>
      <c r="G627" s="80"/>
    </row>
    <row r="628" spans="1:7" ht="41.25" customHeight="1">
      <c r="A628" s="79"/>
      <c r="B628" s="85" t="s">
        <v>394</v>
      </c>
      <c r="C628" s="79" t="s">
        <v>142</v>
      </c>
      <c r="D628" s="79" t="s">
        <v>141</v>
      </c>
      <c r="E628" s="79"/>
      <c r="F628" s="79">
        <v>100</v>
      </c>
      <c r="G628" s="80">
        <v>100</v>
      </c>
    </row>
    <row r="629" spans="1:7" ht="28.5" customHeight="1">
      <c r="A629" s="79"/>
      <c r="B629" s="257" t="s">
        <v>452</v>
      </c>
      <c r="C629" s="257"/>
      <c r="D629" s="79"/>
      <c r="E629" s="79"/>
      <c r="F629" s="79"/>
      <c r="G629" s="80"/>
    </row>
    <row r="630" spans="1:7" ht="21.75" customHeight="1">
      <c r="A630" s="79">
        <v>1</v>
      </c>
      <c r="B630" s="153" t="s">
        <v>34</v>
      </c>
      <c r="C630" s="79"/>
      <c r="D630" s="79"/>
      <c r="E630" s="79"/>
      <c r="F630" s="79"/>
      <c r="G630" s="80"/>
    </row>
    <row r="631" spans="1:7" ht="45.75" customHeight="1">
      <c r="A631" s="79"/>
      <c r="B631" s="85" t="s">
        <v>395</v>
      </c>
      <c r="C631" s="79" t="s">
        <v>125</v>
      </c>
      <c r="D631" s="79" t="s">
        <v>358</v>
      </c>
      <c r="E631" s="79"/>
      <c r="F631" s="81">
        <v>384172</v>
      </c>
      <c r="G631" s="81">
        <f>E631+F631</f>
        <v>384172</v>
      </c>
    </row>
    <row r="632" spans="1:7" ht="21.75" customHeight="1">
      <c r="A632" s="79">
        <v>2</v>
      </c>
      <c r="B632" s="153" t="s">
        <v>35</v>
      </c>
      <c r="C632" s="79"/>
      <c r="D632" s="79"/>
      <c r="E632" s="79"/>
      <c r="F632" s="81"/>
      <c r="G632" s="80"/>
    </row>
    <row r="633" spans="1:7" ht="36.75" customHeight="1">
      <c r="A633" s="79"/>
      <c r="B633" s="95" t="s">
        <v>396</v>
      </c>
      <c r="C633" s="79" t="s">
        <v>334</v>
      </c>
      <c r="D633" s="79" t="s">
        <v>139</v>
      </c>
      <c r="E633" s="79"/>
      <c r="F633" s="80">
        <f>3850-3574</f>
        <v>276</v>
      </c>
      <c r="G633" s="80">
        <f>3850-3574</f>
        <v>276</v>
      </c>
    </row>
    <row r="634" spans="1:7" ht="17.25" customHeight="1">
      <c r="A634" s="79">
        <v>3</v>
      </c>
      <c r="B634" s="153" t="s">
        <v>36</v>
      </c>
      <c r="C634" s="79"/>
      <c r="D634" s="79"/>
      <c r="E634" s="79"/>
      <c r="F634" s="79"/>
      <c r="G634" s="80"/>
    </row>
    <row r="635" spans="1:7" ht="33.75" customHeight="1">
      <c r="A635" s="79"/>
      <c r="B635" s="95" t="s">
        <v>397</v>
      </c>
      <c r="C635" s="79" t="s">
        <v>129</v>
      </c>
      <c r="D635" s="79" t="s">
        <v>137</v>
      </c>
      <c r="E635" s="79"/>
      <c r="F635" s="81">
        <f>F631/F633</f>
        <v>1391.927536231884</v>
      </c>
      <c r="G635" s="81">
        <f>G631/G633</f>
        <v>1391.927536231884</v>
      </c>
    </row>
    <row r="636" spans="1:7" ht="18.75" customHeight="1">
      <c r="A636" s="79">
        <v>4</v>
      </c>
      <c r="B636" s="153" t="s">
        <v>37</v>
      </c>
      <c r="C636" s="79"/>
      <c r="D636" s="79"/>
      <c r="E636" s="79"/>
      <c r="F636" s="79"/>
      <c r="G636" s="80"/>
    </row>
    <row r="637" spans="1:7" ht="38.25" customHeight="1">
      <c r="A637" s="79"/>
      <c r="B637" s="85" t="s">
        <v>398</v>
      </c>
      <c r="C637" s="79" t="s">
        <v>142</v>
      </c>
      <c r="D637" s="79" t="s">
        <v>141</v>
      </c>
      <c r="E637" s="79"/>
      <c r="F637" s="79">
        <v>100</v>
      </c>
      <c r="G637" s="80">
        <v>100</v>
      </c>
    </row>
    <row r="638" spans="1:7" ht="33" customHeight="1">
      <c r="A638" s="79"/>
      <c r="B638" s="257" t="s">
        <v>526</v>
      </c>
      <c r="C638" s="257"/>
      <c r="D638" s="79"/>
      <c r="E638" s="79"/>
      <c r="F638" s="79"/>
      <c r="G638" s="80"/>
    </row>
    <row r="639" spans="1:7" ht="15.75" customHeight="1">
      <c r="A639" s="79">
        <v>1</v>
      </c>
      <c r="B639" s="153" t="s">
        <v>34</v>
      </c>
      <c r="C639" s="79"/>
      <c r="D639" s="79"/>
      <c r="E639" s="79"/>
      <c r="F639" s="79"/>
      <c r="G639" s="80"/>
    </row>
    <row r="640" spans="1:7" ht="45.75" customHeight="1">
      <c r="A640" s="79"/>
      <c r="B640" s="85" t="s">
        <v>522</v>
      </c>
      <c r="C640" s="79" t="s">
        <v>125</v>
      </c>
      <c r="D640" s="79" t="s">
        <v>500</v>
      </c>
      <c r="E640" s="79"/>
      <c r="F640" s="81">
        <v>1500000</v>
      </c>
      <c r="G640" s="81">
        <f>E640+F640</f>
        <v>1500000</v>
      </c>
    </row>
    <row r="641" spans="1:7" ht="19.5" customHeight="1">
      <c r="A641" s="79">
        <v>2</v>
      </c>
      <c r="B641" s="153" t="s">
        <v>35</v>
      </c>
      <c r="C641" s="79"/>
      <c r="D641" s="79"/>
      <c r="E641" s="79"/>
      <c r="F641" s="81"/>
      <c r="G641" s="80"/>
    </row>
    <row r="642" spans="1:7" ht="34.5" customHeight="1">
      <c r="A642" s="79"/>
      <c r="B642" s="95" t="s">
        <v>523</v>
      </c>
      <c r="C642" s="79" t="s">
        <v>334</v>
      </c>
      <c r="D642" s="79" t="s">
        <v>139</v>
      </c>
      <c r="E642" s="79"/>
      <c r="F642" s="80">
        <v>998</v>
      </c>
      <c r="G642" s="80">
        <f>F642</f>
        <v>998</v>
      </c>
    </row>
    <row r="643" spans="1:7" ht="15" customHeight="1">
      <c r="A643" s="79">
        <v>3</v>
      </c>
      <c r="B643" s="153" t="s">
        <v>36</v>
      </c>
      <c r="C643" s="79"/>
      <c r="D643" s="79"/>
      <c r="E643" s="79"/>
      <c r="F643" s="79"/>
      <c r="G643" s="80"/>
    </row>
    <row r="644" spans="1:7" ht="36" customHeight="1">
      <c r="A644" s="79"/>
      <c r="B644" s="95" t="s">
        <v>524</v>
      </c>
      <c r="C644" s="79" t="s">
        <v>129</v>
      </c>
      <c r="D644" s="79" t="s">
        <v>137</v>
      </c>
      <c r="E644" s="79"/>
      <c r="F644" s="81">
        <f>F640/F642</f>
        <v>1503.006012024048</v>
      </c>
      <c r="G644" s="81">
        <f>G640/G642</f>
        <v>1503.006012024048</v>
      </c>
    </row>
    <row r="645" spans="1:7" ht="19.5" customHeight="1">
      <c r="A645" s="79">
        <v>4</v>
      </c>
      <c r="B645" s="153" t="s">
        <v>37</v>
      </c>
      <c r="C645" s="79"/>
      <c r="D645" s="79"/>
      <c r="E645" s="79"/>
      <c r="F645" s="79"/>
      <c r="G645" s="80"/>
    </row>
    <row r="646" spans="1:7" ht="38.25" customHeight="1">
      <c r="A646" s="79"/>
      <c r="B646" s="85" t="s">
        <v>525</v>
      </c>
      <c r="C646" s="79" t="s">
        <v>142</v>
      </c>
      <c r="D646" s="79" t="s">
        <v>141</v>
      </c>
      <c r="E646" s="79"/>
      <c r="F646" s="79">
        <v>100</v>
      </c>
      <c r="G646" s="80">
        <v>100</v>
      </c>
    </row>
    <row r="647" spans="1:7" ht="27" customHeight="1">
      <c r="A647" s="79"/>
      <c r="B647" s="257" t="s">
        <v>531</v>
      </c>
      <c r="C647" s="257"/>
      <c r="D647" s="79"/>
      <c r="E647" s="79"/>
      <c r="F647" s="79"/>
      <c r="G647" s="80"/>
    </row>
    <row r="648" spans="1:7" ht="18" customHeight="1">
      <c r="A648" s="79">
        <v>1</v>
      </c>
      <c r="B648" s="153" t="s">
        <v>34</v>
      </c>
      <c r="C648" s="79"/>
      <c r="D648" s="79"/>
      <c r="E648" s="79"/>
      <c r="F648" s="79"/>
      <c r="G648" s="80"/>
    </row>
    <row r="649" spans="1:7" ht="39.75" customHeight="1">
      <c r="A649" s="79"/>
      <c r="B649" s="85" t="s">
        <v>527</v>
      </c>
      <c r="C649" s="79" t="s">
        <v>125</v>
      </c>
      <c r="D649" s="79" t="s">
        <v>500</v>
      </c>
      <c r="E649" s="79"/>
      <c r="F649" s="81">
        <v>500000</v>
      </c>
      <c r="G649" s="81">
        <f>E649+F649</f>
        <v>500000</v>
      </c>
    </row>
    <row r="650" spans="1:7" ht="15.75" customHeight="1">
      <c r="A650" s="79">
        <v>2</v>
      </c>
      <c r="B650" s="153" t="s">
        <v>35</v>
      </c>
      <c r="C650" s="79"/>
      <c r="D650" s="79"/>
      <c r="E650" s="79"/>
      <c r="F650" s="81"/>
      <c r="G650" s="80"/>
    </row>
    <row r="651" spans="1:7" ht="36.75" customHeight="1">
      <c r="A651" s="79"/>
      <c r="B651" s="95" t="s">
        <v>528</v>
      </c>
      <c r="C651" s="79" t="s">
        <v>334</v>
      </c>
      <c r="D651" s="79" t="s">
        <v>139</v>
      </c>
      <c r="E651" s="79"/>
      <c r="F651" s="80">
        <v>450</v>
      </c>
      <c r="G651" s="80">
        <f>F651</f>
        <v>450</v>
      </c>
    </row>
    <row r="652" spans="1:7" ht="17.25" customHeight="1">
      <c r="A652" s="79">
        <v>3</v>
      </c>
      <c r="B652" s="153" t="s">
        <v>36</v>
      </c>
      <c r="C652" s="79"/>
      <c r="D652" s="79"/>
      <c r="E652" s="79"/>
      <c r="F652" s="79"/>
      <c r="G652" s="80"/>
    </row>
    <row r="653" spans="1:7" ht="35.25" customHeight="1">
      <c r="A653" s="79"/>
      <c r="B653" s="95" t="s">
        <v>529</v>
      </c>
      <c r="C653" s="79" t="s">
        <v>129</v>
      </c>
      <c r="D653" s="79" t="s">
        <v>137</v>
      </c>
      <c r="E653" s="79"/>
      <c r="F653" s="81">
        <f>F649/F651</f>
        <v>1111.1111111111111</v>
      </c>
      <c r="G653" s="81">
        <f>G649/G651</f>
        <v>1111.1111111111111</v>
      </c>
    </row>
    <row r="654" spans="1:7" ht="18" customHeight="1">
      <c r="A654" s="79">
        <v>4</v>
      </c>
      <c r="B654" s="153" t="s">
        <v>37</v>
      </c>
      <c r="C654" s="79"/>
      <c r="D654" s="79"/>
      <c r="E654" s="79"/>
      <c r="F654" s="79"/>
      <c r="G654" s="80"/>
    </row>
    <row r="655" spans="1:7" ht="36.75" customHeight="1">
      <c r="A655" s="79"/>
      <c r="B655" s="85" t="s">
        <v>530</v>
      </c>
      <c r="C655" s="79" t="s">
        <v>142</v>
      </c>
      <c r="D655" s="79" t="s">
        <v>141</v>
      </c>
      <c r="E655" s="79"/>
      <c r="F655" s="79">
        <v>100</v>
      </c>
      <c r="G655" s="80">
        <v>100</v>
      </c>
    </row>
    <row r="656" spans="1:7" ht="26.25" customHeight="1">
      <c r="A656" s="79"/>
      <c r="B656" s="257" t="s">
        <v>536</v>
      </c>
      <c r="C656" s="257"/>
      <c r="D656" s="79"/>
      <c r="E656" s="79"/>
      <c r="F656" s="79"/>
      <c r="G656" s="80"/>
    </row>
    <row r="657" spans="1:7" ht="13.5" customHeight="1">
      <c r="A657" s="79">
        <v>1</v>
      </c>
      <c r="B657" s="153" t="s">
        <v>34</v>
      </c>
      <c r="C657" s="79"/>
      <c r="D657" s="79"/>
      <c r="E657" s="79"/>
      <c r="F657" s="79"/>
      <c r="G657" s="80"/>
    </row>
    <row r="658" spans="1:7" ht="27" customHeight="1">
      <c r="A658" s="79"/>
      <c r="B658" s="85" t="s">
        <v>532</v>
      </c>
      <c r="C658" s="79" t="s">
        <v>125</v>
      </c>
      <c r="D658" s="79" t="s">
        <v>500</v>
      </c>
      <c r="E658" s="79"/>
      <c r="F658" s="81">
        <v>1000000</v>
      </c>
      <c r="G658" s="81">
        <f>E658+F658</f>
        <v>1000000</v>
      </c>
    </row>
    <row r="659" spans="1:7" ht="12.75" customHeight="1">
      <c r="A659" s="79">
        <v>2</v>
      </c>
      <c r="B659" s="153" t="s">
        <v>35</v>
      </c>
      <c r="C659" s="79"/>
      <c r="D659" s="79"/>
      <c r="E659" s="79"/>
      <c r="F659" s="81"/>
      <c r="G659" s="80"/>
    </row>
    <row r="660" spans="1:7" ht="25.5" customHeight="1">
      <c r="A660" s="79"/>
      <c r="B660" s="95" t="s">
        <v>533</v>
      </c>
      <c r="C660" s="79" t="s">
        <v>334</v>
      </c>
      <c r="D660" s="79" t="s">
        <v>139</v>
      </c>
      <c r="E660" s="79"/>
      <c r="F660" s="80">
        <v>890</v>
      </c>
      <c r="G660" s="80">
        <f>F660</f>
        <v>890</v>
      </c>
    </row>
    <row r="661" spans="1:7" ht="14.25" customHeight="1">
      <c r="A661" s="79">
        <v>3</v>
      </c>
      <c r="B661" s="153" t="s">
        <v>36</v>
      </c>
      <c r="C661" s="79"/>
      <c r="D661" s="79"/>
      <c r="E661" s="79"/>
      <c r="F661" s="79"/>
      <c r="G661" s="80"/>
    </row>
    <row r="662" spans="1:7" ht="22.5" customHeight="1">
      <c r="A662" s="79"/>
      <c r="B662" s="95" t="s">
        <v>534</v>
      </c>
      <c r="C662" s="79" t="s">
        <v>129</v>
      </c>
      <c r="D662" s="79" t="s">
        <v>137</v>
      </c>
      <c r="E662" s="79"/>
      <c r="F662" s="81">
        <f>F658/F660</f>
        <v>1123.5955056179776</v>
      </c>
      <c r="G662" s="81">
        <f>G658/G660</f>
        <v>1123.5955056179776</v>
      </c>
    </row>
    <row r="663" spans="1:7" ht="11.25" customHeight="1">
      <c r="A663" s="79">
        <v>4</v>
      </c>
      <c r="B663" s="153" t="s">
        <v>37</v>
      </c>
      <c r="C663" s="79"/>
      <c r="D663" s="79"/>
      <c r="E663" s="79"/>
      <c r="F663" s="79"/>
      <c r="G663" s="80"/>
    </row>
    <row r="664" spans="1:7" ht="30" customHeight="1">
      <c r="A664" s="79"/>
      <c r="B664" s="85" t="s">
        <v>535</v>
      </c>
      <c r="C664" s="79" t="s">
        <v>142</v>
      </c>
      <c r="D664" s="79" t="s">
        <v>141</v>
      </c>
      <c r="E664" s="79"/>
      <c r="F664" s="79">
        <v>100</v>
      </c>
      <c r="G664" s="80">
        <v>100</v>
      </c>
    </row>
    <row r="665" spans="1:7" ht="26.25" customHeight="1">
      <c r="A665" s="79"/>
      <c r="B665" s="257" t="s">
        <v>590</v>
      </c>
      <c r="C665" s="257"/>
      <c r="D665" s="79"/>
      <c r="E665" s="79"/>
      <c r="F665" s="79"/>
      <c r="G665" s="80"/>
    </row>
    <row r="666" spans="1:7" ht="13.5" customHeight="1">
      <c r="A666" s="79">
        <v>1</v>
      </c>
      <c r="B666" s="153" t="s">
        <v>34</v>
      </c>
      <c r="C666" s="79"/>
      <c r="D666" s="79"/>
      <c r="E666" s="79"/>
      <c r="F666" s="79"/>
      <c r="G666" s="80"/>
    </row>
    <row r="667" spans="1:7" ht="27" customHeight="1">
      <c r="A667" s="79"/>
      <c r="B667" s="85" t="s">
        <v>592</v>
      </c>
      <c r="C667" s="79" t="s">
        <v>125</v>
      </c>
      <c r="D667" s="79" t="s">
        <v>595</v>
      </c>
      <c r="E667" s="79"/>
      <c r="F667" s="81">
        <v>1500000</v>
      </c>
      <c r="G667" s="81">
        <f>E667+F667</f>
        <v>1500000</v>
      </c>
    </row>
    <row r="668" spans="1:7" ht="12.75" customHeight="1">
      <c r="A668" s="79">
        <v>2</v>
      </c>
      <c r="B668" s="153" t="s">
        <v>35</v>
      </c>
      <c r="C668" s="79"/>
      <c r="D668" s="79"/>
      <c r="E668" s="79"/>
      <c r="F668" s="81"/>
      <c r="G668" s="80"/>
    </row>
    <row r="669" spans="1:7" ht="25.5" customHeight="1">
      <c r="A669" s="79"/>
      <c r="B669" s="95" t="s">
        <v>591</v>
      </c>
      <c r="C669" s="79" t="s">
        <v>334</v>
      </c>
      <c r="D669" s="79" t="s">
        <v>139</v>
      </c>
      <c r="E669" s="79"/>
      <c r="F669" s="80">
        <v>544</v>
      </c>
      <c r="G669" s="80">
        <f>F669</f>
        <v>544</v>
      </c>
    </row>
    <row r="670" spans="1:7" ht="14.25" customHeight="1">
      <c r="A670" s="79">
        <v>3</v>
      </c>
      <c r="B670" s="153" t="s">
        <v>36</v>
      </c>
      <c r="C670" s="79"/>
      <c r="D670" s="79"/>
      <c r="E670" s="79"/>
      <c r="F670" s="79"/>
      <c r="G670" s="80"/>
    </row>
    <row r="671" spans="1:7" ht="29.25" customHeight="1">
      <c r="A671" s="79"/>
      <c r="B671" s="95" t="s">
        <v>593</v>
      </c>
      <c r="C671" s="79" t="s">
        <v>129</v>
      </c>
      <c r="D671" s="79" t="s">
        <v>137</v>
      </c>
      <c r="E671" s="79"/>
      <c r="F671" s="81">
        <f>F667/F669</f>
        <v>2757.3529411764707</v>
      </c>
      <c r="G671" s="81">
        <f>G667/G669</f>
        <v>2757.3529411764707</v>
      </c>
    </row>
    <row r="672" spans="1:7" ht="11.25" customHeight="1">
      <c r="A672" s="79">
        <v>4</v>
      </c>
      <c r="B672" s="153" t="s">
        <v>37</v>
      </c>
      <c r="C672" s="79"/>
      <c r="D672" s="79"/>
      <c r="E672" s="79"/>
      <c r="F672" s="79"/>
      <c r="G672" s="80"/>
    </row>
    <row r="673" spans="1:7" ht="30" customHeight="1">
      <c r="A673" s="79"/>
      <c r="B673" s="85" t="s">
        <v>594</v>
      </c>
      <c r="C673" s="79" t="s">
        <v>142</v>
      </c>
      <c r="D673" s="79" t="s">
        <v>141</v>
      </c>
      <c r="E673" s="79"/>
      <c r="F673" s="79">
        <v>100</v>
      </c>
      <c r="G673" s="80">
        <v>100</v>
      </c>
    </row>
    <row r="674" spans="1:7" ht="26.25" customHeight="1">
      <c r="A674" s="79"/>
      <c r="B674" s="257" t="s">
        <v>585</v>
      </c>
      <c r="C674" s="257"/>
      <c r="D674" s="79"/>
      <c r="E674" s="79"/>
      <c r="F674" s="79"/>
      <c r="G674" s="80"/>
    </row>
    <row r="675" spans="1:7" ht="13.5" customHeight="1">
      <c r="A675" s="79">
        <v>1</v>
      </c>
      <c r="B675" s="153" t="s">
        <v>34</v>
      </c>
      <c r="C675" s="79"/>
      <c r="D675" s="79"/>
      <c r="E675" s="79"/>
      <c r="F675" s="79"/>
      <c r="G675" s="80"/>
    </row>
    <row r="676" spans="1:7" ht="27" customHeight="1">
      <c r="A676" s="79"/>
      <c r="B676" s="85" t="s">
        <v>586</v>
      </c>
      <c r="C676" s="79" t="s">
        <v>125</v>
      </c>
      <c r="D676" s="79" t="s">
        <v>595</v>
      </c>
      <c r="E676" s="79"/>
      <c r="F676" s="81">
        <v>1500000</v>
      </c>
      <c r="G676" s="81">
        <f>E676+F676</f>
        <v>1500000</v>
      </c>
    </row>
    <row r="677" spans="1:7" ht="12.75" customHeight="1">
      <c r="A677" s="79">
        <v>2</v>
      </c>
      <c r="B677" s="153" t="s">
        <v>35</v>
      </c>
      <c r="C677" s="79"/>
      <c r="D677" s="79"/>
      <c r="E677" s="79"/>
      <c r="F677" s="81"/>
      <c r="G677" s="80"/>
    </row>
    <row r="678" spans="1:7" ht="25.5" customHeight="1">
      <c r="A678" s="79"/>
      <c r="B678" s="95" t="s">
        <v>587</v>
      </c>
      <c r="C678" s="79" t="s">
        <v>334</v>
      </c>
      <c r="D678" s="79" t="s">
        <v>139</v>
      </c>
      <c r="E678" s="79"/>
      <c r="F678" s="80">
        <v>600</v>
      </c>
      <c r="G678" s="80">
        <f>F678</f>
        <v>600</v>
      </c>
    </row>
    <row r="679" spans="1:7" ht="14.25" customHeight="1">
      <c r="A679" s="79">
        <v>3</v>
      </c>
      <c r="B679" s="153" t="s">
        <v>36</v>
      </c>
      <c r="C679" s="79"/>
      <c r="D679" s="79"/>
      <c r="E679" s="79"/>
      <c r="F679" s="79"/>
      <c r="G679" s="80"/>
    </row>
    <row r="680" spans="1:7" ht="29.25" customHeight="1">
      <c r="A680" s="79"/>
      <c r="B680" s="95" t="s">
        <v>588</v>
      </c>
      <c r="C680" s="79" t="s">
        <v>129</v>
      </c>
      <c r="D680" s="79" t="s">
        <v>137</v>
      </c>
      <c r="E680" s="79"/>
      <c r="F680" s="81">
        <f>F676/F678</f>
        <v>2500</v>
      </c>
      <c r="G680" s="81">
        <f>G676/G678</f>
        <v>2500</v>
      </c>
    </row>
    <row r="681" spans="1:7" ht="11.25" customHeight="1">
      <c r="A681" s="79">
        <v>4</v>
      </c>
      <c r="B681" s="153" t="s">
        <v>37</v>
      </c>
      <c r="C681" s="79"/>
      <c r="D681" s="79"/>
      <c r="E681" s="79"/>
      <c r="F681" s="79"/>
      <c r="G681" s="80"/>
    </row>
    <row r="682" spans="1:7" ht="30" customHeight="1">
      <c r="A682" s="79"/>
      <c r="B682" s="85" t="s">
        <v>589</v>
      </c>
      <c r="C682" s="79" t="s">
        <v>142</v>
      </c>
      <c r="D682" s="79" t="s">
        <v>141</v>
      </c>
      <c r="E682" s="79"/>
      <c r="F682" s="79">
        <v>100</v>
      </c>
      <c r="G682" s="80">
        <v>100</v>
      </c>
    </row>
    <row r="683" spans="1:7" ht="26.25" customHeight="1">
      <c r="A683" s="79"/>
      <c r="B683" s="116" t="s">
        <v>579</v>
      </c>
      <c r="C683" s="149"/>
      <c r="D683" s="149"/>
      <c r="E683" s="149"/>
      <c r="F683" s="150">
        <f>F686</f>
        <v>60000</v>
      </c>
      <c r="G683" s="84">
        <f>E683+F683</f>
        <v>60000</v>
      </c>
    </row>
    <row r="684" spans="1:7" ht="27" customHeight="1">
      <c r="A684" s="79"/>
      <c r="B684" s="257" t="s">
        <v>580</v>
      </c>
      <c r="C684" s="257"/>
      <c r="D684" s="79"/>
      <c r="E684" s="79"/>
      <c r="F684" s="79"/>
      <c r="G684" s="80"/>
    </row>
    <row r="685" spans="1:7" ht="20.25" customHeight="1">
      <c r="A685" s="79">
        <v>1</v>
      </c>
      <c r="B685" s="153" t="s">
        <v>34</v>
      </c>
      <c r="C685" s="79"/>
      <c r="D685" s="79"/>
      <c r="E685" s="79"/>
      <c r="F685" s="79"/>
      <c r="G685" s="80"/>
    </row>
    <row r="686" spans="1:7" ht="35.25" customHeight="1">
      <c r="A686" s="79"/>
      <c r="B686" s="85" t="s">
        <v>581</v>
      </c>
      <c r="C686" s="79" t="s">
        <v>125</v>
      </c>
      <c r="D686" s="79" t="s">
        <v>595</v>
      </c>
      <c r="E686" s="79"/>
      <c r="F686" s="81">
        <v>60000</v>
      </c>
      <c r="G686" s="81">
        <f>F686</f>
        <v>60000</v>
      </c>
    </row>
    <row r="687" spans="1:7" ht="27.75" customHeight="1">
      <c r="A687" s="79">
        <v>2</v>
      </c>
      <c r="B687" s="153" t="s">
        <v>35</v>
      </c>
      <c r="C687" s="79"/>
      <c r="D687" s="79"/>
      <c r="E687" s="79"/>
      <c r="F687" s="81"/>
      <c r="G687" s="80"/>
    </row>
    <row r="688" spans="1:7" ht="32.25" customHeight="1">
      <c r="A688" s="79"/>
      <c r="B688" s="95" t="s">
        <v>584</v>
      </c>
      <c r="C688" s="79" t="s">
        <v>148</v>
      </c>
      <c r="D688" s="79" t="s">
        <v>392</v>
      </c>
      <c r="E688" s="79"/>
      <c r="F688" s="80">
        <v>30</v>
      </c>
      <c r="G688" s="80">
        <f>F688</f>
        <v>30</v>
      </c>
    </row>
    <row r="689" spans="1:7" ht="21.75" customHeight="1">
      <c r="A689" s="79">
        <v>3</v>
      </c>
      <c r="B689" s="153" t="s">
        <v>36</v>
      </c>
      <c r="C689" s="79"/>
      <c r="D689" s="79"/>
      <c r="E689" s="79"/>
      <c r="F689" s="79"/>
      <c r="G689" s="80"/>
    </row>
    <row r="690" spans="1:7" ht="33" customHeight="1">
      <c r="A690" s="79"/>
      <c r="B690" s="95" t="s">
        <v>583</v>
      </c>
      <c r="C690" s="79" t="s">
        <v>129</v>
      </c>
      <c r="D690" s="79" t="s">
        <v>137</v>
      </c>
      <c r="E690" s="79"/>
      <c r="F690" s="81">
        <f>F686/F688</f>
        <v>2000</v>
      </c>
      <c r="G690" s="81">
        <f>G686/G688</f>
        <v>2000</v>
      </c>
    </row>
    <row r="691" spans="1:7" ht="17.25" customHeight="1">
      <c r="A691" s="79">
        <v>4</v>
      </c>
      <c r="B691" s="153" t="s">
        <v>37</v>
      </c>
      <c r="C691" s="79"/>
      <c r="D691" s="79"/>
      <c r="E691" s="79"/>
      <c r="F691" s="79"/>
      <c r="G691" s="80"/>
    </row>
    <row r="692" spans="1:7" ht="41.25" customHeight="1">
      <c r="A692" s="79"/>
      <c r="B692" s="85" t="s">
        <v>582</v>
      </c>
      <c r="C692" s="79" t="s">
        <v>142</v>
      </c>
      <c r="D692" s="79" t="s">
        <v>141</v>
      </c>
      <c r="E692" s="79"/>
      <c r="F692" s="79">
        <v>100</v>
      </c>
      <c r="G692" s="80">
        <v>100</v>
      </c>
    </row>
    <row r="693" spans="1:7" ht="27" customHeight="1">
      <c r="A693" s="79"/>
      <c r="B693" s="257" t="s">
        <v>403</v>
      </c>
      <c r="C693" s="257"/>
      <c r="D693" s="79"/>
      <c r="E693" s="79"/>
      <c r="F693" s="79"/>
      <c r="G693" s="80"/>
    </row>
    <row r="694" spans="1:7" ht="11.25" customHeight="1">
      <c r="A694" s="79">
        <v>1</v>
      </c>
      <c r="B694" s="153" t="s">
        <v>34</v>
      </c>
      <c r="C694" s="79"/>
      <c r="D694" s="79"/>
      <c r="E694" s="79"/>
      <c r="F694" s="79"/>
      <c r="G694" s="80"/>
    </row>
    <row r="695" spans="1:7" ht="32.25" customHeight="1">
      <c r="A695" s="79"/>
      <c r="B695" s="85" t="s">
        <v>399</v>
      </c>
      <c r="C695" s="79" t="s">
        <v>125</v>
      </c>
      <c r="D695" s="79" t="s">
        <v>358</v>
      </c>
      <c r="E695" s="79"/>
      <c r="F695" s="81">
        <v>1500000</v>
      </c>
      <c r="G695" s="81">
        <v>1500000</v>
      </c>
    </row>
    <row r="696" spans="1:7" ht="13.5" customHeight="1">
      <c r="A696" s="79">
        <v>2</v>
      </c>
      <c r="B696" s="153" t="s">
        <v>35</v>
      </c>
      <c r="C696" s="79"/>
      <c r="D696" s="79"/>
      <c r="E696" s="79"/>
      <c r="F696" s="81"/>
      <c r="G696" s="80"/>
    </row>
    <row r="697" spans="1:7" ht="27" customHeight="1">
      <c r="A697" s="79"/>
      <c r="B697" s="95" t="s">
        <v>400</v>
      </c>
      <c r="C697" s="79" t="s">
        <v>134</v>
      </c>
      <c r="D697" s="79" t="s">
        <v>139</v>
      </c>
      <c r="E697" s="79"/>
      <c r="F697" s="80">
        <v>500</v>
      </c>
      <c r="G697" s="81">
        <f>F697</f>
        <v>500</v>
      </c>
    </row>
    <row r="698" spans="1:7" ht="15" customHeight="1">
      <c r="A698" s="79">
        <v>3</v>
      </c>
      <c r="B698" s="153" t="s">
        <v>36</v>
      </c>
      <c r="C698" s="79"/>
      <c r="D698" s="79"/>
      <c r="E698" s="79"/>
      <c r="F698" s="79"/>
      <c r="G698" s="80"/>
    </row>
    <row r="699" spans="1:7" ht="27" customHeight="1">
      <c r="A699" s="79"/>
      <c r="B699" s="95" t="s">
        <v>401</v>
      </c>
      <c r="C699" s="79" t="s">
        <v>129</v>
      </c>
      <c r="D699" s="79" t="s">
        <v>137</v>
      </c>
      <c r="E699" s="79"/>
      <c r="F699" s="81">
        <f>F695/F697</f>
        <v>3000</v>
      </c>
      <c r="G699" s="81">
        <f>F699</f>
        <v>3000</v>
      </c>
    </row>
    <row r="700" spans="1:7" ht="15" customHeight="1">
      <c r="A700" s="79">
        <v>4</v>
      </c>
      <c r="B700" s="153" t="s">
        <v>37</v>
      </c>
      <c r="C700" s="79"/>
      <c r="D700" s="79"/>
      <c r="E700" s="79"/>
      <c r="F700" s="79"/>
      <c r="G700" s="80"/>
    </row>
    <row r="701" spans="1:7" ht="27" customHeight="1">
      <c r="A701" s="79"/>
      <c r="B701" s="85" t="s">
        <v>402</v>
      </c>
      <c r="C701" s="79" t="s">
        <v>142</v>
      </c>
      <c r="D701" s="79" t="s">
        <v>141</v>
      </c>
      <c r="E701" s="79"/>
      <c r="F701" s="79">
        <v>100</v>
      </c>
      <c r="G701" s="80">
        <v>100</v>
      </c>
    </row>
    <row r="702" spans="1:7" ht="8.25" customHeight="1">
      <c r="A702" s="119"/>
      <c r="B702" s="120"/>
      <c r="C702" s="60"/>
      <c r="D702" s="60"/>
      <c r="E702" s="119"/>
      <c r="F702" s="119"/>
      <c r="G702" s="147"/>
    </row>
    <row r="703" spans="1:7" ht="27" hidden="1" customHeight="1">
      <c r="A703" s="119"/>
      <c r="B703" s="120"/>
      <c r="C703" s="60"/>
      <c r="D703" s="60"/>
      <c r="E703" s="119"/>
      <c r="F703" s="119"/>
      <c r="G703" s="147"/>
    </row>
    <row r="704" spans="1:7" ht="6.75" hidden="1" customHeight="1">
      <c r="A704" s="119"/>
      <c r="B704" s="120"/>
      <c r="C704" s="119"/>
      <c r="D704" s="119"/>
      <c r="E704" s="119"/>
      <c r="F704" s="121"/>
      <c r="G704" s="121"/>
    </row>
    <row r="705" spans="1:7" ht="27" hidden="1" customHeight="1">
      <c r="A705" s="122"/>
      <c r="B705" s="123"/>
      <c r="C705" s="124"/>
      <c r="D705" s="125"/>
      <c r="E705" s="122"/>
      <c r="F705" s="126"/>
      <c r="G705" s="127"/>
    </row>
    <row r="706" spans="1:7" ht="29.25" hidden="1" customHeight="1">
      <c r="A706" s="122"/>
      <c r="B706" s="128"/>
      <c r="C706" s="129"/>
      <c r="D706" s="129"/>
      <c r="E706" s="122"/>
      <c r="F706" s="130"/>
      <c r="G706" s="70"/>
    </row>
    <row r="707" spans="1:7" ht="15" hidden="1" customHeight="1">
      <c r="A707" s="122"/>
      <c r="B707" s="128"/>
      <c r="C707" s="129"/>
      <c r="D707" s="129"/>
      <c r="E707" s="122"/>
      <c r="F707" s="130"/>
      <c r="G707" s="70"/>
    </row>
    <row r="708" spans="1:7" ht="24" customHeight="1">
      <c r="A708" s="259" t="s">
        <v>222</v>
      </c>
      <c r="B708" s="259"/>
      <c r="C708" s="259"/>
      <c r="D708" s="131"/>
      <c r="E708" s="132"/>
      <c r="F708" s="260" t="s">
        <v>221</v>
      </c>
      <c r="G708" s="260"/>
    </row>
    <row r="709" spans="1:7" ht="11.25" customHeight="1">
      <c r="A709" s="133"/>
      <c r="B709" s="71"/>
      <c r="D709" s="199" t="s">
        <v>38</v>
      </c>
      <c r="F709" s="254" t="s">
        <v>185</v>
      </c>
      <c r="G709" s="254"/>
    </row>
    <row r="710" spans="1:7" ht="19.5" customHeight="1">
      <c r="A710" s="249" t="s">
        <v>40</v>
      </c>
      <c r="B710" s="249"/>
      <c r="C710" s="71"/>
      <c r="D710" s="71"/>
    </row>
    <row r="711" spans="1:7" ht="38.25" customHeight="1">
      <c r="A711" s="250" t="s">
        <v>293</v>
      </c>
      <c r="B711" s="250"/>
      <c r="C711" s="250"/>
      <c r="D711" s="71"/>
    </row>
    <row r="712" spans="1:7" ht="39.75" customHeight="1">
      <c r="A712" s="251" t="s">
        <v>285</v>
      </c>
      <c r="B712" s="252"/>
      <c r="C712" s="252"/>
      <c r="D712" s="131"/>
      <c r="E712" s="132"/>
      <c r="F712" s="253" t="s">
        <v>286</v>
      </c>
      <c r="G712" s="253"/>
    </row>
    <row r="713" spans="1:7" ht="9.75" customHeight="1">
      <c r="B713" s="71"/>
      <c r="C713" s="71"/>
      <c r="D713" s="199" t="s">
        <v>38</v>
      </c>
      <c r="F713" s="254" t="s">
        <v>78</v>
      </c>
      <c r="G713" s="254"/>
    </row>
    <row r="714" spans="1:7" ht="14.25" customHeight="1">
      <c r="A714" s="61" t="s">
        <v>76</v>
      </c>
      <c r="B714" s="61"/>
      <c r="C714" s="61"/>
      <c r="D714" s="61"/>
      <c r="E714" s="61"/>
      <c r="F714" s="61"/>
      <c r="G714" s="61"/>
    </row>
    <row r="715" spans="1:7" ht="3.75" hidden="1" customHeight="1">
      <c r="A715" s="134"/>
      <c r="B715" s="62" t="s">
        <v>132</v>
      </c>
    </row>
    <row r="716" spans="1:7" ht="11.25" customHeight="1">
      <c r="A716" s="137" t="s">
        <v>194</v>
      </c>
      <c r="B716" s="61"/>
      <c r="C716" s="61"/>
      <c r="D716" s="61"/>
      <c r="E716" s="61"/>
      <c r="F716" s="61"/>
      <c r="G716" s="61"/>
    </row>
    <row r="717" spans="1:7" ht="7.5" hidden="1" customHeight="1">
      <c r="A717" s="135"/>
    </row>
  </sheetData>
  <mergeCells count="153"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91:C91"/>
    <mergeCell ref="B92:C92"/>
    <mergeCell ref="B93:C93"/>
    <mergeCell ref="B95:C95"/>
    <mergeCell ref="B94:C94"/>
    <mergeCell ref="B96:C96"/>
    <mergeCell ref="B85:C85"/>
    <mergeCell ref="B86:C86"/>
    <mergeCell ref="B87:C87"/>
    <mergeCell ref="B88:C88"/>
    <mergeCell ref="B89:C89"/>
    <mergeCell ref="B90:C90"/>
    <mergeCell ref="B120:C120"/>
    <mergeCell ref="B193:C193"/>
    <mergeCell ref="B194:C194"/>
    <mergeCell ref="B207:C207"/>
    <mergeCell ref="B220:C220"/>
    <mergeCell ref="B233:D233"/>
    <mergeCell ref="A97:C97"/>
    <mergeCell ref="B99:G99"/>
    <mergeCell ref="A104:B104"/>
    <mergeCell ref="B106:G106"/>
    <mergeCell ref="B110:C110"/>
    <mergeCell ref="B119:C119"/>
    <mergeCell ref="B309:C309"/>
    <mergeCell ref="B318:C318"/>
    <mergeCell ref="B319:C319"/>
    <mergeCell ref="B341:C341"/>
    <mergeCell ref="B350:C350"/>
    <mergeCell ref="B361:C361"/>
    <mergeCell ref="B242:C242"/>
    <mergeCell ref="B261:C261"/>
    <mergeCell ref="B272:C272"/>
    <mergeCell ref="B282:C282"/>
    <mergeCell ref="B291:C291"/>
    <mergeCell ref="B300:C300"/>
    <mergeCell ref="B438:C438"/>
    <mergeCell ref="B439:C439"/>
    <mergeCell ref="B448:C448"/>
    <mergeCell ref="B449:C449"/>
    <mergeCell ref="B459:C459"/>
    <mergeCell ref="B468:C468"/>
    <mergeCell ref="B370:C370"/>
    <mergeCell ref="B379:C379"/>
    <mergeCell ref="B388:C388"/>
    <mergeCell ref="B411:C411"/>
    <mergeCell ref="B420:C420"/>
    <mergeCell ref="B429:C429"/>
    <mergeCell ref="B572:C572"/>
    <mergeCell ref="B581:C581"/>
    <mergeCell ref="B590:C590"/>
    <mergeCell ref="B477:C477"/>
    <mergeCell ref="B486:C486"/>
    <mergeCell ref="B495:C495"/>
    <mergeCell ref="B504:C504"/>
    <mergeCell ref="B515:C515"/>
    <mergeCell ref="B524:C524"/>
    <mergeCell ref="A710:B710"/>
    <mergeCell ref="A711:C711"/>
    <mergeCell ref="A712:C712"/>
    <mergeCell ref="F712:G712"/>
    <mergeCell ref="F713:G713"/>
    <mergeCell ref="B401:C401"/>
    <mergeCell ref="B553:C553"/>
    <mergeCell ref="B665:C665"/>
    <mergeCell ref="B674:C674"/>
    <mergeCell ref="B647:C647"/>
    <mergeCell ref="B656:C656"/>
    <mergeCell ref="B693:C693"/>
    <mergeCell ref="A708:C708"/>
    <mergeCell ref="F708:G708"/>
    <mergeCell ref="F709:G709"/>
    <mergeCell ref="B600:C600"/>
    <mergeCell ref="B610:C610"/>
    <mergeCell ref="B684:C684"/>
    <mergeCell ref="B620:C620"/>
    <mergeCell ref="B629:C629"/>
    <mergeCell ref="B638:C638"/>
    <mergeCell ref="B533:C533"/>
    <mergeCell ref="B542:C542"/>
    <mergeCell ref="B563:C563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/>
  <dimension ref="A1:L263"/>
  <sheetViews>
    <sheetView topLeftCell="A206" workbookViewId="0">
      <selection sqref="A1:L219"/>
    </sheetView>
  </sheetViews>
  <sheetFormatPr defaultColWidth="9" defaultRowHeight="15"/>
  <cols>
    <col min="1" max="1" width="24" style="162" customWidth="1"/>
    <col min="2" max="2" width="4.5" style="162" customWidth="1"/>
    <col min="3" max="3" width="11.25" style="162" hidden="1" customWidth="1"/>
    <col min="4" max="4" width="13.875" style="162" hidden="1" customWidth="1"/>
    <col min="5" max="5" width="0" style="162" hidden="1" customWidth="1"/>
    <col min="6" max="6" width="13.75" style="162" customWidth="1"/>
    <col min="7" max="7" width="28.625" style="162" customWidth="1"/>
    <col min="8" max="8" width="3.875" style="162" customWidth="1"/>
    <col min="9" max="11" width="0" style="162" hidden="1" customWidth="1"/>
    <col min="12" max="12" width="10.75" style="162" customWidth="1"/>
    <col min="13" max="16384" width="9" style="162"/>
  </cols>
  <sheetData>
    <row r="1" spans="1:12">
      <c r="A1" s="309" t="s">
        <v>177</v>
      </c>
      <c r="B1" s="309"/>
      <c r="C1" s="79"/>
      <c r="D1" s="79"/>
      <c r="E1" s="79"/>
      <c r="F1" s="80"/>
      <c r="G1" s="309" t="s">
        <v>177</v>
      </c>
      <c r="H1" s="309"/>
      <c r="I1" s="79"/>
      <c r="J1" s="79"/>
      <c r="K1" s="79"/>
      <c r="L1" s="80"/>
    </row>
    <row r="2" spans="1:12">
      <c r="A2" s="255" t="s">
        <v>231</v>
      </c>
      <c r="B2" s="266"/>
      <c r="C2" s="79"/>
      <c r="D2" s="79"/>
      <c r="E2" s="79"/>
      <c r="F2" s="79"/>
      <c r="G2" s="255" t="s">
        <v>231</v>
      </c>
      <c r="H2" s="266"/>
      <c r="I2" s="79"/>
      <c r="J2" s="79"/>
      <c r="K2" s="79"/>
      <c r="L2" s="79"/>
    </row>
    <row r="3" spans="1:12">
      <c r="A3" s="174" t="s">
        <v>34</v>
      </c>
      <c r="B3" s="79"/>
      <c r="C3" s="79"/>
      <c r="D3" s="79"/>
      <c r="E3" s="79"/>
      <c r="F3" s="79"/>
      <c r="G3" s="174" t="s">
        <v>34</v>
      </c>
      <c r="H3" s="79"/>
      <c r="I3" s="79"/>
      <c r="J3" s="79"/>
      <c r="K3" s="79"/>
      <c r="L3" s="79"/>
    </row>
    <row r="4" spans="1:12" ht="21.75" customHeight="1">
      <c r="A4" s="85" t="s">
        <v>149</v>
      </c>
      <c r="B4" s="79" t="s">
        <v>134</v>
      </c>
      <c r="C4" s="79" t="s">
        <v>145</v>
      </c>
      <c r="D4" s="97">
        <v>14</v>
      </c>
      <c r="E4" s="79"/>
      <c r="F4" s="80">
        <f t="shared" ref="F4:F26" si="0">D4+E4</f>
        <v>14</v>
      </c>
      <c r="G4" s="85" t="s">
        <v>149</v>
      </c>
      <c r="H4" s="79" t="s">
        <v>134</v>
      </c>
      <c r="I4" s="79" t="s">
        <v>145</v>
      </c>
      <c r="J4" s="97">
        <v>14</v>
      </c>
      <c r="K4" s="79"/>
      <c r="L4" s="80">
        <f t="shared" ref="L4:L25" si="1">J4+K4</f>
        <v>14</v>
      </c>
    </row>
    <row r="5" spans="1:12" ht="45.75" customHeight="1">
      <c r="A5" s="85" t="s">
        <v>150</v>
      </c>
      <c r="B5" s="79" t="s">
        <v>129</v>
      </c>
      <c r="C5" s="79" t="s">
        <v>130</v>
      </c>
      <c r="D5" s="83">
        <f>SUM(D6:D10)</f>
        <v>4597990</v>
      </c>
      <c r="E5" s="81"/>
      <c r="F5" s="83">
        <f t="shared" si="0"/>
        <v>4597990</v>
      </c>
      <c r="G5" s="85" t="s">
        <v>150</v>
      </c>
      <c r="H5" s="79" t="s">
        <v>129</v>
      </c>
      <c r="I5" s="79" t="s">
        <v>130</v>
      </c>
      <c r="J5" s="160">
        <f>SUM(J6:J10)</f>
        <v>3972020</v>
      </c>
      <c r="K5" s="81"/>
      <c r="L5" s="83">
        <f t="shared" si="1"/>
        <v>3972020</v>
      </c>
    </row>
    <row r="6" spans="1:12" ht="15" customHeight="1">
      <c r="A6" s="85" t="s">
        <v>151</v>
      </c>
      <c r="B6" s="79" t="s">
        <v>129</v>
      </c>
      <c r="C6" s="79" t="s">
        <v>130</v>
      </c>
      <c r="D6" s="83">
        <v>1499750</v>
      </c>
      <c r="E6" s="79"/>
      <c r="F6" s="83">
        <f t="shared" si="0"/>
        <v>1499750</v>
      </c>
      <c r="G6" s="85" t="s">
        <v>151</v>
      </c>
      <c r="H6" s="79" t="s">
        <v>129</v>
      </c>
      <c r="I6" s="79" t="s">
        <v>130</v>
      </c>
      <c r="J6" s="83">
        <v>1499750</v>
      </c>
      <c r="K6" s="79"/>
      <c r="L6" s="83">
        <f t="shared" si="1"/>
        <v>1499750</v>
      </c>
    </row>
    <row r="7" spans="1:12" ht="15" customHeight="1">
      <c r="A7" s="85" t="s">
        <v>152</v>
      </c>
      <c r="B7" s="79" t="s">
        <v>129</v>
      </c>
      <c r="C7" s="79" t="s">
        <v>130</v>
      </c>
      <c r="D7" s="83">
        <v>1500240</v>
      </c>
      <c r="E7" s="79"/>
      <c r="F7" s="83">
        <f t="shared" si="0"/>
        <v>1500240</v>
      </c>
      <c r="G7" s="85" t="s">
        <v>152</v>
      </c>
      <c r="H7" s="79" t="s">
        <v>129</v>
      </c>
      <c r="I7" s="79" t="s">
        <v>130</v>
      </c>
      <c r="J7" s="83">
        <v>1500240</v>
      </c>
      <c r="K7" s="79"/>
      <c r="L7" s="83">
        <f t="shared" si="1"/>
        <v>1500240</v>
      </c>
    </row>
    <row r="8" spans="1:12" ht="15" customHeight="1">
      <c r="A8" s="85" t="s">
        <v>153</v>
      </c>
      <c r="B8" s="79" t="s">
        <v>129</v>
      </c>
      <c r="C8" s="79" t="s">
        <v>130</v>
      </c>
      <c r="D8" s="83">
        <v>772058</v>
      </c>
      <c r="E8" s="79"/>
      <c r="F8" s="83">
        <f t="shared" si="0"/>
        <v>772058</v>
      </c>
      <c r="G8" s="85" t="s">
        <v>153</v>
      </c>
      <c r="H8" s="79" t="s">
        <v>129</v>
      </c>
      <c r="I8" s="79" t="s">
        <v>130</v>
      </c>
      <c r="J8" s="83">
        <v>772058</v>
      </c>
      <c r="K8" s="79"/>
      <c r="L8" s="83">
        <f t="shared" si="1"/>
        <v>772058</v>
      </c>
    </row>
    <row r="9" spans="1:12">
      <c r="A9" s="85" t="s">
        <v>481</v>
      </c>
      <c r="B9" s="79" t="s">
        <v>129</v>
      </c>
      <c r="C9" s="79" t="s">
        <v>130</v>
      </c>
      <c r="D9" s="83">
        <v>199972</v>
      </c>
      <c r="E9" s="79"/>
      <c r="F9" s="83">
        <f t="shared" si="0"/>
        <v>199972</v>
      </c>
      <c r="G9" s="177" t="s">
        <v>481</v>
      </c>
      <c r="H9" s="50" t="s">
        <v>129</v>
      </c>
      <c r="I9" s="50" t="s">
        <v>130</v>
      </c>
      <c r="J9" s="178">
        <v>199972</v>
      </c>
      <c r="K9" s="50"/>
      <c r="L9" s="178">
        <f t="shared" si="1"/>
        <v>199972</v>
      </c>
    </row>
    <row r="10" spans="1:12" ht="22.5">
      <c r="A10" s="112" t="s">
        <v>186</v>
      </c>
      <c r="B10" s="79" t="s">
        <v>129</v>
      </c>
      <c r="C10" s="79" t="s">
        <v>130</v>
      </c>
      <c r="D10" s="83">
        <f>758000-199972+27942+40000</f>
        <v>625970</v>
      </c>
      <c r="E10" s="79"/>
      <c r="F10" s="176">
        <f>D10</f>
        <v>625970</v>
      </c>
      <c r="G10" s="182" t="s">
        <v>297</v>
      </c>
      <c r="H10" s="179"/>
      <c r="I10" s="179"/>
      <c r="J10" s="180"/>
      <c r="K10" s="179"/>
      <c r="L10" s="181"/>
    </row>
    <row r="11" spans="1:12" ht="13.9" customHeight="1">
      <c r="A11" s="174" t="s">
        <v>35</v>
      </c>
      <c r="B11" s="79"/>
      <c r="C11" s="79"/>
      <c r="D11" s="79"/>
      <c r="E11" s="79"/>
      <c r="F11" s="79"/>
      <c r="G11" s="90" t="s">
        <v>35</v>
      </c>
      <c r="H11" s="87"/>
      <c r="I11" s="87"/>
      <c r="J11" s="87"/>
      <c r="K11" s="87"/>
      <c r="L11" s="87"/>
    </row>
    <row r="12" spans="1:12" ht="9" customHeight="1">
      <c r="A12" s="85" t="s">
        <v>154</v>
      </c>
      <c r="B12" s="79" t="s">
        <v>134</v>
      </c>
      <c r="C12" s="79" t="s">
        <v>139</v>
      </c>
      <c r="D12" s="82">
        <v>14</v>
      </c>
      <c r="E12" s="79"/>
      <c r="F12" s="80">
        <f t="shared" si="0"/>
        <v>14</v>
      </c>
      <c r="G12" s="85" t="s">
        <v>154</v>
      </c>
      <c r="H12" s="79" t="s">
        <v>134</v>
      </c>
      <c r="I12" s="79" t="s">
        <v>139</v>
      </c>
      <c r="J12" s="82">
        <v>14</v>
      </c>
      <c r="K12" s="79"/>
      <c r="L12" s="80">
        <f t="shared" si="1"/>
        <v>14</v>
      </c>
    </row>
    <row r="13" spans="1:12" ht="15" customHeight="1">
      <c r="A13" s="85" t="s">
        <v>155</v>
      </c>
      <c r="B13" s="79" t="s">
        <v>147</v>
      </c>
      <c r="C13" s="79" t="s">
        <v>139</v>
      </c>
      <c r="D13" s="83">
        <v>4285</v>
      </c>
      <c r="E13" s="79"/>
      <c r="F13" s="80">
        <f t="shared" si="0"/>
        <v>4285</v>
      </c>
      <c r="G13" s="85" t="s">
        <v>155</v>
      </c>
      <c r="H13" s="79" t="s">
        <v>147</v>
      </c>
      <c r="I13" s="79" t="s">
        <v>139</v>
      </c>
      <c r="J13" s="83">
        <v>4285</v>
      </c>
      <c r="K13" s="79"/>
      <c r="L13" s="80">
        <f t="shared" si="1"/>
        <v>4285</v>
      </c>
    </row>
    <row r="14" spans="1:12" ht="27.75" customHeight="1">
      <c r="A14" s="85" t="s">
        <v>156</v>
      </c>
      <c r="B14" s="79" t="s">
        <v>134</v>
      </c>
      <c r="C14" s="79" t="s">
        <v>139</v>
      </c>
      <c r="D14" s="83">
        <v>282</v>
      </c>
      <c r="E14" s="79"/>
      <c r="F14" s="80">
        <f t="shared" si="0"/>
        <v>282</v>
      </c>
      <c r="G14" s="85" t="s">
        <v>156</v>
      </c>
      <c r="H14" s="79" t="s">
        <v>134</v>
      </c>
      <c r="I14" s="79" t="s">
        <v>139</v>
      </c>
      <c r="J14" s="83">
        <v>282</v>
      </c>
      <c r="K14" s="79"/>
      <c r="L14" s="80">
        <f t="shared" si="1"/>
        <v>282</v>
      </c>
    </row>
    <row r="15" spans="1:12" ht="11.25" customHeight="1">
      <c r="A15" s="85" t="s">
        <v>482</v>
      </c>
      <c r="B15" s="79" t="s">
        <v>134</v>
      </c>
      <c r="C15" s="79" t="s">
        <v>139</v>
      </c>
      <c r="D15" s="82">
        <v>1</v>
      </c>
      <c r="E15" s="79"/>
      <c r="F15" s="80">
        <f t="shared" si="0"/>
        <v>1</v>
      </c>
      <c r="G15" s="85" t="s">
        <v>482</v>
      </c>
      <c r="H15" s="79" t="s">
        <v>134</v>
      </c>
      <c r="I15" s="79" t="s">
        <v>139</v>
      </c>
      <c r="J15" s="82">
        <v>1</v>
      </c>
      <c r="K15" s="79"/>
      <c r="L15" s="80">
        <f t="shared" si="1"/>
        <v>1</v>
      </c>
    </row>
    <row r="16" spans="1:12" ht="12.75" customHeight="1">
      <c r="A16" s="85" t="s">
        <v>233</v>
      </c>
      <c r="B16" s="79" t="s">
        <v>134</v>
      </c>
      <c r="C16" s="79" t="s">
        <v>139</v>
      </c>
      <c r="D16" s="82">
        <v>16</v>
      </c>
      <c r="E16" s="79"/>
      <c r="F16" s="80">
        <f t="shared" si="0"/>
        <v>16</v>
      </c>
      <c r="G16" s="182" t="s">
        <v>297</v>
      </c>
      <c r="H16" s="179"/>
      <c r="I16" s="179"/>
      <c r="J16" s="180"/>
      <c r="K16" s="179"/>
      <c r="L16" s="181"/>
    </row>
    <row r="17" spans="1:12" ht="15" customHeight="1">
      <c r="A17" s="174" t="s">
        <v>36</v>
      </c>
      <c r="B17" s="79"/>
      <c r="C17" s="79"/>
      <c r="D17" s="79"/>
      <c r="E17" s="79"/>
      <c r="F17" s="79"/>
      <c r="G17" s="174" t="s">
        <v>36</v>
      </c>
      <c r="H17" s="79"/>
      <c r="I17" s="79"/>
      <c r="J17" s="79"/>
      <c r="K17" s="79"/>
      <c r="L17" s="79"/>
    </row>
    <row r="18" spans="1:12" ht="36.75" customHeight="1">
      <c r="A18" s="85" t="s">
        <v>157</v>
      </c>
      <c r="B18" s="79" t="s">
        <v>125</v>
      </c>
      <c r="C18" s="79" t="s">
        <v>141</v>
      </c>
      <c r="D18" s="81">
        <f>D8/D12/12+0.01</f>
        <v>4595.5933333333332</v>
      </c>
      <c r="E18" s="79"/>
      <c r="F18" s="81">
        <f t="shared" si="0"/>
        <v>4595.5933333333332</v>
      </c>
      <c r="G18" s="85" t="s">
        <v>157</v>
      </c>
      <c r="H18" s="79" t="s">
        <v>125</v>
      </c>
      <c r="I18" s="79" t="s">
        <v>141</v>
      </c>
      <c r="J18" s="81">
        <f>J8/J12/12+0.01</f>
        <v>4595.5933333333332</v>
      </c>
      <c r="K18" s="79"/>
      <c r="L18" s="81">
        <f t="shared" si="1"/>
        <v>4595.5933333333332</v>
      </c>
    </row>
    <row r="19" spans="1:12" ht="15" customHeight="1">
      <c r="A19" s="85" t="s">
        <v>484</v>
      </c>
      <c r="B19" s="79" t="s">
        <v>125</v>
      </c>
      <c r="C19" s="79" t="s">
        <v>141</v>
      </c>
      <c r="D19" s="81">
        <f>D6/D13</f>
        <v>350</v>
      </c>
      <c r="E19" s="79"/>
      <c r="F19" s="81">
        <f t="shared" si="0"/>
        <v>350</v>
      </c>
      <c r="G19" s="85" t="s">
        <v>484</v>
      </c>
      <c r="H19" s="79" t="s">
        <v>125</v>
      </c>
      <c r="I19" s="79" t="s">
        <v>141</v>
      </c>
      <c r="J19" s="81">
        <f>J6/J13</f>
        <v>350</v>
      </c>
      <c r="K19" s="79"/>
      <c r="L19" s="81">
        <f t="shared" si="1"/>
        <v>350</v>
      </c>
    </row>
    <row r="20" spans="1:12" ht="14.25" customHeight="1">
      <c r="A20" s="85" t="s">
        <v>158</v>
      </c>
      <c r="B20" s="79" t="s">
        <v>125</v>
      </c>
      <c r="C20" s="79" t="s">
        <v>141</v>
      </c>
      <c r="D20" s="81">
        <f>D7/D14</f>
        <v>5320</v>
      </c>
      <c r="E20" s="79"/>
      <c r="F20" s="81">
        <f t="shared" si="0"/>
        <v>5320</v>
      </c>
      <c r="G20" s="85" t="s">
        <v>158</v>
      </c>
      <c r="H20" s="79" t="s">
        <v>125</v>
      </c>
      <c r="I20" s="79" t="s">
        <v>141</v>
      </c>
      <c r="J20" s="81">
        <f>J7/J14</f>
        <v>5320</v>
      </c>
      <c r="K20" s="79"/>
      <c r="L20" s="81">
        <f t="shared" si="1"/>
        <v>5320</v>
      </c>
    </row>
    <row r="21" spans="1:12" ht="15.75" customHeight="1">
      <c r="A21" s="85" t="s">
        <v>483</v>
      </c>
      <c r="B21" s="79" t="s">
        <v>125</v>
      </c>
      <c r="C21" s="79" t="s">
        <v>141</v>
      </c>
      <c r="D21" s="81">
        <f>D9</f>
        <v>199972</v>
      </c>
      <c r="E21" s="79"/>
      <c r="F21" s="81">
        <f t="shared" si="0"/>
        <v>199972</v>
      </c>
      <c r="G21" s="85" t="s">
        <v>483</v>
      </c>
      <c r="H21" s="79" t="s">
        <v>125</v>
      </c>
      <c r="I21" s="79" t="s">
        <v>141</v>
      </c>
      <c r="J21" s="81">
        <f>J9</f>
        <v>199972</v>
      </c>
      <c r="K21" s="79"/>
      <c r="L21" s="81">
        <f t="shared" si="1"/>
        <v>199972</v>
      </c>
    </row>
    <row r="22" spans="1:12" ht="39.75" customHeight="1">
      <c r="A22" s="85" t="s">
        <v>268</v>
      </c>
      <c r="B22" s="79" t="s">
        <v>125</v>
      </c>
      <c r="C22" s="79" t="s">
        <v>141</v>
      </c>
      <c r="D22" s="81">
        <f>D10/D16</f>
        <v>39123.125</v>
      </c>
      <c r="E22" s="79"/>
      <c r="F22" s="81">
        <f>D22+E22</f>
        <v>39123.125</v>
      </c>
      <c r="G22" s="182" t="s">
        <v>297</v>
      </c>
      <c r="H22" s="179"/>
      <c r="I22" s="179"/>
      <c r="J22" s="180"/>
      <c r="K22" s="179"/>
      <c r="L22" s="181"/>
    </row>
    <row r="23" spans="1:12" ht="32.25" customHeight="1">
      <c r="A23" s="174" t="s">
        <v>37</v>
      </c>
      <c r="B23" s="79"/>
      <c r="C23" s="79"/>
      <c r="D23" s="79"/>
      <c r="E23" s="79"/>
      <c r="F23" s="79"/>
      <c r="G23" s="174" t="s">
        <v>37</v>
      </c>
      <c r="H23" s="79"/>
      <c r="I23" s="79"/>
      <c r="J23" s="79"/>
      <c r="K23" s="79"/>
      <c r="L23" s="79"/>
    </row>
    <row r="24" spans="1:12" ht="22.5">
      <c r="A24" s="85" t="s">
        <v>159</v>
      </c>
      <c r="B24" s="79" t="s">
        <v>142</v>
      </c>
      <c r="C24" s="79" t="s">
        <v>137</v>
      </c>
      <c r="D24" s="91">
        <v>100</v>
      </c>
      <c r="E24" s="79"/>
      <c r="F24" s="81">
        <f t="shared" si="0"/>
        <v>100</v>
      </c>
      <c r="G24" s="85" t="s">
        <v>159</v>
      </c>
      <c r="H24" s="79" t="s">
        <v>142</v>
      </c>
      <c r="I24" s="79" t="s">
        <v>137</v>
      </c>
      <c r="J24" s="91">
        <v>100</v>
      </c>
      <c r="K24" s="79"/>
      <c r="L24" s="81">
        <f t="shared" si="1"/>
        <v>100</v>
      </c>
    </row>
    <row r="25" spans="1:12" ht="22.5">
      <c r="A25" s="85" t="s">
        <v>444</v>
      </c>
      <c r="B25" s="79" t="s">
        <v>142</v>
      </c>
      <c r="C25" s="79" t="s">
        <v>137</v>
      </c>
      <c r="D25" s="91">
        <v>100</v>
      </c>
      <c r="E25" s="79"/>
      <c r="F25" s="81">
        <f t="shared" si="0"/>
        <v>100</v>
      </c>
      <c r="G25" s="85" t="s">
        <v>444</v>
      </c>
      <c r="H25" s="79" t="s">
        <v>142</v>
      </c>
      <c r="I25" s="79" t="s">
        <v>137</v>
      </c>
      <c r="J25" s="91">
        <v>100</v>
      </c>
      <c r="K25" s="79"/>
      <c r="L25" s="81">
        <f t="shared" si="1"/>
        <v>100</v>
      </c>
    </row>
    <row r="26" spans="1:12" ht="33.75">
      <c r="A26" s="85" t="s">
        <v>445</v>
      </c>
      <c r="B26" s="79" t="s">
        <v>142</v>
      </c>
      <c r="C26" s="79" t="s">
        <v>137</v>
      </c>
      <c r="D26" s="91">
        <v>100</v>
      </c>
      <c r="E26" s="79"/>
      <c r="F26" s="81">
        <f t="shared" si="0"/>
        <v>100</v>
      </c>
      <c r="G26" s="182" t="s">
        <v>297</v>
      </c>
      <c r="H26" s="179"/>
      <c r="I26" s="179"/>
      <c r="J26" s="180"/>
      <c r="K26" s="179"/>
      <c r="L26" s="181"/>
    </row>
    <row r="27" spans="1:12" ht="24.75" customHeight="1">
      <c r="A27" s="154" t="s">
        <v>324</v>
      </c>
      <c r="B27" s="113"/>
      <c r="C27" s="79"/>
      <c r="D27" s="79"/>
      <c r="E27" s="79"/>
      <c r="F27" s="81"/>
      <c r="G27" s="164" t="s">
        <v>324</v>
      </c>
      <c r="H27" s="113"/>
      <c r="I27" s="79"/>
      <c r="J27" s="79"/>
      <c r="K27" s="79"/>
      <c r="L27" s="81"/>
    </row>
    <row r="28" spans="1:12">
      <c r="A28" s="174" t="s">
        <v>34</v>
      </c>
      <c r="B28" s="79"/>
      <c r="C28" s="79"/>
      <c r="D28" s="79"/>
      <c r="E28" s="79"/>
      <c r="F28" s="81"/>
      <c r="G28" s="187" t="s">
        <v>34</v>
      </c>
      <c r="H28" s="79"/>
      <c r="I28" s="79"/>
      <c r="J28" s="79"/>
      <c r="K28" s="79"/>
      <c r="L28" s="81"/>
    </row>
    <row r="29" spans="1:12" ht="34.5">
      <c r="A29" s="96" t="s">
        <v>321</v>
      </c>
      <c r="B29" s="118" t="s">
        <v>125</v>
      </c>
      <c r="C29" s="79" t="s">
        <v>130</v>
      </c>
      <c r="D29" s="92">
        <f>SUM(D30:D39)</f>
        <v>20771469</v>
      </c>
      <c r="E29" s="79"/>
      <c r="F29" s="81">
        <f>D29+E29</f>
        <v>20771469</v>
      </c>
      <c r="G29" s="96" t="s">
        <v>321</v>
      </c>
      <c r="H29" s="118" t="s">
        <v>125</v>
      </c>
      <c r="I29" s="79" t="s">
        <v>130</v>
      </c>
      <c r="J29" s="92">
        <f>SUM(J30:J42)</f>
        <v>21011439</v>
      </c>
      <c r="K29" s="79"/>
      <c r="L29" s="81">
        <f>J29+K29</f>
        <v>21011439</v>
      </c>
    </row>
    <row r="30" spans="1:12" ht="63.75">
      <c r="A30" s="148" t="s">
        <v>325</v>
      </c>
      <c r="B30" s="141" t="s">
        <v>125</v>
      </c>
      <c r="C30" s="140" t="s">
        <v>549</v>
      </c>
      <c r="D30" s="83">
        <v>1200000</v>
      </c>
      <c r="E30" s="81"/>
      <c r="F30" s="81">
        <f t="shared" ref="F30:F39" si="2">D30+E30</f>
        <v>1200000</v>
      </c>
      <c r="G30" s="148" t="s">
        <v>325</v>
      </c>
      <c r="H30" s="141" t="s">
        <v>125</v>
      </c>
      <c r="I30" s="140" t="s">
        <v>596</v>
      </c>
      <c r="J30" s="206">
        <v>1355885</v>
      </c>
      <c r="K30" s="81"/>
      <c r="L30" s="81">
        <f t="shared" ref="L30:L42" si="3">J30+K30</f>
        <v>1355885</v>
      </c>
    </row>
    <row r="31" spans="1:12" ht="63.75">
      <c r="A31" s="148" t="s">
        <v>326</v>
      </c>
      <c r="B31" s="141" t="s">
        <v>125</v>
      </c>
      <c r="C31" s="140" t="s">
        <v>549</v>
      </c>
      <c r="D31" s="83">
        <v>1300000</v>
      </c>
      <c r="E31" s="81"/>
      <c r="F31" s="81">
        <f t="shared" si="2"/>
        <v>1300000</v>
      </c>
      <c r="G31" s="148" t="s">
        <v>326</v>
      </c>
      <c r="H31" s="141" t="s">
        <v>125</v>
      </c>
      <c r="I31" s="140" t="s">
        <v>596</v>
      </c>
      <c r="J31" s="206">
        <v>1671584</v>
      </c>
      <c r="K31" s="81"/>
      <c r="L31" s="81">
        <f t="shared" si="3"/>
        <v>1671584</v>
      </c>
    </row>
    <row r="32" spans="1:12" ht="53.25" customHeight="1">
      <c r="A32" s="148" t="s">
        <v>327</v>
      </c>
      <c r="B32" s="141" t="s">
        <v>125</v>
      </c>
      <c r="C32" s="140" t="s">
        <v>549</v>
      </c>
      <c r="D32" s="83">
        <v>900000</v>
      </c>
      <c r="E32" s="81"/>
      <c r="F32" s="81">
        <f t="shared" si="2"/>
        <v>900000</v>
      </c>
      <c r="G32" s="148" t="s">
        <v>327</v>
      </c>
      <c r="H32" s="141" t="s">
        <v>125</v>
      </c>
      <c r="I32" s="140" t="s">
        <v>596</v>
      </c>
      <c r="J32" s="206">
        <v>50000</v>
      </c>
      <c r="K32" s="81"/>
      <c r="L32" s="81">
        <f t="shared" si="3"/>
        <v>50000</v>
      </c>
    </row>
    <row r="33" spans="1:12" ht="53.25" customHeight="1">
      <c r="A33" s="148" t="s">
        <v>328</v>
      </c>
      <c r="B33" s="141" t="s">
        <v>125</v>
      </c>
      <c r="C33" s="140" t="s">
        <v>549</v>
      </c>
      <c r="D33" s="83">
        <v>2100000</v>
      </c>
      <c r="E33" s="81"/>
      <c r="F33" s="81">
        <f t="shared" si="2"/>
        <v>2100000</v>
      </c>
      <c r="G33" s="148" t="s">
        <v>328</v>
      </c>
      <c r="H33" s="141" t="s">
        <v>125</v>
      </c>
      <c r="I33" s="140" t="s">
        <v>596</v>
      </c>
      <c r="J33" s="206">
        <v>1130841</v>
      </c>
      <c r="K33" s="81"/>
      <c r="L33" s="81">
        <f t="shared" si="3"/>
        <v>1130841</v>
      </c>
    </row>
    <row r="34" spans="1:12" ht="53.25" customHeight="1">
      <c r="A34" s="148"/>
      <c r="B34" s="141"/>
      <c r="C34" s="140"/>
      <c r="D34" s="83"/>
      <c r="E34" s="81"/>
      <c r="F34" s="81"/>
      <c r="G34" s="148" t="s">
        <v>600</v>
      </c>
      <c r="H34" s="141" t="s">
        <v>125</v>
      </c>
      <c r="I34" s="140" t="s">
        <v>596</v>
      </c>
      <c r="J34" s="206">
        <v>1244000</v>
      </c>
      <c r="K34" s="81"/>
      <c r="L34" s="81">
        <f t="shared" si="3"/>
        <v>1244000</v>
      </c>
    </row>
    <row r="35" spans="1:12" ht="53.25" customHeight="1">
      <c r="A35" s="148" t="s">
        <v>329</v>
      </c>
      <c r="B35" s="141" t="s">
        <v>125</v>
      </c>
      <c r="C35" s="140" t="s">
        <v>549</v>
      </c>
      <c r="D35" s="92">
        <v>3950000</v>
      </c>
      <c r="E35" s="79"/>
      <c r="F35" s="81">
        <f t="shared" si="2"/>
        <v>3950000</v>
      </c>
      <c r="G35" s="148" t="s">
        <v>329</v>
      </c>
      <c r="H35" s="141" t="s">
        <v>125</v>
      </c>
      <c r="I35" s="140" t="s">
        <v>596</v>
      </c>
      <c r="J35" s="205">
        <v>4065464</v>
      </c>
      <c r="K35" s="79"/>
      <c r="L35" s="81">
        <f t="shared" si="3"/>
        <v>4065464</v>
      </c>
    </row>
    <row r="36" spans="1:12" ht="53.25" customHeight="1">
      <c r="A36" s="148" t="s">
        <v>330</v>
      </c>
      <c r="B36" s="141" t="s">
        <v>125</v>
      </c>
      <c r="C36" s="140" t="s">
        <v>561</v>
      </c>
      <c r="D36" s="92">
        <v>1799135</v>
      </c>
      <c r="E36" s="140"/>
      <c r="F36" s="81">
        <f t="shared" si="2"/>
        <v>1799135</v>
      </c>
      <c r="G36" s="148" t="s">
        <v>330</v>
      </c>
      <c r="H36" s="141" t="s">
        <v>125</v>
      </c>
      <c r="I36" s="140" t="s">
        <v>596</v>
      </c>
      <c r="J36" s="205">
        <v>50000</v>
      </c>
      <c r="K36" s="140"/>
      <c r="L36" s="81">
        <f t="shared" si="3"/>
        <v>50000</v>
      </c>
    </row>
    <row r="37" spans="1:12" ht="53.25" customHeight="1">
      <c r="A37" s="148" t="s">
        <v>331</v>
      </c>
      <c r="B37" s="141" t="s">
        <v>125</v>
      </c>
      <c r="C37" s="140" t="s">
        <v>549</v>
      </c>
      <c r="D37" s="92">
        <f>3800000-649000-1628666</f>
        <v>1522334</v>
      </c>
      <c r="E37" s="140"/>
      <c r="F37" s="81">
        <f t="shared" si="2"/>
        <v>1522334</v>
      </c>
      <c r="G37" s="148" t="s">
        <v>331</v>
      </c>
      <c r="H37" s="141" t="s">
        <v>125</v>
      </c>
      <c r="I37" s="140" t="s">
        <v>596</v>
      </c>
      <c r="J37" s="205">
        <v>50000</v>
      </c>
      <c r="K37" s="140"/>
      <c r="L37" s="81">
        <f t="shared" si="3"/>
        <v>50000</v>
      </c>
    </row>
    <row r="38" spans="1:12" ht="76.5">
      <c r="A38" s="148" t="s">
        <v>332</v>
      </c>
      <c r="B38" s="141" t="s">
        <v>125</v>
      </c>
      <c r="C38" s="140" t="s">
        <v>549</v>
      </c>
      <c r="D38" s="92">
        <v>4000000</v>
      </c>
      <c r="E38" s="140"/>
      <c r="F38" s="81">
        <f t="shared" si="2"/>
        <v>4000000</v>
      </c>
      <c r="G38" s="148" t="s">
        <v>332</v>
      </c>
      <c r="H38" s="141" t="s">
        <v>125</v>
      </c>
      <c r="I38" s="140" t="s">
        <v>596</v>
      </c>
      <c r="J38" s="205">
        <v>4585727</v>
      </c>
      <c r="K38" s="140"/>
      <c r="L38" s="81">
        <f t="shared" si="3"/>
        <v>4585727</v>
      </c>
    </row>
    <row r="39" spans="1:12" ht="63.75">
      <c r="A39" s="148" t="s">
        <v>487</v>
      </c>
      <c r="B39" s="141"/>
      <c r="C39" s="140" t="s">
        <v>486</v>
      </c>
      <c r="D39" s="92">
        <v>4000000</v>
      </c>
      <c r="E39" s="140"/>
      <c r="F39" s="81">
        <f t="shared" si="2"/>
        <v>4000000</v>
      </c>
      <c r="G39" s="148" t="s">
        <v>487</v>
      </c>
      <c r="H39" s="141" t="s">
        <v>125</v>
      </c>
      <c r="I39" s="140" t="s">
        <v>596</v>
      </c>
      <c r="J39" s="205">
        <v>4705400</v>
      </c>
      <c r="K39" s="140"/>
      <c r="L39" s="81">
        <f t="shared" si="3"/>
        <v>4705400</v>
      </c>
    </row>
    <row r="40" spans="1:12" ht="45">
      <c r="A40" s="148"/>
      <c r="B40" s="141"/>
      <c r="C40" s="140"/>
      <c r="D40" s="172"/>
      <c r="E40" s="140"/>
      <c r="F40" s="81"/>
      <c r="G40" s="161" t="s">
        <v>597</v>
      </c>
      <c r="H40" s="141" t="s">
        <v>125</v>
      </c>
      <c r="I40" s="140" t="s">
        <v>596</v>
      </c>
      <c r="J40" s="205">
        <v>664000</v>
      </c>
      <c r="K40" s="140"/>
      <c r="L40" s="81">
        <f t="shared" si="3"/>
        <v>664000</v>
      </c>
    </row>
    <row r="41" spans="1:12" ht="51">
      <c r="A41" s="148"/>
      <c r="B41" s="141"/>
      <c r="C41" s="140"/>
      <c r="D41" s="172"/>
      <c r="E41" s="140"/>
      <c r="F41" s="81"/>
      <c r="G41" s="161" t="s">
        <v>598</v>
      </c>
      <c r="H41" s="141" t="s">
        <v>125</v>
      </c>
      <c r="I41" s="140" t="s">
        <v>596</v>
      </c>
      <c r="J41" s="205">
        <v>1398538</v>
      </c>
      <c r="K41" s="140"/>
      <c r="L41" s="81">
        <f t="shared" si="3"/>
        <v>1398538</v>
      </c>
    </row>
    <row r="42" spans="1:12" ht="45">
      <c r="A42" s="148"/>
      <c r="B42" s="141"/>
      <c r="C42" s="140"/>
      <c r="D42" s="172"/>
      <c r="E42" s="140"/>
      <c r="F42" s="81"/>
      <c r="G42" s="161" t="s">
        <v>599</v>
      </c>
      <c r="H42" s="141" t="s">
        <v>125</v>
      </c>
      <c r="I42" s="140" t="s">
        <v>596</v>
      </c>
      <c r="J42" s="205">
        <v>40000</v>
      </c>
      <c r="K42" s="140"/>
      <c r="L42" s="81">
        <f t="shared" si="3"/>
        <v>40000</v>
      </c>
    </row>
    <row r="43" spans="1:12">
      <c r="A43" s="139" t="s">
        <v>35</v>
      </c>
      <c r="B43" s="79"/>
      <c r="C43" s="79"/>
      <c r="D43" s="143"/>
      <c r="E43" s="79"/>
      <c r="F43" s="81"/>
      <c r="G43" s="139" t="s">
        <v>35</v>
      </c>
      <c r="H43" s="79"/>
      <c r="I43" s="79"/>
      <c r="J43" s="143"/>
      <c r="K43" s="79"/>
      <c r="L43" s="81"/>
    </row>
    <row r="44" spans="1:12" ht="23.25">
      <c r="A44" s="96" t="s">
        <v>333</v>
      </c>
      <c r="B44" s="79" t="s">
        <v>334</v>
      </c>
      <c r="C44" s="79" t="s">
        <v>126</v>
      </c>
      <c r="D44" s="91">
        <f>ROUND(D29/D46,0)</f>
        <v>8839</v>
      </c>
      <c r="E44" s="79"/>
      <c r="F44" s="81">
        <f t="shared" ref="F44:F75" si="4">D44</f>
        <v>8839</v>
      </c>
      <c r="G44" s="96" t="s">
        <v>333</v>
      </c>
      <c r="H44" s="79" t="s">
        <v>334</v>
      </c>
      <c r="I44" s="79" t="s">
        <v>126</v>
      </c>
      <c r="J44" s="91">
        <f>ROUND(J29/J46,0)</f>
        <v>8941</v>
      </c>
      <c r="K44" s="79"/>
      <c r="L44" s="81">
        <f t="shared" ref="L44:L48" si="5">J44</f>
        <v>8941</v>
      </c>
    </row>
    <row r="45" spans="1:12">
      <c r="A45" s="139" t="s">
        <v>36</v>
      </c>
      <c r="B45" s="79"/>
      <c r="C45" s="79"/>
      <c r="D45" s="91"/>
      <c r="E45" s="79"/>
      <c r="F45" s="81">
        <f t="shared" si="4"/>
        <v>0</v>
      </c>
      <c r="G45" s="139" t="s">
        <v>36</v>
      </c>
      <c r="H45" s="79"/>
      <c r="I45" s="79"/>
      <c r="J45" s="91"/>
      <c r="K45" s="79"/>
      <c r="L45" s="81">
        <f t="shared" si="5"/>
        <v>0</v>
      </c>
    </row>
    <row r="46" spans="1:12">
      <c r="A46" s="96" t="s">
        <v>335</v>
      </c>
      <c r="B46" s="79" t="s">
        <v>125</v>
      </c>
      <c r="C46" s="79" t="s">
        <v>137</v>
      </c>
      <c r="D46" s="83">
        <v>2350</v>
      </c>
      <c r="E46" s="79"/>
      <c r="F46" s="81">
        <f t="shared" si="4"/>
        <v>2350</v>
      </c>
      <c r="G46" s="96" t="s">
        <v>335</v>
      </c>
      <c r="H46" s="79" t="s">
        <v>125</v>
      </c>
      <c r="I46" s="79" t="s">
        <v>137</v>
      </c>
      <c r="J46" s="83">
        <v>2350</v>
      </c>
      <c r="K46" s="79"/>
      <c r="L46" s="81">
        <f t="shared" si="5"/>
        <v>2350</v>
      </c>
    </row>
    <row r="47" spans="1:12">
      <c r="A47" s="139" t="s">
        <v>37</v>
      </c>
      <c r="B47" s="79"/>
      <c r="C47" s="79"/>
      <c r="D47" s="91"/>
      <c r="E47" s="79"/>
      <c r="F47" s="81">
        <f t="shared" si="4"/>
        <v>0</v>
      </c>
      <c r="G47" s="139" t="s">
        <v>37</v>
      </c>
      <c r="H47" s="79"/>
      <c r="I47" s="79"/>
      <c r="J47" s="91"/>
      <c r="K47" s="79"/>
      <c r="L47" s="81">
        <f t="shared" si="5"/>
        <v>0</v>
      </c>
    </row>
    <row r="48" spans="1:12" ht="34.5">
      <c r="A48" s="96" t="s">
        <v>302</v>
      </c>
      <c r="B48" s="79" t="s">
        <v>142</v>
      </c>
      <c r="C48" s="79" t="s">
        <v>137</v>
      </c>
      <c r="D48" s="91">
        <v>100</v>
      </c>
      <c r="E48" s="79"/>
      <c r="F48" s="81">
        <f t="shared" si="4"/>
        <v>100</v>
      </c>
      <c r="G48" s="96" t="s">
        <v>302</v>
      </c>
      <c r="H48" s="79" t="s">
        <v>142</v>
      </c>
      <c r="I48" s="79" t="s">
        <v>137</v>
      </c>
      <c r="J48" s="91">
        <v>100</v>
      </c>
      <c r="K48" s="79"/>
      <c r="L48" s="81">
        <f t="shared" si="5"/>
        <v>100</v>
      </c>
    </row>
    <row r="49" spans="1:12">
      <c r="A49" s="154" t="s">
        <v>310</v>
      </c>
      <c r="B49" s="113"/>
      <c r="C49" s="79"/>
      <c r="D49" s="79"/>
      <c r="E49" s="79"/>
      <c r="F49" s="81"/>
      <c r="G49" s="154" t="s">
        <v>310</v>
      </c>
      <c r="H49" s="113"/>
      <c r="I49" s="79"/>
      <c r="J49" s="79"/>
      <c r="K49" s="79"/>
      <c r="L49" s="81"/>
    </row>
    <row r="50" spans="1:12" ht="15" customHeight="1">
      <c r="A50" s="174" t="s">
        <v>34</v>
      </c>
      <c r="B50" s="79"/>
      <c r="C50" s="79"/>
      <c r="D50" s="79"/>
      <c r="E50" s="79"/>
      <c r="F50" s="81"/>
      <c r="G50" s="187" t="s">
        <v>34</v>
      </c>
      <c r="H50" s="79"/>
      <c r="I50" s="79"/>
      <c r="J50" s="79"/>
      <c r="K50" s="79"/>
      <c r="L50" s="81"/>
    </row>
    <row r="51" spans="1:12" ht="23.25">
      <c r="A51" s="96" t="s">
        <v>311</v>
      </c>
      <c r="B51" s="118" t="s">
        <v>125</v>
      </c>
      <c r="C51" s="79" t="s">
        <v>130</v>
      </c>
      <c r="D51" s="92">
        <f>SUM(D52:D66)</f>
        <v>5478531</v>
      </c>
      <c r="E51" s="79"/>
      <c r="F51" s="92">
        <f>SUM(F52:F66)</f>
        <v>5478531</v>
      </c>
      <c r="G51" s="96" t="s">
        <v>311</v>
      </c>
      <c r="H51" s="118" t="s">
        <v>125</v>
      </c>
      <c r="I51" s="79" t="s">
        <v>130</v>
      </c>
      <c r="J51" s="205">
        <f>SUM(J52:J69)</f>
        <v>5864531</v>
      </c>
      <c r="K51" s="79"/>
      <c r="L51" s="92">
        <f>SUM(L52:L66)</f>
        <v>5279531</v>
      </c>
    </row>
    <row r="52" spans="1:12" ht="63.75">
      <c r="A52" s="148" t="s">
        <v>477</v>
      </c>
      <c r="B52" s="141" t="s">
        <v>125</v>
      </c>
      <c r="C52" s="140" t="s">
        <v>549</v>
      </c>
      <c r="D52" s="92">
        <v>451669</v>
      </c>
      <c r="E52" s="79"/>
      <c r="F52" s="81">
        <f t="shared" si="4"/>
        <v>451669</v>
      </c>
      <c r="G52" s="148" t="s">
        <v>477</v>
      </c>
      <c r="H52" s="141" t="s">
        <v>125</v>
      </c>
      <c r="I52" s="140" t="s">
        <v>596</v>
      </c>
      <c r="J52" s="92">
        <v>451669</v>
      </c>
      <c r="K52" s="79"/>
      <c r="L52" s="81">
        <f t="shared" ref="L52:L75" si="6">J52</f>
        <v>451669</v>
      </c>
    </row>
    <row r="53" spans="1:12" ht="63.75">
      <c r="A53" s="148" t="s">
        <v>478</v>
      </c>
      <c r="B53" s="141" t="s">
        <v>125</v>
      </c>
      <c r="C53" s="140" t="s">
        <v>549</v>
      </c>
      <c r="D53" s="92">
        <v>199000</v>
      </c>
      <c r="E53" s="79"/>
      <c r="F53" s="81">
        <f t="shared" si="4"/>
        <v>199000</v>
      </c>
      <c r="G53" s="148" t="s">
        <v>478</v>
      </c>
      <c r="H53" s="141" t="s">
        <v>125</v>
      </c>
      <c r="I53" s="140" t="s">
        <v>596</v>
      </c>
      <c r="J53" s="92">
        <v>199000</v>
      </c>
      <c r="K53" s="79"/>
      <c r="L53" s="81">
        <f t="shared" si="6"/>
        <v>199000</v>
      </c>
    </row>
    <row r="54" spans="1:12" ht="51">
      <c r="A54" s="165" t="s">
        <v>488</v>
      </c>
      <c r="B54" s="141" t="s">
        <v>125</v>
      </c>
      <c r="C54" s="140" t="s">
        <v>549</v>
      </c>
      <c r="D54" s="92">
        <v>199000</v>
      </c>
      <c r="E54" s="79"/>
      <c r="F54" s="81">
        <f t="shared" si="4"/>
        <v>199000</v>
      </c>
      <c r="G54" s="165" t="s">
        <v>488</v>
      </c>
      <c r="H54" s="141" t="s">
        <v>125</v>
      </c>
      <c r="I54" s="140" t="s">
        <v>596</v>
      </c>
      <c r="J54" s="92">
        <v>199000</v>
      </c>
      <c r="K54" s="79"/>
      <c r="L54" s="81">
        <f t="shared" si="6"/>
        <v>199000</v>
      </c>
    </row>
    <row r="55" spans="1:12" ht="63.75">
      <c r="A55" s="165" t="s">
        <v>489</v>
      </c>
      <c r="B55" s="141" t="s">
        <v>125</v>
      </c>
      <c r="C55" s="140" t="s">
        <v>549</v>
      </c>
      <c r="D55" s="92">
        <v>650000</v>
      </c>
      <c r="E55" s="79"/>
      <c r="F55" s="81">
        <f t="shared" si="4"/>
        <v>650000</v>
      </c>
      <c r="G55" s="165" t="s">
        <v>489</v>
      </c>
      <c r="H55" s="141" t="s">
        <v>125</v>
      </c>
      <c r="I55" s="140" t="s">
        <v>596</v>
      </c>
      <c r="J55" s="92">
        <v>650000</v>
      </c>
      <c r="K55" s="79"/>
      <c r="L55" s="81">
        <f t="shared" si="6"/>
        <v>650000</v>
      </c>
    </row>
    <row r="56" spans="1:12" ht="51">
      <c r="A56" s="165" t="s">
        <v>490</v>
      </c>
      <c r="B56" s="141" t="s">
        <v>125</v>
      </c>
      <c r="C56" s="140" t="s">
        <v>549</v>
      </c>
      <c r="D56" s="92">
        <v>199000</v>
      </c>
      <c r="E56" s="79"/>
      <c r="F56" s="81">
        <f t="shared" si="4"/>
        <v>199000</v>
      </c>
      <c r="G56" s="209" t="s">
        <v>490</v>
      </c>
      <c r="H56" s="210" t="s">
        <v>125</v>
      </c>
      <c r="I56" s="211" t="s">
        <v>596</v>
      </c>
      <c r="J56" s="212">
        <v>199000</v>
      </c>
      <c r="K56" s="50"/>
      <c r="L56" s="213">
        <f t="shared" si="6"/>
        <v>199000</v>
      </c>
    </row>
    <row r="57" spans="1:12" ht="38.25">
      <c r="A57" s="165" t="s">
        <v>491</v>
      </c>
      <c r="B57" s="141" t="s">
        <v>125</v>
      </c>
      <c r="C57" s="140" t="s">
        <v>549</v>
      </c>
      <c r="D57" s="92">
        <v>199000</v>
      </c>
      <c r="E57" s="79"/>
      <c r="F57" s="208">
        <f t="shared" si="4"/>
        <v>199000</v>
      </c>
      <c r="G57" s="222" t="s">
        <v>297</v>
      </c>
      <c r="H57" s="219"/>
      <c r="I57" s="219"/>
      <c r="J57" s="220"/>
      <c r="K57" s="179"/>
      <c r="L57" s="221"/>
    </row>
    <row r="58" spans="1:12" ht="89.25">
      <c r="A58" s="165" t="s">
        <v>492</v>
      </c>
      <c r="B58" s="141" t="s">
        <v>125</v>
      </c>
      <c r="C58" s="140" t="s">
        <v>549</v>
      </c>
      <c r="D58" s="92">
        <v>199000</v>
      </c>
      <c r="E58" s="79"/>
      <c r="F58" s="81">
        <f t="shared" si="4"/>
        <v>199000</v>
      </c>
      <c r="G58" s="214" t="s">
        <v>492</v>
      </c>
      <c r="H58" s="215" t="s">
        <v>125</v>
      </c>
      <c r="I58" s="216" t="s">
        <v>596</v>
      </c>
      <c r="J58" s="217">
        <v>199000</v>
      </c>
      <c r="K58" s="87"/>
      <c r="L58" s="218">
        <f t="shared" si="6"/>
        <v>199000</v>
      </c>
    </row>
    <row r="59" spans="1:12" ht="45">
      <c r="A59" s="165" t="s">
        <v>493</v>
      </c>
      <c r="B59" s="141" t="s">
        <v>125</v>
      </c>
      <c r="C59" s="140" t="s">
        <v>549</v>
      </c>
      <c r="D59" s="92">
        <v>100000</v>
      </c>
      <c r="E59" s="79"/>
      <c r="F59" s="81">
        <f t="shared" si="4"/>
        <v>100000</v>
      </c>
      <c r="G59" s="165" t="s">
        <v>493</v>
      </c>
      <c r="H59" s="141" t="s">
        <v>125</v>
      </c>
      <c r="I59" s="140" t="s">
        <v>596</v>
      </c>
      <c r="J59" s="92">
        <v>100000</v>
      </c>
      <c r="K59" s="79"/>
      <c r="L59" s="81">
        <f t="shared" si="6"/>
        <v>100000</v>
      </c>
    </row>
    <row r="60" spans="1:12" ht="45">
      <c r="A60" s="165" t="s">
        <v>494</v>
      </c>
      <c r="B60" s="141" t="s">
        <v>125</v>
      </c>
      <c r="C60" s="140" t="s">
        <v>549</v>
      </c>
      <c r="D60" s="92">
        <v>199000</v>
      </c>
      <c r="E60" s="79"/>
      <c r="F60" s="81">
        <f t="shared" si="4"/>
        <v>199000</v>
      </c>
      <c r="G60" s="165" t="s">
        <v>494</v>
      </c>
      <c r="H60" s="141" t="s">
        <v>125</v>
      </c>
      <c r="I60" s="140" t="s">
        <v>596</v>
      </c>
      <c r="J60" s="92">
        <v>199000</v>
      </c>
      <c r="K60" s="79"/>
      <c r="L60" s="81">
        <f t="shared" si="6"/>
        <v>199000</v>
      </c>
    </row>
    <row r="61" spans="1:12" ht="51">
      <c r="A61" s="165" t="s">
        <v>495</v>
      </c>
      <c r="B61" s="141" t="s">
        <v>125</v>
      </c>
      <c r="C61" s="140" t="s">
        <v>549</v>
      </c>
      <c r="D61" s="92">
        <v>199000</v>
      </c>
      <c r="E61" s="79"/>
      <c r="F61" s="81">
        <f t="shared" si="4"/>
        <v>199000</v>
      </c>
      <c r="G61" s="165" t="s">
        <v>495</v>
      </c>
      <c r="H61" s="141" t="s">
        <v>125</v>
      </c>
      <c r="I61" s="140" t="s">
        <v>596</v>
      </c>
      <c r="J61" s="92">
        <v>199000</v>
      </c>
      <c r="K61" s="79"/>
      <c r="L61" s="81">
        <f t="shared" si="6"/>
        <v>199000</v>
      </c>
    </row>
    <row r="62" spans="1:12" ht="51">
      <c r="A62" s="165" t="s">
        <v>550</v>
      </c>
      <c r="B62" s="141" t="s">
        <v>125</v>
      </c>
      <c r="C62" s="140" t="s">
        <v>561</v>
      </c>
      <c r="D62" s="92">
        <v>2087862</v>
      </c>
      <c r="E62" s="79"/>
      <c r="F62" s="81">
        <f t="shared" si="4"/>
        <v>2087862</v>
      </c>
      <c r="G62" s="165" t="s">
        <v>550</v>
      </c>
      <c r="H62" s="141" t="s">
        <v>125</v>
      </c>
      <c r="I62" s="140" t="s">
        <v>596</v>
      </c>
      <c r="J62" s="92">
        <v>2087862</v>
      </c>
      <c r="K62" s="79"/>
      <c r="L62" s="81">
        <f t="shared" si="6"/>
        <v>2087862</v>
      </c>
    </row>
    <row r="63" spans="1:12" ht="51">
      <c r="A63" s="148" t="s">
        <v>562</v>
      </c>
      <c r="B63" s="141" t="s">
        <v>125</v>
      </c>
      <c r="C63" s="140" t="s">
        <v>561</v>
      </c>
      <c r="D63" s="92">
        <v>199000</v>
      </c>
      <c r="E63" s="79"/>
      <c r="F63" s="81">
        <f t="shared" si="4"/>
        <v>199000</v>
      </c>
      <c r="G63" s="148" t="s">
        <v>562</v>
      </c>
      <c r="H63" s="141" t="s">
        <v>125</v>
      </c>
      <c r="I63" s="140" t="s">
        <v>596</v>
      </c>
      <c r="J63" s="92">
        <v>199000</v>
      </c>
      <c r="K63" s="79"/>
      <c r="L63" s="81">
        <f t="shared" si="6"/>
        <v>199000</v>
      </c>
    </row>
    <row r="64" spans="1:12" ht="51">
      <c r="A64" s="148" t="s">
        <v>563</v>
      </c>
      <c r="B64" s="141" t="s">
        <v>125</v>
      </c>
      <c r="C64" s="140" t="s">
        <v>561</v>
      </c>
      <c r="D64" s="92">
        <v>199000</v>
      </c>
      <c r="E64" s="79"/>
      <c r="F64" s="81">
        <f t="shared" si="4"/>
        <v>199000</v>
      </c>
      <c r="G64" s="148" t="s">
        <v>563</v>
      </c>
      <c r="H64" s="141" t="s">
        <v>125</v>
      </c>
      <c r="I64" s="140" t="s">
        <v>596</v>
      </c>
      <c r="J64" s="92">
        <v>199000</v>
      </c>
      <c r="K64" s="79"/>
      <c r="L64" s="81">
        <f t="shared" si="6"/>
        <v>199000</v>
      </c>
    </row>
    <row r="65" spans="1:12" ht="56.45" customHeight="1">
      <c r="A65" s="148" t="s">
        <v>564</v>
      </c>
      <c r="B65" s="141" t="s">
        <v>125</v>
      </c>
      <c r="C65" s="140" t="s">
        <v>561</v>
      </c>
      <c r="D65" s="92">
        <v>199000</v>
      </c>
      <c r="E65" s="79"/>
      <c r="F65" s="81">
        <f t="shared" si="4"/>
        <v>199000</v>
      </c>
      <c r="G65" s="148" t="s">
        <v>564</v>
      </c>
      <c r="H65" s="141" t="s">
        <v>125</v>
      </c>
      <c r="I65" s="140" t="s">
        <v>596</v>
      </c>
      <c r="J65" s="92">
        <v>199000</v>
      </c>
      <c r="K65" s="79"/>
      <c r="L65" s="81">
        <f t="shared" si="6"/>
        <v>199000</v>
      </c>
    </row>
    <row r="66" spans="1:12" ht="66.599999999999994" customHeight="1">
      <c r="A66" s="148" t="s">
        <v>565</v>
      </c>
      <c r="B66" s="141" t="s">
        <v>125</v>
      </c>
      <c r="C66" s="140" t="s">
        <v>561</v>
      </c>
      <c r="D66" s="92">
        <v>199000</v>
      </c>
      <c r="E66" s="79"/>
      <c r="F66" s="81">
        <f t="shared" si="4"/>
        <v>199000</v>
      </c>
      <c r="G66" s="148" t="s">
        <v>565</v>
      </c>
      <c r="H66" s="141" t="s">
        <v>125</v>
      </c>
      <c r="I66" s="140" t="s">
        <v>596</v>
      </c>
      <c r="J66" s="92">
        <v>199000</v>
      </c>
      <c r="K66" s="79"/>
      <c r="L66" s="81">
        <f t="shared" si="6"/>
        <v>199000</v>
      </c>
    </row>
    <row r="67" spans="1:12" ht="66.599999999999994" customHeight="1">
      <c r="A67" s="148"/>
      <c r="B67" s="141"/>
      <c r="C67" s="140"/>
      <c r="D67" s="172"/>
      <c r="E67" s="79"/>
      <c r="F67" s="81"/>
      <c r="G67" s="207" t="s">
        <v>601</v>
      </c>
      <c r="H67" s="141" t="s">
        <v>125</v>
      </c>
      <c r="I67" s="140" t="s">
        <v>596</v>
      </c>
      <c r="J67" s="205">
        <v>135000</v>
      </c>
      <c r="K67" s="79"/>
      <c r="L67" s="81">
        <f t="shared" si="6"/>
        <v>135000</v>
      </c>
    </row>
    <row r="68" spans="1:12" ht="66.599999999999994" customHeight="1">
      <c r="A68" s="148"/>
      <c r="B68" s="141"/>
      <c r="C68" s="140"/>
      <c r="D68" s="172"/>
      <c r="E68" s="79"/>
      <c r="F68" s="81"/>
      <c r="G68" s="207" t="s">
        <v>602</v>
      </c>
      <c r="H68" s="141" t="s">
        <v>125</v>
      </c>
      <c r="I68" s="140" t="s">
        <v>596</v>
      </c>
      <c r="J68" s="205">
        <v>400000</v>
      </c>
      <c r="K68" s="79"/>
      <c r="L68" s="81">
        <f t="shared" si="6"/>
        <v>400000</v>
      </c>
    </row>
    <row r="69" spans="1:12" ht="45" customHeight="1">
      <c r="A69" s="148"/>
      <c r="B69" s="141"/>
      <c r="C69" s="140"/>
      <c r="D69" s="172"/>
      <c r="E69" s="79"/>
      <c r="F69" s="81"/>
      <c r="G69" s="207" t="s">
        <v>603</v>
      </c>
      <c r="H69" s="141" t="s">
        <v>125</v>
      </c>
      <c r="I69" s="140" t="s">
        <v>596</v>
      </c>
      <c r="J69" s="205">
        <v>50000</v>
      </c>
      <c r="K69" s="79"/>
      <c r="L69" s="81">
        <f t="shared" si="6"/>
        <v>50000</v>
      </c>
    </row>
    <row r="70" spans="1:12" ht="17.45" customHeight="1">
      <c r="A70" s="139" t="s">
        <v>35</v>
      </c>
      <c r="B70" s="118"/>
      <c r="C70" s="79"/>
      <c r="D70" s="143"/>
      <c r="E70" s="79"/>
      <c r="F70" s="81"/>
      <c r="G70" s="139" t="s">
        <v>35</v>
      </c>
      <c r="H70" s="118"/>
      <c r="I70" s="79"/>
      <c r="J70" s="143"/>
      <c r="K70" s="79"/>
      <c r="L70" s="81"/>
    </row>
    <row r="71" spans="1:12" ht="23.25">
      <c r="A71" s="96" t="s">
        <v>480</v>
      </c>
      <c r="B71" s="79" t="s">
        <v>334</v>
      </c>
      <c r="C71" s="79" t="s">
        <v>126</v>
      </c>
      <c r="D71" s="91">
        <f>ROUND(D51/D73,0)</f>
        <v>2739</v>
      </c>
      <c r="E71" s="79"/>
      <c r="F71" s="81">
        <f t="shared" si="4"/>
        <v>2739</v>
      </c>
      <c r="G71" s="96" t="s">
        <v>480</v>
      </c>
      <c r="H71" s="79" t="s">
        <v>334</v>
      </c>
      <c r="I71" s="79" t="s">
        <v>126</v>
      </c>
      <c r="J71" s="91">
        <f>ROUND(J51/J73,0)</f>
        <v>2932</v>
      </c>
      <c r="K71" s="79"/>
      <c r="L71" s="81">
        <f t="shared" si="6"/>
        <v>2932</v>
      </c>
    </row>
    <row r="72" spans="1:12">
      <c r="A72" s="139" t="s">
        <v>36</v>
      </c>
      <c r="B72" s="118"/>
      <c r="C72" s="79"/>
      <c r="D72" s="91"/>
      <c r="E72" s="79"/>
      <c r="F72" s="81"/>
      <c r="G72" s="139" t="s">
        <v>36</v>
      </c>
      <c r="H72" s="118"/>
      <c r="I72" s="79"/>
      <c r="J72" s="91"/>
      <c r="K72" s="79"/>
      <c r="L72" s="81"/>
    </row>
    <row r="73" spans="1:12">
      <c r="A73" s="96" t="s">
        <v>479</v>
      </c>
      <c r="B73" s="118" t="s">
        <v>125</v>
      </c>
      <c r="C73" s="79" t="s">
        <v>137</v>
      </c>
      <c r="D73" s="91">
        <v>2000</v>
      </c>
      <c r="E73" s="79"/>
      <c r="F73" s="81">
        <f t="shared" si="4"/>
        <v>2000</v>
      </c>
      <c r="G73" s="96" t="s">
        <v>479</v>
      </c>
      <c r="H73" s="118" t="s">
        <v>125</v>
      </c>
      <c r="I73" s="79" t="s">
        <v>137</v>
      </c>
      <c r="J73" s="91">
        <v>2000</v>
      </c>
      <c r="K73" s="79"/>
      <c r="L73" s="81">
        <f t="shared" si="6"/>
        <v>2000</v>
      </c>
    </row>
    <row r="74" spans="1:12">
      <c r="A74" s="139" t="s">
        <v>37</v>
      </c>
      <c r="B74" s="118"/>
      <c r="C74" s="79"/>
      <c r="D74" s="91"/>
      <c r="E74" s="79"/>
      <c r="F74" s="81"/>
      <c r="G74" s="139" t="s">
        <v>37</v>
      </c>
      <c r="H74" s="118"/>
      <c r="I74" s="79"/>
      <c r="J74" s="91"/>
      <c r="K74" s="79"/>
      <c r="L74" s="81"/>
    </row>
    <row r="75" spans="1:12" ht="15" customHeight="1">
      <c r="A75" s="96" t="s">
        <v>312</v>
      </c>
      <c r="B75" s="118" t="s">
        <v>142</v>
      </c>
      <c r="C75" s="79" t="s">
        <v>137</v>
      </c>
      <c r="D75" s="91">
        <v>100</v>
      </c>
      <c r="E75" s="79"/>
      <c r="F75" s="81">
        <f t="shared" si="4"/>
        <v>100</v>
      </c>
      <c r="G75" s="96" t="s">
        <v>312</v>
      </c>
      <c r="H75" s="118" t="s">
        <v>142</v>
      </c>
      <c r="I75" s="79" t="s">
        <v>137</v>
      </c>
      <c r="J75" s="91">
        <v>100</v>
      </c>
      <c r="K75" s="79"/>
      <c r="L75" s="81">
        <f t="shared" si="6"/>
        <v>100</v>
      </c>
    </row>
    <row r="76" spans="1:12" ht="15" customHeight="1">
      <c r="A76" s="255" t="s">
        <v>248</v>
      </c>
      <c r="B76" s="256"/>
      <c r="C76" s="114"/>
      <c r="D76" s="159" t="e">
        <f>D79+D102+#REF!+D92+D112+D121+D130+D139</f>
        <v>#REF!</v>
      </c>
      <c r="E76" s="189"/>
      <c r="F76" s="89">
        <v>100427000</v>
      </c>
      <c r="G76" s="255" t="s">
        <v>248</v>
      </c>
      <c r="H76" s="256"/>
      <c r="I76" s="114"/>
      <c r="J76" s="159" t="e">
        <f>J79+J102+#REF!+J92+J112+J121+J130+J139</f>
        <v>#REF!</v>
      </c>
      <c r="K76" s="189"/>
      <c r="L76" s="89">
        <v>100327000</v>
      </c>
    </row>
    <row r="77" spans="1:12" ht="15" customHeight="1">
      <c r="A77" s="188" t="s">
        <v>259</v>
      </c>
      <c r="B77" s="190"/>
      <c r="C77" s="79"/>
      <c r="D77" s="97"/>
      <c r="E77" s="79"/>
      <c r="F77" s="80"/>
      <c r="G77" s="188" t="s">
        <v>259</v>
      </c>
      <c r="H77" s="190"/>
      <c r="I77" s="79"/>
      <c r="J77" s="97"/>
      <c r="K77" s="79"/>
      <c r="L77" s="80"/>
    </row>
    <row r="78" spans="1:12" ht="15" customHeight="1">
      <c r="A78" s="187" t="s">
        <v>34</v>
      </c>
      <c r="B78" s="79"/>
      <c r="C78" s="87"/>
      <c r="D78" s="97"/>
      <c r="E78" s="79"/>
      <c r="F78" s="80"/>
      <c r="G78" s="187" t="s">
        <v>34</v>
      </c>
      <c r="H78" s="79"/>
      <c r="I78" s="87"/>
      <c r="J78" s="97"/>
      <c r="K78" s="79"/>
      <c r="L78" s="80"/>
    </row>
    <row r="79" spans="1:12" ht="15" customHeight="1">
      <c r="A79" s="85" t="s">
        <v>143</v>
      </c>
      <c r="B79" s="79" t="s">
        <v>144</v>
      </c>
      <c r="C79" s="79" t="s">
        <v>145</v>
      </c>
      <c r="D79" s="97">
        <v>123.3</v>
      </c>
      <c r="E79" s="79"/>
      <c r="F79" s="81">
        <f t="shared" ref="F79:F81" si="7">D79</f>
        <v>123.3</v>
      </c>
      <c r="G79" s="85" t="s">
        <v>143</v>
      </c>
      <c r="H79" s="79" t="s">
        <v>144</v>
      </c>
      <c r="I79" s="79" t="s">
        <v>145</v>
      </c>
      <c r="J79" s="97">
        <v>123.3</v>
      </c>
      <c r="K79" s="79"/>
      <c r="L79" s="81">
        <f t="shared" ref="L79:L81" si="8">J79</f>
        <v>123.3</v>
      </c>
    </row>
    <row r="80" spans="1:12" ht="15" customHeight="1">
      <c r="A80" s="85" t="s">
        <v>146</v>
      </c>
      <c r="B80" s="79" t="s">
        <v>337</v>
      </c>
      <c r="C80" s="79" t="s">
        <v>145</v>
      </c>
      <c r="D80" s="97">
        <v>1826.1</v>
      </c>
      <c r="E80" s="79"/>
      <c r="F80" s="81">
        <f t="shared" si="7"/>
        <v>1826.1</v>
      </c>
      <c r="G80" s="85" t="s">
        <v>146</v>
      </c>
      <c r="H80" s="79" t="s">
        <v>337</v>
      </c>
      <c r="I80" s="79" t="s">
        <v>145</v>
      </c>
      <c r="J80" s="97">
        <v>1826.1</v>
      </c>
      <c r="K80" s="79"/>
      <c r="L80" s="81">
        <f t="shared" si="8"/>
        <v>1826.1</v>
      </c>
    </row>
    <row r="81" spans="1:12" ht="15" customHeight="1">
      <c r="A81" s="85" t="s">
        <v>339</v>
      </c>
      <c r="B81" s="79" t="s">
        <v>125</v>
      </c>
      <c r="C81" s="87" t="s">
        <v>130</v>
      </c>
      <c r="D81" s="173">
        <f>81562000-1700000-500000</f>
        <v>79362000</v>
      </c>
      <c r="E81" s="79"/>
      <c r="F81" s="81">
        <f t="shared" si="7"/>
        <v>79362000</v>
      </c>
      <c r="G81" s="85" t="s">
        <v>339</v>
      </c>
      <c r="H81" s="79" t="s">
        <v>125</v>
      </c>
      <c r="I81" s="87" t="s">
        <v>130</v>
      </c>
      <c r="J81" s="160">
        <f>81562000-1700000-500000-100000</f>
        <v>79262000</v>
      </c>
      <c r="K81" s="79"/>
      <c r="L81" s="81">
        <f t="shared" si="8"/>
        <v>79262000</v>
      </c>
    </row>
    <row r="82" spans="1:12" ht="15" customHeight="1">
      <c r="A82" s="187" t="s">
        <v>35</v>
      </c>
      <c r="B82" s="79"/>
      <c r="C82" s="79"/>
      <c r="D82" s="97"/>
      <c r="E82" s="79"/>
      <c r="F82" s="80"/>
      <c r="G82" s="187" t="s">
        <v>35</v>
      </c>
      <c r="H82" s="79"/>
      <c r="I82" s="79"/>
      <c r="J82" s="97"/>
      <c r="K82" s="79"/>
      <c r="L82" s="80"/>
    </row>
    <row r="83" spans="1:12" ht="15" customHeight="1">
      <c r="A83" s="85" t="s">
        <v>215</v>
      </c>
      <c r="B83" s="79" t="s">
        <v>173</v>
      </c>
      <c r="C83" s="79" t="s">
        <v>139</v>
      </c>
      <c r="D83" s="97">
        <v>9</v>
      </c>
      <c r="E83" s="79"/>
      <c r="F83" s="80">
        <f>D83</f>
        <v>9</v>
      </c>
      <c r="G83" s="85" t="s">
        <v>215</v>
      </c>
      <c r="H83" s="79" t="s">
        <v>173</v>
      </c>
      <c r="I83" s="79" t="s">
        <v>139</v>
      </c>
      <c r="J83" s="97">
        <v>9</v>
      </c>
      <c r="K83" s="79"/>
      <c r="L83" s="80">
        <f>J83</f>
        <v>9</v>
      </c>
    </row>
    <row r="84" spans="1:12" ht="15" customHeight="1">
      <c r="A84" s="90" t="s">
        <v>36</v>
      </c>
      <c r="B84" s="87"/>
      <c r="C84" s="87"/>
      <c r="D84" s="97"/>
      <c r="E84" s="79"/>
      <c r="F84" s="80"/>
      <c r="G84" s="90" t="s">
        <v>36</v>
      </c>
      <c r="H84" s="87"/>
      <c r="I84" s="87"/>
      <c r="J84" s="97"/>
      <c r="K84" s="79"/>
      <c r="L84" s="80"/>
    </row>
    <row r="85" spans="1:12" ht="15" customHeight="1">
      <c r="A85" s="85" t="s">
        <v>217</v>
      </c>
      <c r="B85" s="79" t="s">
        <v>125</v>
      </c>
      <c r="C85" s="79" t="s">
        <v>137</v>
      </c>
      <c r="D85" s="83">
        <f>D81/D83</f>
        <v>8818000</v>
      </c>
      <c r="E85" s="79"/>
      <c r="F85" s="80">
        <f>D85</f>
        <v>8818000</v>
      </c>
      <c r="G85" s="85" t="s">
        <v>217</v>
      </c>
      <c r="H85" s="79" t="s">
        <v>125</v>
      </c>
      <c r="I85" s="79" t="s">
        <v>137</v>
      </c>
      <c r="J85" s="83">
        <f>J81/J83</f>
        <v>8806888.8888888881</v>
      </c>
      <c r="K85" s="79"/>
      <c r="L85" s="80">
        <f>J85</f>
        <v>8806888.8888888881</v>
      </c>
    </row>
    <row r="86" spans="1:12" ht="15" customHeight="1">
      <c r="A86" s="90" t="s">
        <v>37</v>
      </c>
      <c r="B86" s="87"/>
      <c r="C86" s="87"/>
      <c r="D86" s="97"/>
      <c r="E86" s="79"/>
      <c r="F86" s="80"/>
      <c r="G86" s="90" t="s">
        <v>37</v>
      </c>
      <c r="H86" s="87"/>
      <c r="I86" s="87"/>
      <c r="J86" s="97"/>
      <c r="K86" s="79"/>
      <c r="L86" s="80"/>
    </row>
    <row r="87" spans="1:12" ht="15" customHeight="1">
      <c r="A87" s="85" t="s">
        <v>216</v>
      </c>
      <c r="B87" s="79" t="s">
        <v>142</v>
      </c>
      <c r="C87" s="79" t="s">
        <v>137</v>
      </c>
      <c r="D87" s="97">
        <v>100</v>
      </c>
      <c r="E87" s="79"/>
      <c r="F87" s="81">
        <f>D87</f>
        <v>100</v>
      </c>
      <c r="G87" s="85" t="s">
        <v>216</v>
      </c>
      <c r="H87" s="79" t="s">
        <v>142</v>
      </c>
      <c r="I87" s="79" t="s">
        <v>137</v>
      </c>
      <c r="J87" s="97">
        <v>100</v>
      </c>
      <c r="K87" s="79"/>
      <c r="L87" s="81">
        <f>J87</f>
        <v>100</v>
      </c>
    </row>
    <row r="88" spans="1:12" s="185" customFormat="1" ht="15" customHeight="1">
      <c r="A88" s="175" t="s">
        <v>568</v>
      </c>
      <c r="B88" s="155"/>
      <c r="C88" s="155"/>
      <c r="D88" s="184"/>
      <c r="E88" s="155"/>
      <c r="F88" s="156"/>
      <c r="G88" s="175" t="s">
        <v>568</v>
      </c>
      <c r="H88" s="155"/>
      <c r="I88" s="155"/>
      <c r="J88" s="184"/>
      <c r="K88" s="155"/>
      <c r="L88" s="156"/>
    </row>
    <row r="89" spans="1:12" s="185" customFormat="1" ht="15" customHeight="1">
      <c r="A89" s="175" t="s">
        <v>262</v>
      </c>
      <c r="B89" s="155"/>
      <c r="C89" s="186"/>
      <c r="D89" s="184"/>
      <c r="E89" s="155"/>
      <c r="F89" s="156"/>
      <c r="G89" s="175" t="s">
        <v>262</v>
      </c>
      <c r="H89" s="155"/>
      <c r="I89" s="186"/>
      <c r="J89" s="184"/>
      <c r="K89" s="155"/>
      <c r="L89" s="156"/>
    </row>
    <row r="90" spans="1:12" ht="15" customHeight="1">
      <c r="A90" s="174" t="s">
        <v>34</v>
      </c>
      <c r="B90" s="79"/>
      <c r="C90" s="79"/>
      <c r="D90" s="97"/>
      <c r="E90" s="79"/>
      <c r="F90" s="80"/>
      <c r="G90" s="174" t="s">
        <v>34</v>
      </c>
      <c r="H90" s="79"/>
      <c r="I90" s="79"/>
      <c r="J90" s="97"/>
      <c r="K90" s="79"/>
      <c r="L90" s="80"/>
    </row>
    <row r="91" spans="1:12" ht="15" customHeight="1">
      <c r="A91" s="85" t="s">
        <v>207</v>
      </c>
      <c r="B91" s="79" t="s">
        <v>125</v>
      </c>
      <c r="C91" s="79" t="s">
        <v>130</v>
      </c>
      <c r="D91" s="83">
        <v>7500000</v>
      </c>
      <c r="E91" s="79"/>
      <c r="F91" s="81">
        <f>D91</f>
        <v>7500000</v>
      </c>
      <c r="G91" s="85" t="s">
        <v>207</v>
      </c>
      <c r="H91" s="79" t="s">
        <v>125</v>
      </c>
      <c r="I91" s="79" t="s">
        <v>130</v>
      </c>
      <c r="J91" s="83">
        <v>8500000</v>
      </c>
      <c r="K91" s="79"/>
      <c r="L91" s="81">
        <f>J91</f>
        <v>8500000</v>
      </c>
    </row>
    <row r="92" spans="1:12" ht="15" customHeight="1">
      <c r="A92" s="174" t="s">
        <v>35</v>
      </c>
      <c r="B92" s="79"/>
      <c r="C92" s="79"/>
      <c r="D92" s="97"/>
      <c r="E92" s="79"/>
      <c r="F92" s="80"/>
      <c r="G92" s="174" t="s">
        <v>35</v>
      </c>
      <c r="H92" s="79"/>
      <c r="I92" s="79"/>
      <c r="J92" s="97"/>
      <c r="K92" s="79"/>
      <c r="L92" s="80"/>
    </row>
    <row r="93" spans="1:12" ht="15" customHeight="1">
      <c r="A93" s="85" t="s">
        <v>210</v>
      </c>
      <c r="B93" s="79" t="s">
        <v>173</v>
      </c>
      <c r="C93" s="79" t="s">
        <v>139</v>
      </c>
      <c r="D93" s="97">
        <v>12</v>
      </c>
      <c r="E93" s="79"/>
      <c r="F93" s="80">
        <f>D93</f>
        <v>12</v>
      </c>
      <c r="G93" s="85" t="s">
        <v>210</v>
      </c>
      <c r="H93" s="79" t="s">
        <v>173</v>
      </c>
      <c r="I93" s="79" t="s">
        <v>139</v>
      </c>
      <c r="J93" s="97">
        <v>12</v>
      </c>
      <c r="K93" s="79"/>
      <c r="L93" s="80">
        <f>J93</f>
        <v>12</v>
      </c>
    </row>
    <row r="94" spans="1:12">
      <c r="A94" s="174" t="s">
        <v>36</v>
      </c>
      <c r="B94" s="79"/>
      <c r="C94" s="79"/>
      <c r="D94" s="97"/>
      <c r="E94" s="79"/>
      <c r="F94" s="80"/>
      <c r="G94" s="174" t="s">
        <v>36</v>
      </c>
      <c r="H94" s="79"/>
      <c r="I94" s="79"/>
      <c r="J94" s="97"/>
      <c r="K94" s="79"/>
      <c r="L94" s="80"/>
    </row>
    <row r="95" spans="1:12" ht="33.75">
      <c r="A95" s="85" t="s">
        <v>204</v>
      </c>
      <c r="B95" s="79" t="s">
        <v>125</v>
      </c>
      <c r="C95" s="79" t="s">
        <v>137</v>
      </c>
      <c r="D95" s="83">
        <f>D91/D93</f>
        <v>625000</v>
      </c>
      <c r="E95" s="79"/>
      <c r="F95" s="80">
        <f>D95</f>
        <v>625000</v>
      </c>
      <c r="G95" s="85" t="s">
        <v>204</v>
      </c>
      <c r="H95" s="79" t="s">
        <v>125</v>
      </c>
      <c r="I95" s="79" t="s">
        <v>137</v>
      </c>
      <c r="J95" s="83">
        <f>J91/J93</f>
        <v>708333.33333333337</v>
      </c>
      <c r="K95" s="79"/>
      <c r="L95" s="80">
        <f>J95</f>
        <v>708333.33333333337</v>
      </c>
    </row>
    <row r="96" spans="1:12">
      <c r="A96" s="174" t="s">
        <v>37</v>
      </c>
      <c r="B96" s="79"/>
      <c r="C96" s="79"/>
      <c r="D96" s="97"/>
      <c r="E96" s="79"/>
      <c r="F96" s="80"/>
      <c r="G96" s="174" t="s">
        <v>37</v>
      </c>
      <c r="H96" s="79"/>
      <c r="I96" s="79"/>
      <c r="J96" s="97"/>
      <c r="K96" s="79"/>
      <c r="L96" s="80"/>
    </row>
    <row r="97" spans="1:12" ht="33.75">
      <c r="A97" s="85" t="s">
        <v>212</v>
      </c>
      <c r="B97" s="79" t="s">
        <v>142</v>
      </c>
      <c r="C97" s="79" t="s">
        <v>137</v>
      </c>
      <c r="D97" s="97">
        <v>100</v>
      </c>
      <c r="E97" s="79"/>
      <c r="F97" s="80">
        <f>D97</f>
        <v>100</v>
      </c>
      <c r="G97" s="85" t="s">
        <v>212</v>
      </c>
      <c r="H97" s="79" t="s">
        <v>142</v>
      </c>
      <c r="I97" s="79" t="s">
        <v>137</v>
      </c>
      <c r="J97" s="97">
        <v>100</v>
      </c>
      <c r="K97" s="79"/>
      <c r="L97" s="80">
        <f>J97</f>
        <v>100</v>
      </c>
    </row>
    <row r="98" spans="1:12" ht="15" customHeight="1">
      <c r="A98" s="255" t="s">
        <v>254</v>
      </c>
      <c r="B98" s="256"/>
      <c r="C98" s="79"/>
      <c r="D98" s="82"/>
      <c r="E98" s="82"/>
      <c r="F98" s="82"/>
      <c r="G98" s="255" t="s">
        <v>254</v>
      </c>
      <c r="H98" s="256"/>
      <c r="I98" s="79"/>
      <c r="J98" s="82"/>
      <c r="K98" s="82"/>
      <c r="L98" s="82"/>
    </row>
    <row r="99" spans="1:12" ht="15" customHeight="1">
      <c r="A99" s="255" t="s">
        <v>265</v>
      </c>
      <c r="B99" s="256"/>
      <c r="C99" s="79"/>
      <c r="D99" s="82"/>
      <c r="E99" s="82"/>
      <c r="F99" s="82"/>
      <c r="G99" s="255" t="s">
        <v>265</v>
      </c>
      <c r="H99" s="256"/>
      <c r="I99" s="79"/>
      <c r="J99" s="82"/>
      <c r="K99" s="82"/>
      <c r="L99" s="82"/>
    </row>
    <row r="100" spans="1:12" ht="15" customHeight="1">
      <c r="A100" s="187" t="s">
        <v>34</v>
      </c>
      <c r="B100" s="79"/>
      <c r="C100" s="79"/>
      <c r="D100" s="82"/>
      <c r="E100" s="82"/>
      <c r="F100" s="82"/>
      <c r="G100" s="187" t="s">
        <v>34</v>
      </c>
      <c r="H100" s="79"/>
      <c r="I100" s="79"/>
      <c r="J100" s="82"/>
      <c r="K100" s="82"/>
      <c r="L100" s="82"/>
    </row>
    <row r="101" spans="1:12" ht="15" customHeight="1">
      <c r="A101" s="85" t="s">
        <v>250</v>
      </c>
      <c r="B101" s="79" t="s">
        <v>125</v>
      </c>
      <c r="C101" s="79" t="s">
        <v>130</v>
      </c>
      <c r="D101" s="83">
        <f>6000000+250000</f>
        <v>6250000</v>
      </c>
      <c r="E101" s="82"/>
      <c r="F101" s="83">
        <f>D101</f>
        <v>6250000</v>
      </c>
      <c r="G101" s="85" t="s">
        <v>250</v>
      </c>
      <c r="H101" s="79" t="s">
        <v>125</v>
      </c>
      <c r="I101" s="79" t="s">
        <v>130</v>
      </c>
      <c r="J101" s="160">
        <f>6000000+250000+100000</f>
        <v>6350000</v>
      </c>
      <c r="K101" s="82"/>
      <c r="L101" s="83">
        <f>J101</f>
        <v>6350000</v>
      </c>
    </row>
    <row r="102" spans="1:12" ht="15" customHeight="1">
      <c r="A102" s="187" t="s">
        <v>35</v>
      </c>
      <c r="B102" s="79"/>
      <c r="C102" s="79"/>
      <c r="D102" s="97"/>
      <c r="E102" s="79"/>
      <c r="F102" s="80"/>
      <c r="G102" s="187" t="s">
        <v>35</v>
      </c>
      <c r="H102" s="79"/>
      <c r="I102" s="79"/>
      <c r="J102" s="97"/>
      <c r="K102" s="79"/>
      <c r="L102" s="80"/>
    </row>
    <row r="103" spans="1:12" ht="15" customHeight="1">
      <c r="A103" s="85" t="s">
        <v>251</v>
      </c>
      <c r="B103" s="79" t="s">
        <v>173</v>
      </c>
      <c r="C103" s="79" t="s">
        <v>139</v>
      </c>
      <c r="D103" s="97">
        <v>12</v>
      </c>
      <c r="E103" s="79"/>
      <c r="F103" s="83">
        <f>D103</f>
        <v>12</v>
      </c>
      <c r="G103" s="85" t="s">
        <v>251</v>
      </c>
      <c r="H103" s="79" t="s">
        <v>173</v>
      </c>
      <c r="I103" s="79" t="s">
        <v>139</v>
      </c>
      <c r="J103" s="97">
        <v>12</v>
      </c>
      <c r="K103" s="79"/>
      <c r="L103" s="83">
        <f>J103</f>
        <v>12</v>
      </c>
    </row>
    <row r="104" spans="1:12" ht="15" customHeight="1">
      <c r="A104" s="187" t="s">
        <v>36</v>
      </c>
      <c r="B104" s="79"/>
      <c r="C104" s="79"/>
      <c r="D104" s="97"/>
      <c r="E104" s="79"/>
      <c r="F104" s="80"/>
      <c r="G104" s="187" t="s">
        <v>36</v>
      </c>
      <c r="H104" s="79"/>
      <c r="I104" s="79"/>
      <c r="J104" s="97"/>
      <c r="K104" s="79"/>
      <c r="L104" s="80"/>
    </row>
    <row r="105" spans="1:12" ht="15" customHeight="1">
      <c r="A105" s="85" t="s">
        <v>252</v>
      </c>
      <c r="B105" s="79" t="s">
        <v>125</v>
      </c>
      <c r="C105" s="79" t="s">
        <v>137</v>
      </c>
      <c r="D105" s="83">
        <f>D101/D103</f>
        <v>520833.33333333331</v>
      </c>
      <c r="E105" s="79"/>
      <c r="F105" s="83">
        <f>D105</f>
        <v>520833.33333333331</v>
      </c>
      <c r="G105" s="85" t="s">
        <v>252</v>
      </c>
      <c r="H105" s="79" t="s">
        <v>125</v>
      </c>
      <c r="I105" s="79" t="s">
        <v>137</v>
      </c>
      <c r="J105" s="83">
        <f>J101/J103</f>
        <v>529166.66666666663</v>
      </c>
      <c r="K105" s="79"/>
      <c r="L105" s="83">
        <f>J105</f>
        <v>529166.66666666663</v>
      </c>
    </row>
    <row r="106" spans="1:12" ht="15" customHeight="1">
      <c r="A106" s="187" t="s">
        <v>37</v>
      </c>
      <c r="B106" s="79"/>
      <c r="C106" s="79"/>
      <c r="D106" s="97"/>
      <c r="E106" s="79"/>
      <c r="F106" s="80"/>
      <c r="G106" s="187" t="s">
        <v>37</v>
      </c>
      <c r="H106" s="79"/>
      <c r="I106" s="79"/>
      <c r="J106" s="97"/>
      <c r="K106" s="79"/>
      <c r="L106" s="80"/>
    </row>
    <row r="107" spans="1:12" ht="15" customHeight="1">
      <c r="A107" s="85" t="s">
        <v>253</v>
      </c>
      <c r="B107" s="79" t="s">
        <v>142</v>
      </c>
      <c r="C107" s="79" t="s">
        <v>137</v>
      </c>
      <c r="D107" s="97">
        <v>100</v>
      </c>
      <c r="E107" s="79"/>
      <c r="F107" s="83">
        <f>D107</f>
        <v>100</v>
      </c>
      <c r="G107" s="85" t="s">
        <v>253</v>
      </c>
      <c r="H107" s="79" t="s">
        <v>142</v>
      </c>
      <c r="I107" s="79" t="s">
        <v>137</v>
      </c>
      <c r="J107" s="97">
        <v>100</v>
      </c>
      <c r="K107" s="79"/>
      <c r="L107" s="83">
        <f>J107</f>
        <v>100</v>
      </c>
    </row>
    <row r="108" spans="1:12">
      <c r="A108" s="310" t="s">
        <v>569</v>
      </c>
      <c r="B108" s="311"/>
      <c r="C108" s="79"/>
      <c r="D108" s="83"/>
      <c r="E108" s="79"/>
      <c r="F108" s="80"/>
      <c r="G108" s="310" t="s">
        <v>569</v>
      </c>
      <c r="H108" s="311"/>
      <c r="I108" s="79"/>
      <c r="J108" s="83"/>
      <c r="K108" s="79"/>
      <c r="L108" s="80"/>
    </row>
    <row r="109" spans="1:12">
      <c r="A109" s="310" t="s">
        <v>547</v>
      </c>
      <c r="B109" s="311"/>
      <c r="C109" s="117"/>
      <c r="D109" s="79"/>
      <c r="E109" s="79"/>
      <c r="F109" s="80"/>
      <c r="G109" s="310" t="s">
        <v>547</v>
      </c>
      <c r="H109" s="311"/>
      <c r="I109" s="117"/>
      <c r="J109" s="79"/>
      <c r="K109" s="79"/>
      <c r="L109" s="80"/>
    </row>
    <row r="110" spans="1:12">
      <c r="A110" s="153" t="s">
        <v>34</v>
      </c>
      <c r="B110" s="79"/>
      <c r="C110" s="117"/>
      <c r="D110" s="79"/>
      <c r="E110" s="79"/>
      <c r="F110" s="80"/>
      <c r="G110" s="153" t="s">
        <v>34</v>
      </c>
      <c r="H110" s="79"/>
      <c r="I110" s="117"/>
      <c r="J110" s="79"/>
      <c r="K110" s="79"/>
      <c r="L110" s="80"/>
    </row>
    <row r="111" spans="1:12" ht="67.5">
      <c r="A111" s="85" t="s">
        <v>368</v>
      </c>
      <c r="B111" s="79" t="s">
        <v>129</v>
      </c>
      <c r="C111" s="79" t="s">
        <v>548</v>
      </c>
      <c r="D111" s="79"/>
      <c r="E111" s="81">
        <f>14882867-4930000-9327538-500000</f>
        <v>125329</v>
      </c>
      <c r="F111" s="81">
        <f>D111+E111</f>
        <v>125329</v>
      </c>
      <c r="G111" s="85" t="s">
        <v>368</v>
      </c>
      <c r="H111" s="79" t="s">
        <v>129</v>
      </c>
      <c r="I111" s="155" t="s">
        <v>570</v>
      </c>
      <c r="J111" s="79"/>
      <c r="K111" s="81">
        <f>14882867-4930000-9327538-500000+3000000</f>
        <v>3125329</v>
      </c>
      <c r="L111" s="81">
        <f>J111+K111</f>
        <v>3125329</v>
      </c>
    </row>
    <row r="112" spans="1:12">
      <c r="A112" s="153" t="s">
        <v>35</v>
      </c>
      <c r="B112" s="79"/>
      <c r="C112" s="117"/>
      <c r="D112" s="79"/>
      <c r="E112" s="79"/>
      <c r="F112" s="80"/>
      <c r="G112" s="153" t="s">
        <v>35</v>
      </c>
      <c r="H112" s="79"/>
      <c r="I112" s="117"/>
      <c r="J112" s="79"/>
      <c r="K112" s="79"/>
      <c r="L112" s="80"/>
    </row>
    <row r="113" spans="1:12" ht="45">
      <c r="A113" s="95" t="s">
        <v>369</v>
      </c>
      <c r="B113" s="79" t="s">
        <v>334</v>
      </c>
      <c r="C113" s="79" t="s">
        <v>139</v>
      </c>
      <c r="D113" s="79"/>
      <c r="E113" s="88">
        <v>88.55</v>
      </c>
      <c r="F113" s="81">
        <f>D113+E113</f>
        <v>88.55</v>
      </c>
      <c r="G113" s="95" t="s">
        <v>369</v>
      </c>
      <c r="H113" s="79" t="s">
        <v>334</v>
      </c>
      <c r="I113" s="79" t="s">
        <v>139</v>
      </c>
      <c r="J113" s="79"/>
      <c r="K113" s="88">
        <v>2208</v>
      </c>
      <c r="L113" s="81">
        <f>J113+K113</f>
        <v>2208</v>
      </c>
    </row>
    <row r="114" spans="1:12">
      <c r="A114" s="153" t="s">
        <v>36</v>
      </c>
      <c r="B114" s="79"/>
      <c r="C114" s="117"/>
      <c r="D114" s="79"/>
      <c r="E114" s="79"/>
      <c r="F114" s="94"/>
      <c r="G114" s="153" t="s">
        <v>36</v>
      </c>
      <c r="H114" s="79"/>
      <c r="I114" s="117"/>
      <c r="J114" s="79"/>
      <c r="K114" s="79"/>
      <c r="L114" s="94"/>
    </row>
    <row r="115" spans="1:12" ht="45">
      <c r="A115" s="95" t="s">
        <v>370</v>
      </c>
      <c r="B115" s="79" t="s">
        <v>129</v>
      </c>
      <c r="C115" s="79" t="s">
        <v>137</v>
      </c>
      <c r="D115" s="79"/>
      <c r="E115" s="81">
        <f>E111/E113</f>
        <v>1415.3472614342179</v>
      </c>
      <c r="F115" s="81">
        <f>D115+E115</f>
        <v>1415.3472614342179</v>
      </c>
      <c r="G115" s="95" t="s">
        <v>370</v>
      </c>
      <c r="H115" s="79" t="s">
        <v>129</v>
      </c>
      <c r="I115" s="79" t="s">
        <v>137</v>
      </c>
      <c r="J115" s="79"/>
      <c r="K115" s="81">
        <f>K111/K113</f>
        <v>1415.4569746376812</v>
      </c>
      <c r="L115" s="81">
        <f>J115+K115</f>
        <v>1415.4569746376812</v>
      </c>
    </row>
    <row r="116" spans="1:12">
      <c r="A116" s="153" t="s">
        <v>37</v>
      </c>
      <c r="B116" s="79"/>
      <c r="C116" s="117"/>
      <c r="D116" s="79"/>
      <c r="E116" s="79"/>
      <c r="F116" s="80"/>
      <c r="G116" s="153" t="s">
        <v>37</v>
      </c>
      <c r="H116" s="79"/>
      <c r="I116" s="117"/>
      <c r="J116" s="79"/>
      <c r="K116" s="79"/>
      <c r="L116" s="80"/>
    </row>
    <row r="117" spans="1:12" ht="33.75">
      <c r="A117" s="95" t="s">
        <v>371</v>
      </c>
      <c r="B117" s="117" t="s">
        <v>142</v>
      </c>
      <c r="C117" s="117" t="s">
        <v>141</v>
      </c>
      <c r="D117" s="79"/>
      <c r="E117" s="79">
        <v>100</v>
      </c>
      <c r="F117" s="80">
        <v>100</v>
      </c>
      <c r="G117" s="95" t="s">
        <v>371</v>
      </c>
      <c r="H117" s="117" t="s">
        <v>142</v>
      </c>
      <c r="I117" s="117" t="s">
        <v>141</v>
      </c>
      <c r="J117" s="79"/>
      <c r="K117" s="79">
        <v>100</v>
      </c>
      <c r="L117" s="80">
        <v>100</v>
      </c>
    </row>
    <row r="118" spans="1:12">
      <c r="A118" s="171"/>
      <c r="B118" s="79"/>
      <c r="C118" s="79"/>
      <c r="D118" s="97"/>
      <c r="E118" s="79"/>
      <c r="F118" s="88"/>
      <c r="G118" s="310" t="s">
        <v>571</v>
      </c>
      <c r="H118" s="311"/>
      <c r="I118" s="117"/>
      <c r="J118" s="79"/>
      <c r="K118" s="79"/>
      <c r="L118" s="80"/>
    </row>
    <row r="119" spans="1:12">
      <c r="A119" s="85"/>
      <c r="B119" s="79"/>
      <c r="C119" s="79"/>
      <c r="D119" s="83"/>
      <c r="E119" s="79"/>
      <c r="F119" s="88"/>
      <c r="G119" s="153" t="s">
        <v>34</v>
      </c>
      <c r="H119" s="79"/>
      <c r="I119" s="117"/>
      <c r="J119" s="79"/>
      <c r="K119" s="79"/>
      <c r="L119" s="80"/>
    </row>
    <row r="120" spans="1:12" ht="25.15" customHeight="1">
      <c r="A120" s="171"/>
      <c r="B120" s="79"/>
      <c r="C120" s="79"/>
      <c r="D120" s="97"/>
      <c r="E120" s="79"/>
      <c r="F120" s="88"/>
      <c r="G120" s="85" t="s">
        <v>573</v>
      </c>
      <c r="H120" s="79" t="s">
        <v>129</v>
      </c>
      <c r="I120" s="155" t="s">
        <v>572</v>
      </c>
      <c r="J120" s="79"/>
      <c r="K120" s="81">
        <v>50000</v>
      </c>
      <c r="L120" s="81">
        <f>J120+K120</f>
        <v>50000</v>
      </c>
    </row>
    <row r="121" spans="1:12">
      <c r="A121" s="85"/>
      <c r="B121" s="79"/>
      <c r="C121" s="79"/>
      <c r="D121" s="91"/>
      <c r="E121" s="79"/>
      <c r="F121" s="88"/>
      <c r="G121" s="153" t="s">
        <v>35</v>
      </c>
      <c r="H121" s="79"/>
      <c r="I121" s="117"/>
      <c r="J121" s="79"/>
      <c r="K121" s="79"/>
      <c r="L121" s="80"/>
    </row>
    <row r="122" spans="1:12" ht="33.75">
      <c r="A122" s="171"/>
      <c r="B122" s="79"/>
      <c r="C122" s="79"/>
      <c r="D122" s="97"/>
      <c r="E122" s="79"/>
      <c r="F122" s="88"/>
      <c r="G122" s="95" t="s">
        <v>574</v>
      </c>
      <c r="H122" s="79" t="s">
        <v>134</v>
      </c>
      <c r="I122" s="79" t="s">
        <v>139</v>
      </c>
      <c r="J122" s="79"/>
      <c r="K122" s="80">
        <v>1</v>
      </c>
      <c r="L122" s="80">
        <v>1</v>
      </c>
    </row>
    <row r="123" spans="1:12">
      <c r="A123" s="85"/>
      <c r="B123" s="79"/>
      <c r="C123" s="79"/>
      <c r="D123" s="91"/>
      <c r="E123" s="79"/>
      <c r="F123" s="88"/>
      <c r="G123" s="153" t="s">
        <v>36</v>
      </c>
      <c r="H123" s="79"/>
      <c r="I123" s="117"/>
      <c r="J123" s="79"/>
      <c r="K123" s="79"/>
      <c r="L123" s="94"/>
    </row>
    <row r="124" spans="1:12" ht="33.75">
      <c r="A124" s="171"/>
      <c r="B124" s="79"/>
      <c r="C124" s="79"/>
      <c r="D124" s="97"/>
      <c r="E124" s="79"/>
      <c r="F124" s="88"/>
      <c r="G124" s="95" t="s">
        <v>575</v>
      </c>
      <c r="H124" s="79" t="s">
        <v>129</v>
      </c>
      <c r="I124" s="79" t="s">
        <v>137</v>
      </c>
      <c r="J124" s="79"/>
      <c r="K124" s="81">
        <f>K120/K122</f>
        <v>50000</v>
      </c>
      <c r="L124" s="81">
        <f>J124+K124</f>
        <v>50000</v>
      </c>
    </row>
    <row r="125" spans="1:12">
      <c r="A125" s="85"/>
      <c r="B125" s="79"/>
      <c r="C125" s="79"/>
      <c r="D125" s="91"/>
      <c r="E125" s="79"/>
      <c r="F125" s="88"/>
      <c r="G125" s="153" t="s">
        <v>37</v>
      </c>
      <c r="H125" s="79"/>
      <c r="I125" s="117"/>
      <c r="J125" s="79"/>
      <c r="K125" s="79"/>
      <c r="L125" s="80"/>
    </row>
    <row r="126" spans="1:12" ht="33.75">
      <c r="A126" s="257"/>
      <c r="B126" s="258"/>
      <c r="C126" s="79"/>
      <c r="D126" s="97"/>
      <c r="E126" s="79"/>
      <c r="F126" s="80"/>
      <c r="G126" s="95" t="s">
        <v>576</v>
      </c>
      <c r="H126" s="117" t="s">
        <v>142</v>
      </c>
      <c r="I126" s="117" t="s">
        <v>141</v>
      </c>
      <c r="J126" s="79"/>
      <c r="K126" s="79">
        <v>100</v>
      </c>
      <c r="L126" s="80">
        <v>100</v>
      </c>
    </row>
    <row r="127" spans="1:12">
      <c r="A127" s="158" t="s">
        <v>464</v>
      </c>
      <c r="B127" s="149"/>
      <c r="C127" s="149"/>
      <c r="D127" s="149"/>
      <c r="E127" s="150">
        <v>8425000</v>
      </c>
      <c r="F127" s="150">
        <f>E127</f>
        <v>8425000</v>
      </c>
      <c r="G127" s="158" t="s">
        <v>464</v>
      </c>
      <c r="H127" s="149"/>
      <c r="I127" s="149"/>
      <c r="J127" s="149"/>
      <c r="K127" s="150">
        <v>8425000</v>
      </c>
      <c r="L127" s="150">
        <v>939311</v>
      </c>
    </row>
    <row r="128" spans="1:12">
      <c r="A128" s="257" t="s">
        <v>463</v>
      </c>
      <c r="B128" s="257"/>
      <c r="C128" s="79"/>
      <c r="D128" s="79"/>
      <c r="E128" s="79"/>
      <c r="F128" s="80"/>
      <c r="G128" s="182" t="s">
        <v>297</v>
      </c>
      <c r="H128" s="179"/>
      <c r="I128" s="179"/>
      <c r="J128" s="180"/>
      <c r="K128" s="179"/>
      <c r="L128" s="181"/>
    </row>
    <row r="129" spans="1:12">
      <c r="A129" s="153" t="s">
        <v>34</v>
      </c>
      <c r="B129" s="79"/>
      <c r="C129" s="79"/>
      <c r="D129" s="79"/>
      <c r="E129" s="79"/>
      <c r="F129" s="80"/>
      <c r="G129" s="171"/>
      <c r="H129" s="79"/>
      <c r="I129" s="79"/>
      <c r="J129" s="97"/>
      <c r="K129" s="79"/>
      <c r="L129" s="88"/>
    </row>
    <row r="130" spans="1:12" ht="45">
      <c r="A130" s="85" t="s">
        <v>422</v>
      </c>
      <c r="B130" s="79" t="s">
        <v>125</v>
      </c>
      <c r="C130" s="79" t="s">
        <v>358</v>
      </c>
      <c r="D130" s="79"/>
      <c r="E130" s="81">
        <v>1245800</v>
      </c>
      <c r="F130" s="81">
        <f>E130</f>
        <v>1245800</v>
      </c>
      <c r="G130" s="182" t="s">
        <v>297</v>
      </c>
      <c r="H130" s="179"/>
      <c r="I130" s="179"/>
      <c r="J130" s="180"/>
      <c r="K130" s="179"/>
      <c r="L130" s="181"/>
    </row>
    <row r="131" spans="1:12" ht="12" customHeight="1">
      <c r="A131" s="153" t="s">
        <v>35</v>
      </c>
      <c r="B131" s="79"/>
      <c r="C131" s="79"/>
      <c r="D131" s="79"/>
      <c r="E131" s="81"/>
      <c r="F131" s="80"/>
      <c r="G131" s="171"/>
      <c r="H131" s="79"/>
      <c r="I131" s="79"/>
      <c r="J131" s="97"/>
      <c r="K131" s="79"/>
      <c r="L131" s="88"/>
    </row>
    <row r="132" spans="1:12" ht="23.25" customHeight="1">
      <c r="A132" s="95" t="s">
        <v>423</v>
      </c>
      <c r="B132" s="79" t="s">
        <v>134</v>
      </c>
      <c r="C132" s="79" t="s">
        <v>139</v>
      </c>
      <c r="D132" s="79"/>
      <c r="E132" s="80">
        <v>1</v>
      </c>
      <c r="F132" s="80">
        <v>1</v>
      </c>
      <c r="G132" s="182" t="s">
        <v>297</v>
      </c>
      <c r="H132" s="179"/>
      <c r="I132" s="179"/>
      <c r="J132" s="180"/>
      <c r="K132" s="179"/>
      <c r="L132" s="181"/>
    </row>
    <row r="133" spans="1:12">
      <c r="A133" s="153" t="s">
        <v>36</v>
      </c>
      <c r="B133" s="79"/>
      <c r="C133" s="79"/>
      <c r="D133" s="79"/>
      <c r="E133" s="79"/>
      <c r="F133" s="80"/>
      <c r="G133" s="171"/>
      <c r="H133" s="79"/>
      <c r="I133" s="79"/>
      <c r="J133" s="97"/>
      <c r="K133" s="79"/>
      <c r="L133" s="88"/>
    </row>
    <row r="134" spans="1:12" ht="45">
      <c r="A134" s="95" t="s">
        <v>424</v>
      </c>
      <c r="B134" s="79" t="s">
        <v>129</v>
      </c>
      <c r="C134" s="79" t="s">
        <v>137</v>
      </c>
      <c r="D134" s="79"/>
      <c r="E134" s="81">
        <f>E130</f>
        <v>1245800</v>
      </c>
      <c r="F134" s="81">
        <f>E134</f>
        <v>1245800</v>
      </c>
      <c r="G134" s="182" t="s">
        <v>297</v>
      </c>
      <c r="H134" s="179"/>
      <c r="I134" s="179"/>
      <c r="J134" s="180"/>
      <c r="K134" s="179"/>
      <c r="L134" s="181"/>
    </row>
    <row r="135" spans="1:12" ht="15" customHeight="1">
      <c r="A135" s="153" t="s">
        <v>37</v>
      </c>
      <c r="B135" s="79"/>
      <c r="C135" s="79"/>
      <c r="D135" s="79"/>
      <c r="E135" s="79"/>
      <c r="F135" s="80"/>
      <c r="G135" s="257"/>
      <c r="H135" s="258"/>
      <c r="I135" s="79"/>
      <c r="J135" s="97"/>
      <c r="K135" s="79"/>
      <c r="L135" s="80"/>
    </row>
    <row r="136" spans="1:12" ht="22.5" customHeight="1">
      <c r="A136" s="85" t="s">
        <v>425</v>
      </c>
      <c r="B136" s="79" t="s">
        <v>142</v>
      </c>
      <c r="C136" s="79" t="s">
        <v>141</v>
      </c>
      <c r="D136" s="79"/>
      <c r="E136" s="79">
        <v>100</v>
      </c>
      <c r="F136" s="80">
        <v>100</v>
      </c>
      <c r="G136" s="182" t="s">
        <v>297</v>
      </c>
      <c r="H136" s="179"/>
      <c r="I136" s="179"/>
      <c r="J136" s="180"/>
      <c r="K136" s="179"/>
      <c r="L136" s="181"/>
    </row>
    <row r="137" spans="1:12" ht="33.75" customHeight="1">
      <c r="A137" s="257" t="s">
        <v>462</v>
      </c>
      <c r="B137" s="257"/>
      <c r="C137" s="79"/>
      <c r="D137" s="79"/>
      <c r="E137" s="79"/>
      <c r="F137" s="80"/>
      <c r="G137" s="182" t="s">
        <v>297</v>
      </c>
      <c r="H137" s="179"/>
      <c r="I137" s="179"/>
      <c r="J137" s="180"/>
      <c r="K137" s="179"/>
      <c r="L137" s="181"/>
    </row>
    <row r="138" spans="1:12" ht="18.600000000000001" customHeight="1">
      <c r="A138" s="153" t="s">
        <v>34</v>
      </c>
      <c r="B138" s="79"/>
      <c r="C138" s="79"/>
      <c r="D138" s="79"/>
      <c r="E138" s="79"/>
      <c r="F138" s="80"/>
      <c r="G138" s="171"/>
      <c r="H138" s="79"/>
      <c r="I138" s="79"/>
      <c r="J138" s="97"/>
      <c r="K138" s="79"/>
      <c r="L138" s="88"/>
    </row>
    <row r="139" spans="1:12" ht="45">
      <c r="A139" s="85" t="s">
        <v>418</v>
      </c>
      <c r="B139" s="79" t="s">
        <v>125</v>
      </c>
      <c r="C139" s="79" t="s">
        <v>358</v>
      </c>
      <c r="D139" s="79"/>
      <c r="E139" s="81">
        <v>1245800</v>
      </c>
      <c r="F139" s="81">
        <f>E139</f>
        <v>1245800</v>
      </c>
      <c r="G139" s="182" t="s">
        <v>297</v>
      </c>
      <c r="H139" s="179"/>
      <c r="I139" s="179"/>
      <c r="J139" s="180"/>
      <c r="K139" s="179"/>
      <c r="L139" s="181"/>
    </row>
    <row r="140" spans="1:12" ht="11.45" customHeight="1">
      <c r="A140" s="153" t="s">
        <v>35</v>
      </c>
      <c r="B140" s="79"/>
      <c r="C140" s="79"/>
      <c r="D140" s="79"/>
      <c r="E140" s="81"/>
      <c r="F140" s="80"/>
      <c r="G140" s="171"/>
      <c r="H140" s="79"/>
      <c r="I140" s="79"/>
      <c r="J140" s="97"/>
      <c r="K140" s="79"/>
      <c r="L140" s="88"/>
    </row>
    <row r="141" spans="1:12" ht="45">
      <c r="A141" s="95" t="s">
        <v>419</v>
      </c>
      <c r="B141" s="79" t="s">
        <v>134</v>
      </c>
      <c r="C141" s="79" t="s">
        <v>139</v>
      </c>
      <c r="D141" s="79"/>
      <c r="E141" s="80">
        <v>1</v>
      </c>
      <c r="F141" s="80">
        <v>1</v>
      </c>
      <c r="G141" s="182" t="s">
        <v>297</v>
      </c>
      <c r="H141" s="179"/>
      <c r="I141" s="179"/>
      <c r="J141" s="180"/>
      <c r="K141" s="179"/>
      <c r="L141" s="181"/>
    </row>
    <row r="142" spans="1:12" ht="26.45" customHeight="1">
      <c r="A142" s="153" t="s">
        <v>36</v>
      </c>
      <c r="B142" s="79"/>
      <c r="C142" s="79"/>
      <c r="D142" s="79"/>
      <c r="E142" s="79"/>
      <c r="F142" s="80"/>
      <c r="G142" s="182"/>
      <c r="H142" s="179"/>
      <c r="I142" s="179"/>
      <c r="J142" s="180"/>
      <c r="K142" s="179"/>
      <c r="L142" s="181"/>
    </row>
    <row r="143" spans="1:12" ht="45">
      <c r="A143" s="95" t="s">
        <v>420</v>
      </c>
      <c r="B143" s="79" t="s">
        <v>129</v>
      </c>
      <c r="C143" s="79" t="s">
        <v>137</v>
      </c>
      <c r="D143" s="79"/>
      <c r="E143" s="81">
        <f>E139</f>
        <v>1245800</v>
      </c>
      <c r="F143" s="81">
        <f>E143</f>
        <v>1245800</v>
      </c>
      <c r="G143" s="182" t="s">
        <v>297</v>
      </c>
      <c r="H143" s="179"/>
      <c r="I143" s="179"/>
      <c r="J143" s="180"/>
      <c r="K143" s="179"/>
      <c r="L143" s="181"/>
    </row>
    <row r="144" spans="1:12">
      <c r="A144" s="153" t="s">
        <v>37</v>
      </c>
      <c r="B144" s="79"/>
      <c r="C144" s="79"/>
      <c r="D144" s="79"/>
      <c r="E144" s="79"/>
      <c r="F144" s="80"/>
      <c r="G144" s="257"/>
      <c r="H144" s="258"/>
      <c r="I144" s="79"/>
      <c r="J144" s="97"/>
      <c r="K144" s="79"/>
      <c r="L144" s="80"/>
    </row>
    <row r="145" spans="1:12" ht="45">
      <c r="A145" s="85" t="s">
        <v>421</v>
      </c>
      <c r="B145" s="79" t="s">
        <v>142</v>
      </c>
      <c r="C145" s="79" t="s">
        <v>141</v>
      </c>
      <c r="D145" s="79"/>
      <c r="E145" s="79">
        <v>100</v>
      </c>
      <c r="F145" s="80">
        <v>100</v>
      </c>
      <c r="G145" s="182" t="s">
        <v>297</v>
      </c>
      <c r="H145" s="179"/>
      <c r="I145" s="179"/>
      <c r="J145" s="180"/>
      <c r="K145" s="179"/>
      <c r="L145" s="181"/>
    </row>
    <row r="146" spans="1:12">
      <c r="A146" s="257" t="s">
        <v>461</v>
      </c>
      <c r="B146" s="257"/>
      <c r="C146" s="79"/>
      <c r="D146" s="79"/>
      <c r="E146" s="79"/>
      <c r="F146" s="80"/>
      <c r="G146" s="182" t="s">
        <v>297</v>
      </c>
      <c r="H146" s="179"/>
      <c r="I146" s="179"/>
      <c r="J146" s="180"/>
      <c r="K146" s="179"/>
      <c r="L146" s="181"/>
    </row>
    <row r="147" spans="1:12">
      <c r="A147" s="153" t="s">
        <v>34</v>
      </c>
      <c r="B147" s="79"/>
      <c r="C147" s="79"/>
      <c r="D147" s="79"/>
      <c r="E147" s="79"/>
      <c r="F147" s="80"/>
      <c r="G147" s="171"/>
      <c r="H147" s="79"/>
      <c r="I147" s="79"/>
      <c r="J147" s="97"/>
      <c r="K147" s="79"/>
      <c r="L147" s="88"/>
    </row>
    <row r="148" spans="1:12" ht="19.5" customHeight="1">
      <c r="A148" s="85" t="s">
        <v>413</v>
      </c>
      <c r="B148" s="79" t="s">
        <v>125</v>
      </c>
      <c r="C148" s="79" t="s">
        <v>358</v>
      </c>
      <c r="D148" s="79"/>
      <c r="E148" s="81">
        <v>1245800</v>
      </c>
      <c r="F148" s="81">
        <f>E148</f>
        <v>1245800</v>
      </c>
      <c r="G148" s="182" t="s">
        <v>297</v>
      </c>
      <c r="H148" s="179"/>
      <c r="I148" s="179"/>
      <c r="J148" s="180"/>
      <c r="K148" s="179"/>
      <c r="L148" s="181"/>
    </row>
    <row r="149" spans="1:12" ht="19.5" customHeight="1">
      <c r="A149" s="153" t="s">
        <v>35</v>
      </c>
      <c r="B149" s="79"/>
      <c r="C149" s="79"/>
      <c r="D149" s="79"/>
      <c r="E149" s="81"/>
      <c r="F149" s="80"/>
      <c r="G149" s="85"/>
      <c r="H149" s="79"/>
      <c r="I149" s="79"/>
      <c r="J149" s="82"/>
      <c r="K149" s="79"/>
      <c r="L149" s="80"/>
    </row>
    <row r="150" spans="1:12" ht="19.5" customHeight="1">
      <c r="A150" s="95" t="s">
        <v>414</v>
      </c>
      <c r="B150" s="79" t="s">
        <v>134</v>
      </c>
      <c r="C150" s="79" t="s">
        <v>139</v>
      </c>
      <c r="D150" s="79"/>
      <c r="E150" s="80">
        <v>1</v>
      </c>
      <c r="F150" s="80">
        <v>1</v>
      </c>
      <c r="G150" s="182" t="s">
        <v>297</v>
      </c>
      <c r="H150" s="179"/>
      <c r="I150" s="179"/>
      <c r="J150" s="180"/>
      <c r="K150" s="179"/>
      <c r="L150" s="181"/>
    </row>
    <row r="151" spans="1:12">
      <c r="A151" s="153" t="s">
        <v>36</v>
      </c>
      <c r="B151" s="79"/>
      <c r="C151" s="79"/>
      <c r="D151" s="79"/>
      <c r="E151" s="79"/>
      <c r="F151" s="80"/>
      <c r="G151" s="85"/>
      <c r="H151" s="79"/>
      <c r="I151" s="79"/>
      <c r="J151" s="151"/>
      <c r="K151" s="152"/>
      <c r="L151" s="152"/>
    </row>
    <row r="152" spans="1:12" ht="45">
      <c r="A152" s="95" t="s">
        <v>415</v>
      </c>
      <c r="B152" s="79" t="s">
        <v>129</v>
      </c>
      <c r="C152" s="79" t="s">
        <v>137</v>
      </c>
      <c r="D152" s="79"/>
      <c r="E152" s="81">
        <f>E148</f>
        <v>1245800</v>
      </c>
      <c r="F152" s="81">
        <f>E152</f>
        <v>1245800</v>
      </c>
      <c r="G152" s="182" t="s">
        <v>297</v>
      </c>
      <c r="H152" s="179"/>
      <c r="I152" s="179"/>
      <c r="J152" s="180"/>
      <c r="K152" s="179"/>
      <c r="L152" s="181"/>
    </row>
    <row r="153" spans="1:12" ht="16.899999999999999" customHeight="1">
      <c r="A153" s="153" t="s">
        <v>37</v>
      </c>
      <c r="B153" s="79"/>
      <c r="C153" s="79"/>
      <c r="D153" s="79"/>
      <c r="E153" s="79"/>
      <c r="F153" s="80"/>
      <c r="G153" s="85"/>
      <c r="H153" s="79"/>
      <c r="I153" s="79"/>
      <c r="J153" s="91"/>
      <c r="K153" s="79"/>
      <c r="L153" s="88"/>
    </row>
    <row r="154" spans="1:12" ht="45">
      <c r="A154" s="85" t="s">
        <v>416</v>
      </c>
      <c r="B154" s="79" t="s">
        <v>142</v>
      </c>
      <c r="C154" s="79" t="s">
        <v>141</v>
      </c>
      <c r="D154" s="79"/>
      <c r="E154" s="79">
        <v>100</v>
      </c>
      <c r="F154" s="80">
        <v>100</v>
      </c>
      <c r="G154" s="182" t="s">
        <v>297</v>
      </c>
      <c r="H154" s="179"/>
      <c r="I154" s="179"/>
      <c r="J154" s="180"/>
      <c r="K154" s="179"/>
      <c r="L154" s="181"/>
    </row>
    <row r="155" spans="1:12" ht="24" customHeight="1">
      <c r="A155" s="257" t="s">
        <v>460</v>
      </c>
      <c r="B155" s="257"/>
      <c r="C155" s="79"/>
      <c r="D155" s="79"/>
      <c r="E155" s="79"/>
      <c r="F155" s="80"/>
      <c r="G155" s="182" t="s">
        <v>297</v>
      </c>
      <c r="H155" s="179"/>
      <c r="I155" s="179"/>
      <c r="J155" s="180"/>
      <c r="K155" s="179"/>
      <c r="L155" s="181"/>
    </row>
    <row r="156" spans="1:12" ht="15.6" customHeight="1">
      <c r="A156" s="153" t="s">
        <v>34</v>
      </c>
      <c r="B156" s="79"/>
      <c r="C156" s="79"/>
      <c r="D156" s="79"/>
      <c r="E156" s="79"/>
      <c r="F156" s="80"/>
      <c r="G156" s="182"/>
      <c r="H156" s="179"/>
      <c r="I156" s="179"/>
      <c r="J156" s="180"/>
      <c r="K156" s="179"/>
      <c r="L156" s="181"/>
    </row>
    <row r="157" spans="1:12" ht="45">
      <c r="A157" s="85" t="s">
        <v>410</v>
      </c>
      <c r="B157" s="79" t="s">
        <v>125</v>
      </c>
      <c r="C157" s="79" t="s">
        <v>358</v>
      </c>
      <c r="D157" s="79"/>
      <c r="E157" s="81">
        <v>1245800</v>
      </c>
      <c r="F157" s="81">
        <f>E157</f>
        <v>1245800</v>
      </c>
      <c r="G157" s="182" t="s">
        <v>297</v>
      </c>
      <c r="H157" s="179"/>
      <c r="I157" s="179"/>
      <c r="J157" s="180"/>
      <c r="K157" s="179"/>
      <c r="L157" s="181"/>
    </row>
    <row r="158" spans="1:12" ht="15" customHeight="1">
      <c r="A158" s="153" t="s">
        <v>35</v>
      </c>
      <c r="B158" s="79"/>
      <c r="C158" s="79"/>
      <c r="D158" s="79"/>
      <c r="E158" s="81"/>
      <c r="F158" s="80"/>
      <c r="G158" s="182"/>
      <c r="H158" s="179"/>
      <c r="I158" s="179"/>
      <c r="J158" s="180"/>
      <c r="K158" s="179"/>
      <c r="L158" s="181"/>
    </row>
    <row r="159" spans="1:12" ht="33.75">
      <c r="A159" s="95" t="s">
        <v>417</v>
      </c>
      <c r="B159" s="79" t="s">
        <v>134</v>
      </c>
      <c r="C159" s="79" t="s">
        <v>139</v>
      </c>
      <c r="D159" s="79"/>
      <c r="E159" s="80">
        <v>1</v>
      </c>
      <c r="F159" s="80">
        <v>1</v>
      </c>
      <c r="G159" s="182" t="s">
        <v>297</v>
      </c>
      <c r="H159" s="179"/>
      <c r="I159" s="179"/>
      <c r="J159" s="180"/>
      <c r="K159" s="179"/>
      <c r="L159" s="181"/>
    </row>
    <row r="160" spans="1:12" ht="15" customHeight="1">
      <c r="A160" s="153" t="s">
        <v>36</v>
      </c>
      <c r="B160" s="79"/>
      <c r="C160" s="79"/>
      <c r="D160" s="79"/>
      <c r="E160" s="79"/>
      <c r="F160" s="80"/>
      <c r="G160" s="182"/>
      <c r="H160" s="179"/>
      <c r="I160" s="179"/>
      <c r="J160" s="180"/>
      <c r="K160" s="179"/>
      <c r="L160" s="181"/>
    </row>
    <row r="161" spans="1:12" ht="45">
      <c r="A161" s="95" t="s">
        <v>411</v>
      </c>
      <c r="B161" s="79" t="s">
        <v>129</v>
      </c>
      <c r="C161" s="79" t="s">
        <v>137</v>
      </c>
      <c r="D161" s="79"/>
      <c r="E161" s="81">
        <f>E157</f>
        <v>1245800</v>
      </c>
      <c r="F161" s="81">
        <f>E161</f>
        <v>1245800</v>
      </c>
      <c r="G161" s="182" t="s">
        <v>297</v>
      </c>
      <c r="H161" s="179"/>
      <c r="I161" s="179"/>
      <c r="J161" s="180"/>
      <c r="K161" s="179"/>
      <c r="L161" s="181"/>
    </row>
    <row r="162" spans="1:12">
      <c r="A162" s="153" t="s">
        <v>37</v>
      </c>
      <c r="B162" s="79"/>
      <c r="C162" s="79"/>
      <c r="D162" s="79"/>
      <c r="E162" s="79"/>
      <c r="F162" s="80"/>
      <c r="G162" s="182"/>
      <c r="H162" s="179"/>
      <c r="I162" s="179"/>
      <c r="J162" s="180"/>
      <c r="K162" s="179"/>
      <c r="L162" s="181"/>
    </row>
    <row r="163" spans="1:12" ht="45">
      <c r="A163" s="85" t="s">
        <v>412</v>
      </c>
      <c r="B163" s="79" t="s">
        <v>142</v>
      </c>
      <c r="C163" s="79" t="s">
        <v>141</v>
      </c>
      <c r="D163" s="79"/>
      <c r="E163" s="79">
        <v>100</v>
      </c>
      <c r="F163" s="80">
        <v>100</v>
      </c>
      <c r="G163" s="182" t="s">
        <v>297</v>
      </c>
      <c r="H163" s="179"/>
      <c r="I163" s="179"/>
      <c r="J163" s="180"/>
      <c r="K163" s="179"/>
      <c r="L163" s="181"/>
    </row>
    <row r="164" spans="1:12">
      <c r="A164" s="257" t="s">
        <v>459</v>
      </c>
      <c r="B164" s="257"/>
      <c r="C164" s="79"/>
      <c r="D164" s="79"/>
      <c r="E164" s="79"/>
      <c r="F164" s="80"/>
      <c r="G164" s="182" t="s">
        <v>297</v>
      </c>
      <c r="H164" s="179"/>
      <c r="I164" s="179"/>
      <c r="J164" s="180"/>
      <c r="K164" s="179"/>
      <c r="L164" s="181"/>
    </row>
    <row r="165" spans="1:12">
      <c r="A165" s="153" t="s">
        <v>34</v>
      </c>
      <c r="B165" s="79"/>
      <c r="C165" s="79"/>
      <c r="D165" s="79"/>
      <c r="E165" s="79"/>
      <c r="F165" s="80"/>
      <c r="G165" s="182"/>
      <c r="H165" s="179"/>
      <c r="I165" s="179"/>
      <c r="J165" s="180"/>
      <c r="K165" s="179"/>
      <c r="L165" s="181"/>
    </row>
    <row r="166" spans="1:12" ht="45">
      <c r="A166" s="85" t="s">
        <v>379</v>
      </c>
      <c r="B166" s="79" t="s">
        <v>125</v>
      </c>
      <c r="C166" s="79" t="s">
        <v>358</v>
      </c>
      <c r="D166" s="79"/>
      <c r="E166" s="81">
        <v>1245800</v>
      </c>
      <c r="F166" s="81">
        <f>E166</f>
        <v>1245800</v>
      </c>
      <c r="G166" s="182" t="s">
        <v>297</v>
      </c>
      <c r="H166" s="179"/>
      <c r="I166" s="179"/>
      <c r="J166" s="180"/>
      <c r="K166" s="179"/>
      <c r="L166" s="181"/>
    </row>
    <row r="167" spans="1:12" ht="16.899999999999999" customHeight="1">
      <c r="A167" s="153" t="s">
        <v>35</v>
      </c>
      <c r="B167" s="79"/>
      <c r="C167" s="79"/>
      <c r="D167" s="79"/>
      <c r="E167" s="81"/>
      <c r="F167" s="80"/>
      <c r="G167" s="182"/>
      <c r="H167" s="179"/>
      <c r="I167" s="179"/>
      <c r="J167" s="180"/>
      <c r="K167" s="179"/>
      <c r="L167" s="181"/>
    </row>
    <row r="168" spans="1:12" ht="33.75">
      <c r="A168" s="95" t="s">
        <v>380</v>
      </c>
      <c r="B168" s="79" t="s">
        <v>134</v>
      </c>
      <c r="C168" s="79" t="s">
        <v>139</v>
      </c>
      <c r="D168" s="79"/>
      <c r="E168" s="80">
        <v>1</v>
      </c>
      <c r="F168" s="80">
        <v>1</v>
      </c>
      <c r="G168" s="182" t="s">
        <v>297</v>
      </c>
      <c r="H168" s="179"/>
      <c r="I168" s="179"/>
      <c r="J168" s="180"/>
      <c r="K168" s="179"/>
      <c r="L168" s="181"/>
    </row>
    <row r="169" spans="1:12">
      <c r="A169" s="153" t="s">
        <v>36</v>
      </c>
      <c r="B169" s="79"/>
      <c r="C169" s="79"/>
      <c r="D169" s="79"/>
      <c r="E169" s="79"/>
      <c r="F169" s="80"/>
      <c r="G169" s="182"/>
      <c r="H169" s="179"/>
      <c r="I169" s="179"/>
      <c r="J169" s="180"/>
      <c r="K169" s="179"/>
      <c r="L169" s="181"/>
    </row>
    <row r="170" spans="1:12" ht="45">
      <c r="A170" s="95" t="s">
        <v>381</v>
      </c>
      <c r="B170" s="79" t="s">
        <v>129</v>
      </c>
      <c r="C170" s="79" t="s">
        <v>137</v>
      </c>
      <c r="D170" s="79"/>
      <c r="E170" s="81">
        <f>E166</f>
        <v>1245800</v>
      </c>
      <c r="F170" s="81">
        <f>E170</f>
        <v>1245800</v>
      </c>
      <c r="G170" s="182" t="s">
        <v>297</v>
      </c>
      <c r="H170" s="179"/>
      <c r="I170" s="179"/>
      <c r="J170" s="180"/>
      <c r="K170" s="179"/>
      <c r="L170" s="181"/>
    </row>
    <row r="171" spans="1:12">
      <c r="A171" s="153" t="s">
        <v>37</v>
      </c>
      <c r="B171" s="79"/>
      <c r="C171" s="79"/>
      <c r="D171" s="79"/>
      <c r="E171" s="79"/>
      <c r="F171" s="80"/>
      <c r="G171" s="182"/>
      <c r="H171" s="179"/>
      <c r="I171" s="179"/>
      <c r="J171" s="180"/>
      <c r="K171" s="179"/>
      <c r="L171" s="181"/>
    </row>
    <row r="172" spans="1:12" ht="45">
      <c r="A172" s="85" t="s">
        <v>382</v>
      </c>
      <c r="B172" s="79" t="s">
        <v>142</v>
      </c>
      <c r="C172" s="79" t="s">
        <v>141</v>
      </c>
      <c r="D172" s="79"/>
      <c r="E172" s="79">
        <v>100</v>
      </c>
      <c r="F172" s="80">
        <v>100</v>
      </c>
      <c r="G172" s="182" t="s">
        <v>297</v>
      </c>
      <c r="H172" s="179"/>
      <c r="I172" s="179"/>
      <c r="J172" s="180"/>
      <c r="K172" s="179"/>
      <c r="L172" s="181"/>
    </row>
    <row r="173" spans="1:12">
      <c r="A173" s="257" t="s">
        <v>458</v>
      </c>
      <c r="B173" s="257"/>
      <c r="C173" s="79"/>
      <c r="D173" s="79"/>
      <c r="E173" s="79"/>
      <c r="F173" s="80"/>
      <c r="G173" s="182"/>
      <c r="H173" s="179"/>
      <c r="I173" s="179"/>
      <c r="J173" s="180"/>
      <c r="K173" s="179"/>
      <c r="L173" s="181"/>
    </row>
    <row r="174" spans="1:12">
      <c r="A174" s="153" t="s">
        <v>34</v>
      </c>
      <c r="B174" s="79"/>
      <c r="C174" s="79"/>
      <c r="D174" s="79"/>
      <c r="E174" s="79"/>
      <c r="F174" s="80"/>
      <c r="G174" s="182"/>
      <c r="H174" s="179"/>
      <c r="I174" s="179"/>
      <c r="J174" s="180"/>
      <c r="K174" s="179"/>
      <c r="L174" s="181"/>
    </row>
    <row r="175" spans="1:12" ht="45">
      <c r="A175" s="85" t="s">
        <v>406</v>
      </c>
      <c r="B175" s="79" t="s">
        <v>125</v>
      </c>
      <c r="C175" s="79" t="s">
        <v>358</v>
      </c>
      <c r="D175" s="79"/>
      <c r="E175" s="81">
        <v>1246000</v>
      </c>
      <c r="F175" s="81">
        <f>E175</f>
        <v>1246000</v>
      </c>
      <c r="G175" s="182" t="s">
        <v>297</v>
      </c>
      <c r="H175" s="179"/>
      <c r="I175" s="179"/>
      <c r="J175" s="180"/>
      <c r="K175" s="179"/>
      <c r="L175" s="181"/>
    </row>
    <row r="176" spans="1:12" ht="15" hidden="1" customHeight="1">
      <c r="A176" s="153" t="s">
        <v>35</v>
      </c>
      <c r="B176" s="79"/>
      <c r="C176" s="79"/>
      <c r="D176" s="79"/>
      <c r="E176" s="81"/>
      <c r="F176" s="80"/>
      <c r="G176" s="182" t="s">
        <v>297</v>
      </c>
      <c r="H176" s="179"/>
      <c r="I176" s="179"/>
      <c r="J176" s="180"/>
      <c r="K176" s="179"/>
      <c r="L176" s="181"/>
    </row>
    <row r="177" spans="1:12" ht="33.75" hidden="1" customHeight="1">
      <c r="A177" s="95" t="s">
        <v>407</v>
      </c>
      <c r="B177" s="79" t="s">
        <v>134</v>
      </c>
      <c r="C177" s="79" t="s">
        <v>139</v>
      </c>
      <c r="D177" s="79"/>
      <c r="E177" s="80">
        <v>1</v>
      </c>
      <c r="F177" s="80">
        <v>1</v>
      </c>
      <c r="G177" s="182" t="s">
        <v>297</v>
      </c>
      <c r="H177" s="179"/>
      <c r="I177" s="179"/>
      <c r="J177" s="180"/>
      <c r="K177" s="179"/>
      <c r="L177" s="181"/>
    </row>
    <row r="178" spans="1:12" ht="15" customHeight="1">
      <c r="A178" s="153" t="s">
        <v>36</v>
      </c>
      <c r="B178" s="79"/>
      <c r="C178" s="79"/>
      <c r="D178" s="79"/>
      <c r="E178" s="79"/>
      <c r="F178" s="80"/>
      <c r="G178" s="182"/>
      <c r="H178" s="179"/>
      <c r="I178" s="179"/>
      <c r="J178" s="180"/>
      <c r="K178" s="179"/>
      <c r="L178" s="181"/>
    </row>
    <row r="179" spans="1:12" ht="45">
      <c r="A179" s="95" t="s">
        <v>408</v>
      </c>
      <c r="B179" s="79" t="s">
        <v>129</v>
      </c>
      <c r="C179" s="79" t="s">
        <v>137</v>
      </c>
      <c r="D179" s="79"/>
      <c r="E179" s="81">
        <f>E175</f>
        <v>1246000</v>
      </c>
      <c r="F179" s="81">
        <f>E179</f>
        <v>1246000</v>
      </c>
      <c r="G179" s="182" t="s">
        <v>297</v>
      </c>
      <c r="H179" s="179"/>
      <c r="I179" s="179"/>
      <c r="J179" s="180"/>
      <c r="K179" s="179"/>
      <c r="L179" s="181"/>
    </row>
    <row r="180" spans="1:12">
      <c r="A180" s="153" t="s">
        <v>37</v>
      </c>
      <c r="B180" s="79"/>
      <c r="C180" s="79"/>
      <c r="D180" s="79"/>
      <c r="E180" s="79"/>
      <c r="F180" s="80"/>
      <c r="G180" s="182"/>
      <c r="H180" s="179"/>
      <c r="I180" s="179"/>
      <c r="J180" s="180"/>
      <c r="K180" s="179"/>
      <c r="L180" s="181"/>
    </row>
    <row r="181" spans="1:12" ht="45">
      <c r="A181" s="85" t="s">
        <v>409</v>
      </c>
      <c r="B181" s="79" t="s">
        <v>142</v>
      </c>
      <c r="C181" s="79" t="s">
        <v>141</v>
      </c>
      <c r="D181" s="79"/>
      <c r="E181" s="79">
        <v>100</v>
      </c>
      <c r="F181" s="80">
        <v>100</v>
      </c>
      <c r="G181" s="182" t="s">
        <v>297</v>
      </c>
      <c r="H181" s="179"/>
      <c r="I181" s="179"/>
      <c r="J181" s="180"/>
      <c r="K181" s="179"/>
      <c r="L181" s="181"/>
    </row>
    <row r="182" spans="1:12">
      <c r="A182" s="257" t="s">
        <v>457</v>
      </c>
      <c r="B182" s="257"/>
      <c r="C182" s="79"/>
      <c r="D182" s="79"/>
      <c r="E182" s="79"/>
      <c r="F182" s="80"/>
      <c r="G182" s="257" t="s">
        <v>457</v>
      </c>
      <c r="H182" s="257"/>
      <c r="I182" s="79"/>
      <c r="J182" s="79"/>
      <c r="K182" s="79"/>
      <c r="L182" s="80"/>
    </row>
    <row r="183" spans="1:12">
      <c r="A183" s="153" t="s">
        <v>34</v>
      </c>
      <c r="B183" s="79"/>
      <c r="C183" s="79"/>
      <c r="D183" s="79"/>
      <c r="E183" s="79"/>
      <c r="F183" s="80"/>
      <c r="G183" s="153" t="s">
        <v>34</v>
      </c>
      <c r="H183" s="79"/>
      <c r="I183" s="79"/>
      <c r="J183" s="79"/>
      <c r="K183" s="79"/>
      <c r="L183" s="80"/>
    </row>
    <row r="184" spans="1:12" ht="67.5">
      <c r="A184" s="85" t="s">
        <v>404</v>
      </c>
      <c r="B184" s="79" t="s">
        <v>125</v>
      </c>
      <c r="C184" s="79" t="s">
        <v>358</v>
      </c>
      <c r="D184" s="79"/>
      <c r="E184" s="81">
        <v>950000</v>
      </c>
      <c r="F184" s="81">
        <f>D184+E184</f>
        <v>950000</v>
      </c>
      <c r="G184" s="85" t="s">
        <v>404</v>
      </c>
      <c r="H184" s="79" t="s">
        <v>125</v>
      </c>
      <c r="I184" s="155" t="s">
        <v>577</v>
      </c>
      <c r="J184" s="79"/>
      <c r="K184" s="157">
        <f>950000-10689</f>
        <v>939311</v>
      </c>
      <c r="L184" s="81">
        <f>J184+K184</f>
        <v>939311</v>
      </c>
    </row>
    <row r="185" spans="1:12">
      <c r="A185" s="153" t="s">
        <v>35</v>
      </c>
      <c r="B185" s="79"/>
      <c r="C185" s="79"/>
      <c r="D185" s="79"/>
      <c r="E185" s="81"/>
      <c r="F185" s="80"/>
      <c r="G185" s="153" t="s">
        <v>35</v>
      </c>
      <c r="H185" s="79"/>
      <c r="I185" s="79"/>
      <c r="J185" s="79"/>
      <c r="K185" s="81"/>
      <c r="L185" s="80"/>
    </row>
    <row r="186" spans="1:12" ht="33.75">
      <c r="A186" s="95" t="s">
        <v>405</v>
      </c>
      <c r="B186" s="79" t="s">
        <v>134</v>
      </c>
      <c r="C186" s="79" t="s">
        <v>139</v>
      </c>
      <c r="D186" s="79"/>
      <c r="E186" s="80">
        <v>1</v>
      </c>
      <c r="F186" s="80">
        <v>1</v>
      </c>
      <c r="G186" s="95" t="s">
        <v>405</v>
      </c>
      <c r="H186" s="79" t="s">
        <v>134</v>
      </c>
      <c r="I186" s="79" t="s">
        <v>139</v>
      </c>
      <c r="J186" s="79"/>
      <c r="K186" s="80">
        <v>1</v>
      </c>
      <c r="L186" s="80">
        <v>1</v>
      </c>
    </row>
    <row r="187" spans="1:12">
      <c r="A187" s="153" t="s">
        <v>36</v>
      </c>
      <c r="B187" s="79"/>
      <c r="C187" s="79"/>
      <c r="D187" s="79"/>
      <c r="E187" s="79"/>
      <c r="F187" s="80"/>
      <c r="G187" s="153" t="s">
        <v>36</v>
      </c>
      <c r="H187" s="79"/>
      <c r="I187" s="79"/>
      <c r="J187" s="79"/>
      <c r="K187" s="79"/>
      <c r="L187" s="80"/>
    </row>
    <row r="188" spans="1:12" ht="24.75" customHeight="1">
      <c r="A188" s="95" t="s">
        <v>383</v>
      </c>
      <c r="B188" s="79" t="s">
        <v>129</v>
      </c>
      <c r="C188" s="79" t="s">
        <v>137</v>
      </c>
      <c r="D188" s="79"/>
      <c r="E188" s="81">
        <f>E184/E186</f>
        <v>950000</v>
      </c>
      <c r="F188" s="81">
        <f>D188+E188</f>
        <v>950000</v>
      </c>
      <c r="G188" s="95" t="s">
        <v>383</v>
      </c>
      <c r="H188" s="79" t="s">
        <v>129</v>
      </c>
      <c r="I188" s="79" t="s">
        <v>137</v>
      </c>
      <c r="J188" s="79"/>
      <c r="K188" s="81">
        <f>K184/K186</f>
        <v>939311</v>
      </c>
      <c r="L188" s="81">
        <f>J188+K188</f>
        <v>939311</v>
      </c>
    </row>
    <row r="189" spans="1:12">
      <c r="A189" s="153" t="s">
        <v>37</v>
      </c>
      <c r="B189" s="79"/>
      <c r="C189" s="79"/>
      <c r="D189" s="79"/>
      <c r="E189" s="79"/>
      <c r="F189" s="80"/>
      <c r="G189" s="153" t="s">
        <v>37</v>
      </c>
      <c r="H189" s="79"/>
      <c r="I189" s="79"/>
      <c r="J189" s="79"/>
      <c r="K189" s="79"/>
      <c r="L189" s="80"/>
    </row>
    <row r="190" spans="1:12" ht="45">
      <c r="A190" s="85" t="s">
        <v>384</v>
      </c>
      <c r="B190" s="79" t="s">
        <v>142</v>
      </c>
      <c r="C190" s="79" t="s">
        <v>141</v>
      </c>
      <c r="D190" s="79"/>
      <c r="E190" s="79">
        <v>100</v>
      </c>
      <c r="F190" s="80">
        <v>100</v>
      </c>
      <c r="G190" s="85" t="s">
        <v>384</v>
      </c>
      <c r="H190" s="79" t="s">
        <v>142</v>
      </c>
      <c r="I190" s="79" t="s">
        <v>141</v>
      </c>
      <c r="J190" s="79"/>
      <c r="K190" s="79">
        <v>100</v>
      </c>
      <c r="L190" s="80">
        <v>100</v>
      </c>
    </row>
    <row r="191" spans="1:12">
      <c r="A191" s="158" t="s">
        <v>454</v>
      </c>
      <c r="B191" s="163"/>
      <c r="C191" s="163"/>
      <c r="D191" s="163"/>
      <c r="E191" s="163"/>
      <c r="F191" s="158">
        <v>5085238</v>
      </c>
      <c r="G191" s="158" t="s">
        <v>454</v>
      </c>
      <c r="H191" s="79"/>
      <c r="I191" s="79"/>
      <c r="J191" s="79"/>
      <c r="K191" s="80"/>
      <c r="L191" s="158">
        <v>8080238</v>
      </c>
    </row>
    <row r="192" spans="1:12">
      <c r="A192" s="166"/>
      <c r="B192" s="163"/>
      <c r="C192" s="163"/>
      <c r="D192" s="163"/>
      <c r="E192" s="163"/>
      <c r="F192" s="163"/>
      <c r="G192" s="310" t="s">
        <v>590</v>
      </c>
      <c r="H192" s="310"/>
      <c r="I192" s="79"/>
      <c r="J192" s="79"/>
      <c r="K192" s="79"/>
      <c r="L192" s="80"/>
    </row>
    <row r="193" spans="1:12">
      <c r="A193" s="166"/>
      <c r="B193" s="163"/>
      <c r="C193" s="163"/>
      <c r="D193" s="163"/>
      <c r="E193" s="163"/>
      <c r="F193" s="163"/>
      <c r="G193" s="153" t="s">
        <v>34</v>
      </c>
      <c r="H193" s="79"/>
      <c r="I193" s="79"/>
      <c r="J193" s="79"/>
      <c r="K193" s="79"/>
      <c r="L193" s="80"/>
    </row>
    <row r="194" spans="1:12" ht="46.5" customHeight="1">
      <c r="A194" s="166"/>
      <c r="B194" s="163"/>
      <c r="C194" s="163"/>
      <c r="D194" s="163"/>
      <c r="E194" s="163"/>
      <c r="F194" s="163"/>
      <c r="G194" s="85" t="s">
        <v>592</v>
      </c>
      <c r="H194" s="79" t="s">
        <v>125</v>
      </c>
      <c r="I194" s="155" t="s">
        <v>572</v>
      </c>
      <c r="J194" s="79"/>
      <c r="K194" s="157">
        <v>1500000</v>
      </c>
      <c r="L194" s="81">
        <f>J194+K194</f>
        <v>1500000</v>
      </c>
    </row>
    <row r="195" spans="1:12">
      <c r="A195" s="166"/>
      <c r="B195" s="163"/>
      <c r="C195" s="163"/>
      <c r="D195" s="163"/>
      <c r="E195" s="163"/>
      <c r="F195" s="163"/>
      <c r="G195" s="153" t="s">
        <v>35</v>
      </c>
      <c r="H195" s="79"/>
      <c r="I195" s="79"/>
      <c r="J195" s="79"/>
      <c r="K195" s="81"/>
      <c r="L195" s="80"/>
    </row>
    <row r="196" spans="1:12" ht="22.5">
      <c r="A196" s="166"/>
      <c r="B196" s="163"/>
      <c r="C196" s="163"/>
      <c r="D196" s="163"/>
      <c r="E196" s="163"/>
      <c r="F196" s="163"/>
      <c r="G196" s="95" t="s">
        <v>591</v>
      </c>
      <c r="H196" s="79" t="s">
        <v>334</v>
      </c>
      <c r="I196" s="79" t="s">
        <v>139</v>
      </c>
      <c r="J196" s="79"/>
      <c r="K196" s="80">
        <v>544</v>
      </c>
      <c r="L196" s="80">
        <f>K196</f>
        <v>544</v>
      </c>
    </row>
    <row r="197" spans="1:12" ht="15" hidden="1" customHeight="1">
      <c r="A197" s="166"/>
      <c r="B197" s="163"/>
      <c r="C197" s="163"/>
      <c r="D197" s="163"/>
      <c r="E197" s="163"/>
      <c r="F197" s="163"/>
      <c r="G197" s="153" t="s">
        <v>36</v>
      </c>
      <c r="H197" s="79"/>
      <c r="I197" s="79"/>
      <c r="J197" s="79"/>
      <c r="K197" s="79"/>
      <c r="L197" s="80"/>
    </row>
    <row r="198" spans="1:12" ht="15" hidden="1" customHeight="1">
      <c r="A198" s="166"/>
      <c r="B198" s="163"/>
      <c r="C198" s="163"/>
      <c r="D198" s="163"/>
      <c r="E198" s="163"/>
      <c r="F198" s="163"/>
      <c r="G198" s="95" t="s">
        <v>593</v>
      </c>
      <c r="H198" s="79" t="s">
        <v>129</v>
      </c>
      <c r="I198" s="79" t="s">
        <v>137</v>
      </c>
      <c r="J198" s="79"/>
      <c r="K198" s="81">
        <f>K194/K196</f>
        <v>2757.3529411764707</v>
      </c>
      <c r="L198" s="81">
        <f>L194/L196</f>
        <v>2757.3529411764707</v>
      </c>
    </row>
    <row r="199" spans="1:12" ht="33.75" hidden="1" customHeight="1">
      <c r="A199" s="166"/>
      <c r="B199" s="163"/>
      <c r="C199" s="163"/>
      <c r="D199" s="163"/>
      <c r="E199" s="163"/>
      <c r="F199" s="163"/>
      <c r="G199" s="153" t="s">
        <v>37</v>
      </c>
      <c r="H199" s="79"/>
      <c r="I199" s="79"/>
      <c r="J199" s="79"/>
      <c r="K199" s="79"/>
      <c r="L199" s="80"/>
    </row>
    <row r="200" spans="1:12" ht="15" hidden="1" customHeight="1">
      <c r="A200" s="166"/>
      <c r="B200" s="163"/>
      <c r="C200" s="163"/>
      <c r="D200" s="163"/>
      <c r="E200" s="163"/>
      <c r="F200" s="163"/>
      <c r="G200" s="85" t="s">
        <v>594</v>
      </c>
      <c r="H200" s="79" t="s">
        <v>142</v>
      </c>
      <c r="I200" s="79" t="s">
        <v>141</v>
      </c>
      <c r="J200" s="79"/>
      <c r="K200" s="79">
        <v>100</v>
      </c>
      <c r="L200" s="80">
        <v>100</v>
      </c>
    </row>
    <row r="201" spans="1:12" ht="33.75" hidden="1" customHeight="1">
      <c r="A201" s="166"/>
      <c r="B201" s="163"/>
      <c r="C201" s="163"/>
      <c r="D201" s="163"/>
      <c r="E201" s="163"/>
      <c r="F201" s="163"/>
      <c r="G201" s="310" t="s">
        <v>585</v>
      </c>
      <c r="H201" s="310"/>
      <c r="I201" s="79"/>
      <c r="J201" s="79"/>
      <c r="K201" s="79"/>
      <c r="L201" s="80"/>
    </row>
    <row r="202" spans="1:12" ht="15" hidden="1" customHeight="1">
      <c r="A202" s="166"/>
      <c r="B202" s="163"/>
      <c r="C202" s="163"/>
      <c r="D202" s="163"/>
      <c r="E202" s="163"/>
      <c r="F202" s="163"/>
      <c r="G202" s="153" t="s">
        <v>34</v>
      </c>
      <c r="H202" s="79"/>
      <c r="I202" s="79"/>
      <c r="J202" s="79"/>
      <c r="K202" s="79"/>
      <c r="L202" s="80"/>
    </row>
    <row r="203" spans="1:12" ht="22.5" hidden="1" customHeight="1">
      <c r="A203" s="166"/>
      <c r="B203" s="163"/>
      <c r="C203" s="163"/>
      <c r="D203" s="163"/>
      <c r="E203" s="163"/>
      <c r="F203" s="163"/>
      <c r="G203" s="85" t="s">
        <v>586</v>
      </c>
      <c r="H203" s="79" t="s">
        <v>125</v>
      </c>
      <c r="I203" s="155" t="s">
        <v>572</v>
      </c>
      <c r="J203" s="79"/>
      <c r="K203" s="157">
        <v>1500000</v>
      </c>
      <c r="L203" s="81">
        <f>J203+K203</f>
        <v>1500000</v>
      </c>
    </row>
    <row r="204" spans="1:12" ht="15" hidden="1" customHeight="1">
      <c r="A204" s="166"/>
      <c r="B204" s="163"/>
      <c r="C204" s="163"/>
      <c r="D204" s="163"/>
      <c r="E204" s="163"/>
      <c r="F204" s="163"/>
      <c r="G204" s="153" t="s">
        <v>35</v>
      </c>
      <c r="H204" s="79"/>
      <c r="I204" s="79"/>
      <c r="J204" s="79"/>
      <c r="K204" s="81"/>
      <c r="L204" s="80"/>
    </row>
    <row r="205" spans="1:12" ht="45" hidden="1" customHeight="1">
      <c r="A205" s="166"/>
      <c r="B205" s="163"/>
      <c r="C205" s="163"/>
      <c r="D205" s="163"/>
      <c r="E205" s="163"/>
      <c r="F205" s="163"/>
      <c r="G205" s="95" t="s">
        <v>587</v>
      </c>
      <c r="H205" s="79" t="s">
        <v>334</v>
      </c>
      <c r="I205" s="79" t="s">
        <v>139</v>
      </c>
      <c r="J205" s="79"/>
      <c r="K205" s="80">
        <v>600</v>
      </c>
      <c r="L205" s="80">
        <f>K205</f>
        <v>600</v>
      </c>
    </row>
    <row r="206" spans="1:12">
      <c r="A206" s="166"/>
      <c r="B206" s="163"/>
      <c r="C206" s="163"/>
      <c r="D206" s="163"/>
      <c r="E206" s="163"/>
      <c r="F206" s="163"/>
      <c r="G206" s="153" t="s">
        <v>36</v>
      </c>
      <c r="H206" s="79"/>
      <c r="I206" s="79"/>
      <c r="J206" s="79"/>
      <c r="K206" s="79"/>
      <c r="L206" s="80"/>
    </row>
    <row r="207" spans="1:12" ht="15" customHeight="1">
      <c r="A207" s="166"/>
      <c r="B207" s="163"/>
      <c r="C207" s="163"/>
      <c r="D207" s="163"/>
      <c r="E207" s="163"/>
      <c r="F207" s="163"/>
      <c r="G207" s="95" t="s">
        <v>588</v>
      </c>
      <c r="H207" s="79" t="s">
        <v>129</v>
      </c>
      <c r="I207" s="79" t="s">
        <v>137</v>
      </c>
      <c r="J207" s="79"/>
      <c r="K207" s="81">
        <f>K203/K205</f>
        <v>2500</v>
      </c>
      <c r="L207" s="81">
        <f>L203/L205</f>
        <v>2500</v>
      </c>
    </row>
    <row r="208" spans="1:12">
      <c r="A208" s="166"/>
      <c r="B208" s="163"/>
      <c r="C208" s="163"/>
      <c r="D208" s="163"/>
      <c r="E208" s="163"/>
      <c r="F208" s="163"/>
      <c r="G208" s="153" t="s">
        <v>37</v>
      </c>
      <c r="H208" s="79"/>
      <c r="I208" s="79"/>
      <c r="J208" s="79"/>
      <c r="K208" s="79"/>
      <c r="L208" s="80"/>
    </row>
    <row r="209" spans="1:12" ht="45">
      <c r="A209" s="166"/>
      <c r="B209" s="163"/>
      <c r="C209" s="163"/>
      <c r="D209" s="163"/>
      <c r="E209" s="163"/>
      <c r="F209" s="163"/>
      <c r="G209" s="85" t="s">
        <v>589</v>
      </c>
      <c r="H209" s="79" t="s">
        <v>142</v>
      </c>
      <c r="I209" s="79" t="s">
        <v>141</v>
      </c>
      <c r="J209" s="79"/>
      <c r="K209" s="79">
        <v>100</v>
      </c>
      <c r="L209" s="80">
        <v>100</v>
      </c>
    </row>
    <row r="210" spans="1:12">
      <c r="A210" s="166"/>
      <c r="B210" s="163"/>
      <c r="C210" s="163"/>
      <c r="D210" s="163"/>
      <c r="E210" s="163"/>
      <c r="F210" s="163"/>
      <c r="G210" s="116" t="s">
        <v>579</v>
      </c>
      <c r="H210" s="149"/>
      <c r="I210" s="149"/>
      <c r="J210" s="149"/>
      <c r="K210" s="150">
        <f>K213</f>
        <v>60000</v>
      </c>
      <c r="L210" s="84">
        <f>J210+K210</f>
        <v>60000</v>
      </c>
    </row>
    <row r="211" spans="1:12">
      <c r="A211" s="166"/>
      <c r="B211" s="163"/>
      <c r="C211" s="163"/>
      <c r="D211" s="163"/>
      <c r="E211" s="163"/>
      <c r="F211" s="163"/>
      <c r="G211" s="310" t="s">
        <v>580</v>
      </c>
      <c r="H211" s="310"/>
      <c r="I211" s="79"/>
      <c r="J211" s="79"/>
      <c r="K211" s="79"/>
      <c r="L211" s="80"/>
    </row>
    <row r="212" spans="1:12">
      <c r="A212" s="166"/>
      <c r="B212" s="163"/>
      <c r="C212" s="163"/>
      <c r="D212" s="163"/>
      <c r="E212" s="163"/>
      <c r="F212" s="163"/>
      <c r="G212" s="153" t="s">
        <v>34</v>
      </c>
      <c r="H212" s="79"/>
      <c r="I212" s="79"/>
      <c r="J212" s="79"/>
      <c r="K212" s="79"/>
      <c r="L212" s="80"/>
    </row>
    <row r="213" spans="1:12" ht="43.5" customHeight="1">
      <c r="A213" s="166"/>
      <c r="B213" s="163"/>
      <c r="C213" s="163"/>
      <c r="D213" s="163"/>
      <c r="E213" s="163"/>
      <c r="F213" s="163"/>
      <c r="G213" s="85" t="s">
        <v>581</v>
      </c>
      <c r="H213" s="79" t="s">
        <v>125</v>
      </c>
      <c r="I213" s="155" t="s">
        <v>577</v>
      </c>
      <c r="J213" s="79"/>
      <c r="K213" s="81">
        <v>60000</v>
      </c>
      <c r="L213" s="81">
        <f>K213</f>
        <v>60000</v>
      </c>
    </row>
    <row r="214" spans="1:12">
      <c r="A214" s="166"/>
      <c r="B214" s="163"/>
      <c r="C214" s="163"/>
      <c r="D214" s="163"/>
      <c r="E214" s="163"/>
      <c r="F214" s="163"/>
      <c r="G214" s="153" t="s">
        <v>35</v>
      </c>
      <c r="H214" s="79"/>
      <c r="I214" s="79"/>
      <c r="J214" s="79"/>
      <c r="K214" s="81"/>
      <c r="L214" s="80"/>
    </row>
    <row r="215" spans="1:12" ht="45">
      <c r="A215" s="166"/>
      <c r="B215" s="163"/>
      <c r="C215" s="163"/>
      <c r="D215" s="163"/>
      <c r="E215" s="163"/>
      <c r="F215" s="163"/>
      <c r="G215" s="95" t="s">
        <v>584</v>
      </c>
      <c r="H215" s="79" t="s">
        <v>314</v>
      </c>
      <c r="I215" s="79" t="s">
        <v>392</v>
      </c>
      <c r="J215" s="79"/>
      <c r="K215" s="80">
        <v>30</v>
      </c>
      <c r="L215" s="80">
        <v>1230</v>
      </c>
    </row>
    <row r="216" spans="1:12" ht="26.25" customHeight="1">
      <c r="A216" s="166"/>
      <c r="B216" s="163"/>
      <c r="C216" s="163"/>
      <c r="D216" s="163"/>
      <c r="E216" s="163"/>
      <c r="F216" s="163"/>
      <c r="G216" s="153" t="s">
        <v>36</v>
      </c>
      <c r="H216" s="79"/>
      <c r="I216" s="79"/>
      <c r="J216" s="79"/>
      <c r="K216" s="79"/>
      <c r="L216" s="80"/>
    </row>
    <row r="217" spans="1:12" ht="33.75">
      <c r="A217" s="166"/>
      <c r="B217" s="163"/>
      <c r="C217" s="163"/>
      <c r="D217" s="163"/>
      <c r="E217" s="163"/>
      <c r="F217" s="163"/>
      <c r="G217" s="95" t="s">
        <v>583</v>
      </c>
      <c r="H217" s="79" t="s">
        <v>129</v>
      </c>
      <c r="I217" s="79" t="s">
        <v>137</v>
      </c>
      <c r="J217" s="79"/>
      <c r="K217" s="81">
        <f>K213/K215</f>
        <v>2000</v>
      </c>
      <c r="L217" s="81">
        <f>L213/L215</f>
        <v>48.780487804878049</v>
      </c>
    </row>
    <row r="218" spans="1:12">
      <c r="A218" s="166"/>
      <c r="B218" s="163"/>
      <c r="C218" s="163"/>
      <c r="D218" s="163"/>
      <c r="E218" s="163"/>
      <c r="F218" s="163"/>
      <c r="G218" s="153" t="s">
        <v>37</v>
      </c>
      <c r="H218" s="79"/>
      <c r="I218" s="79"/>
      <c r="J218" s="79"/>
      <c r="K218" s="79"/>
      <c r="L218" s="80"/>
    </row>
    <row r="219" spans="1:12" ht="45">
      <c r="A219" s="166"/>
      <c r="B219" s="163"/>
      <c r="C219" s="163"/>
      <c r="D219" s="163"/>
      <c r="E219" s="163"/>
      <c r="F219" s="163"/>
      <c r="G219" s="85" t="s">
        <v>582</v>
      </c>
      <c r="H219" s="79" t="s">
        <v>142</v>
      </c>
      <c r="I219" s="79" t="s">
        <v>141</v>
      </c>
      <c r="J219" s="79"/>
      <c r="K219" s="79">
        <v>100</v>
      </c>
      <c r="L219" s="80">
        <v>100</v>
      </c>
    </row>
    <row r="220" spans="1:12">
      <c r="A220" s="166"/>
      <c r="B220" s="163"/>
      <c r="C220" s="163"/>
      <c r="D220" s="163"/>
      <c r="E220" s="163"/>
      <c r="F220" s="163"/>
      <c r="G220" s="153"/>
      <c r="H220" s="79"/>
      <c r="I220" s="117"/>
      <c r="J220" s="79"/>
      <c r="K220" s="79"/>
      <c r="L220" s="94"/>
    </row>
    <row r="221" spans="1:12">
      <c r="A221" s="166"/>
      <c r="B221" s="163"/>
      <c r="C221" s="163"/>
      <c r="D221" s="163"/>
      <c r="E221" s="163"/>
      <c r="F221" s="163"/>
      <c r="G221" s="95"/>
      <c r="H221" s="79"/>
      <c r="I221" s="79"/>
      <c r="J221" s="79"/>
      <c r="K221" s="81"/>
      <c r="L221" s="81"/>
    </row>
    <row r="222" spans="1:12">
      <c r="A222" s="166"/>
      <c r="B222" s="163"/>
      <c r="C222" s="163"/>
      <c r="D222" s="163"/>
      <c r="E222" s="163"/>
      <c r="F222" s="163"/>
      <c r="G222" s="95"/>
      <c r="H222" s="79"/>
      <c r="I222" s="79"/>
      <c r="J222" s="79"/>
      <c r="K222" s="81"/>
      <c r="L222" s="81"/>
    </row>
    <row r="223" spans="1:12" ht="23.25" customHeight="1">
      <c r="A223" s="166"/>
      <c r="B223" s="163"/>
      <c r="C223" s="163"/>
      <c r="D223" s="163"/>
      <c r="E223" s="163"/>
      <c r="F223" s="163"/>
      <c r="G223" s="153"/>
      <c r="H223" s="79"/>
      <c r="I223" s="117"/>
      <c r="J223" s="79"/>
      <c r="K223" s="79"/>
      <c r="L223" s="80"/>
    </row>
    <row r="224" spans="1:12">
      <c r="A224" s="166"/>
      <c r="B224" s="163"/>
      <c r="C224" s="163"/>
      <c r="D224" s="163"/>
      <c r="E224" s="163"/>
      <c r="F224" s="163"/>
      <c r="G224" s="95"/>
      <c r="H224" s="117"/>
      <c r="I224" s="117"/>
      <c r="J224" s="79"/>
      <c r="K224" s="79"/>
      <c r="L224" s="80"/>
    </row>
    <row r="225" spans="1:12">
      <c r="A225" s="116"/>
      <c r="B225" s="149"/>
      <c r="C225" s="149"/>
      <c r="D225" s="149"/>
      <c r="E225" s="150"/>
      <c r="F225" s="84"/>
      <c r="L225" s="167"/>
    </row>
    <row r="226" spans="1:12">
      <c r="A226" s="257"/>
      <c r="B226" s="257"/>
      <c r="C226" s="79"/>
      <c r="D226" s="79"/>
      <c r="E226" s="79"/>
      <c r="F226" s="80"/>
      <c r="G226" s="153"/>
      <c r="L226" s="167"/>
    </row>
    <row r="227" spans="1:12">
      <c r="A227" s="153"/>
      <c r="B227" s="79"/>
      <c r="C227" s="79"/>
      <c r="D227" s="79"/>
      <c r="E227" s="79"/>
      <c r="F227" s="80"/>
      <c r="L227" s="167"/>
    </row>
    <row r="228" spans="1:12">
      <c r="A228" s="85"/>
      <c r="B228" s="79"/>
      <c r="C228" s="79"/>
      <c r="D228" s="79"/>
      <c r="E228" s="81"/>
      <c r="F228" s="81"/>
      <c r="G228" s="153"/>
      <c r="L228" s="167"/>
    </row>
    <row r="229" spans="1:12">
      <c r="A229" s="153"/>
      <c r="B229" s="79"/>
      <c r="C229" s="79"/>
      <c r="D229" s="79"/>
      <c r="E229" s="81"/>
      <c r="F229" s="80"/>
      <c r="L229" s="167"/>
    </row>
    <row r="230" spans="1:12">
      <c r="A230" s="95"/>
      <c r="B230" s="79"/>
      <c r="C230" s="79"/>
      <c r="D230" s="79"/>
      <c r="E230" s="80"/>
      <c r="F230" s="80"/>
      <c r="G230" s="153"/>
      <c r="L230" s="167"/>
    </row>
    <row r="231" spans="1:12">
      <c r="A231" s="95"/>
      <c r="B231" s="79"/>
      <c r="C231" s="79"/>
      <c r="D231" s="79"/>
      <c r="E231" s="80"/>
      <c r="F231" s="80"/>
      <c r="G231" s="153"/>
      <c r="L231" s="167"/>
    </row>
    <row r="232" spans="1:12">
      <c r="A232" s="153"/>
      <c r="B232" s="79"/>
      <c r="C232" s="79"/>
      <c r="D232" s="79"/>
      <c r="E232" s="79"/>
      <c r="F232" s="80"/>
      <c r="L232" s="167"/>
    </row>
    <row r="233" spans="1:12">
      <c r="A233" s="95"/>
      <c r="B233" s="79"/>
      <c r="C233" s="79"/>
      <c r="D233" s="79"/>
      <c r="E233" s="81"/>
      <c r="F233" s="81"/>
      <c r="G233" s="153"/>
      <c r="L233" s="167"/>
    </row>
    <row r="234" spans="1:12">
      <c r="A234" s="95"/>
      <c r="B234" s="79"/>
      <c r="C234" s="79"/>
      <c r="D234" s="79"/>
      <c r="E234" s="81"/>
      <c r="F234" s="81"/>
      <c r="G234" s="153"/>
      <c r="L234" s="167"/>
    </row>
    <row r="235" spans="1:12">
      <c r="A235" s="153"/>
      <c r="B235" s="79"/>
      <c r="C235" s="79"/>
      <c r="D235" s="79"/>
      <c r="E235" s="79"/>
      <c r="F235" s="80"/>
      <c r="L235" s="167"/>
    </row>
    <row r="236" spans="1:12">
      <c r="A236" s="85"/>
      <c r="B236" s="79"/>
      <c r="C236" s="79"/>
      <c r="D236" s="79"/>
      <c r="E236" s="79"/>
      <c r="F236" s="80"/>
      <c r="G236" s="153"/>
      <c r="L236" s="167"/>
    </row>
    <row r="237" spans="1:12">
      <c r="A237" s="168"/>
      <c r="G237" s="257"/>
      <c r="H237" s="257"/>
      <c r="I237" s="79"/>
      <c r="J237" s="79"/>
      <c r="K237" s="79"/>
      <c r="L237" s="80"/>
    </row>
    <row r="238" spans="1:12">
      <c r="A238" s="168"/>
      <c r="G238" s="153"/>
      <c r="H238" s="79"/>
      <c r="I238" s="79"/>
      <c r="J238" s="79"/>
      <c r="K238" s="79"/>
      <c r="L238" s="80"/>
    </row>
    <row r="239" spans="1:12">
      <c r="A239" s="168"/>
      <c r="G239" s="85"/>
      <c r="H239" s="79"/>
      <c r="I239" s="79"/>
      <c r="J239" s="79"/>
      <c r="K239" s="81"/>
      <c r="L239" s="81"/>
    </row>
    <row r="240" spans="1:12">
      <c r="A240" s="168"/>
      <c r="G240" s="153"/>
      <c r="H240" s="79"/>
      <c r="I240" s="79"/>
      <c r="J240" s="79"/>
      <c r="K240" s="81"/>
      <c r="L240" s="80"/>
    </row>
    <row r="241" spans="1:12">
      <c r="A241" s="168"/>
      <c r="G241" s="95"/>
      <c r="H241" s="79"/>
      <c r="I241" s="79"/>
      <c r="J241" s="79"/>
      <c r="K241" s="80"/>
      <c r="L241" s="80"/>
    </row>
    <row r="242" spans="1:12">
      <c r="A242" s="168"/>
      <c r="G242" s="153"/>
      <c r="H242" s="79"/>
      <c r="I242" s="79"/>
      <c r="J242" s="79"/>
      <c r="K242" s="79"/>
      <c r="L242" s="80"/>
    </row>
    <row r="243" spans="1:12">
      <c r="A243" s="168"/>
      <c r="G243" s="95"/>
      <c r="H243" s="79"/>
      <c r="I243" s="79"/>
      <c r="J243" s="79"/>
      <c r="K243" s="81"/>
      <c r="L243" s="81"/>
    </row>
    <row r="244" spans="1:12">
      <c r="A244" s="168"/>
      <c r="G244" s="153"/>
      <c r="H244" s="79"/>
      <c r="I244" s="79"/>
      <c r="J244" s="79"/>
      <c r="K244" s="79"/>
      <c r="L244" s="80"/>
    </row>
    <row r="245" spans="1:12">
      <c r="A245" s="168"/>
      <c r="G245" s="85"/>
      <c r="H245" s="79"/>
      <c r="I245" s="79"/>
      <c r="J245" s="79"/>
      <c r="K245" s="79"/>
      <c r="L245" s="80"/>
    </row>
    <row r="246" spans="1:12">
      <c r="A246" s="168"/>
      <c r="G246" s="257"/>
      <c r="H246" s="257"/>
      <c r="I246" s="79"/>
      <c r="J246" s="79"/>
      <c r="K246" s="79"/>
      <c r="L246" s="80"/>
    </row>
    <row r="247" spans="1:12">
      <c r="A247" s="168"/>
      <c r="G247" s="153"/>
      <c r="H247" s="79"/>
      <c r="I247" s="79"/>
      <c r="J247" s="79"/>
      <c r="K247" s="79"/>
      <c r="L247" s="80"/>
    </row>
    <row r="248" spans="1:12">
      <c r="A248" s="168"/>
      <c r="G248" s="85"/>
      <c r="H248" s="79"/>
      <c r="I248" s="79"/>
      <c r="J248" s="79"/>
      <c r="K248" s="81"/>
      <c r="L248" s="81"/>
    </row>
    <row r="249" spans="1:12">
      <c r="A249" s="168"/>
      <c r="G249" s="153"/>
      <c r="H249" s="79"/>
      <c r="I249" s="79"/>
      <c r="J249" s="79"/>
      <c r="K249" s="81"/>
      <c r="L249" s="80"/>
    </row>
    <row r="250" spans="1:12">
      <c r="A250" s="168"/>
      <c r="G250" s="95"/>
      <c r="H250" s="79"/>
      <c r="I250" s="79"/>
      <c r="J250" s="79"/>
      <c r="K250" s="80"/>
      <c r="L250" s="80"/>
    </row>
    <row r="251" spans="1:12">
      <c r="A251" s="168"/>
      <c r="G251" s="153"/>
      <c r="H251" s="79"/>
      <c r="I251" s="79"/>
      <c r="J251" s="79"/>
      <c r="K251" s="79"/>
      <c r="L251" s="80"/>
    </row>
    <row r="252" spans="1:12">
      <c r="A252" s="168"/>
      <c r="G252" s="95"/>
      <c r="H252" s="79"/>
      <c r="I252" s="79"/>
      <c r="J252" s="79"/>
      <c r="K252" s="81"/>
      <c r="L252" s="81"/>
    </row>
    <row r="253" spans="1:12">
      <c r="A253" s="168"/>
      <c r="G253" s="153"/>
      <c r="H253" s="79"/>
      <c r="I253" s="79"/>
      <c r="J253" s="79"/>
      <c r="K253" s="79"/>
      <c r="L253" s="80"/>
    </row>
    <row r="254" spans="1:12">
      <c r="A254" s="168"/>
      <c r="G254" s="85"/>
      <c r="H254" s="79"/>
      <c r="I254" s="79"/>
      <c r="J254" s="79"/>
      <c r="K254" s="79"/>
      <c r="L254" s="80"/>
    </row>
    <row r="255" spans="1:12">
      <c r="A255" s="168"/>
      <c r="G255" s="257"/>
      <c r="H255" s="257"/>
      <c r="I255" s="79"/>
      <c r="J255" s="79"/>
      <c r="K255" s="79"/>
      <c r="L255" s="80"/>
    </row>
    <row r="256" spans="1:12">
      <c r="A256" s="168"/>
      <c r="G256" s="153"/>
      <c r="H256" s="79"/>
      <c r="I256" s="79"/>
      <c r="J256" s="79"/>
      <c r="K256" s="79"/>
      <c r="L256" s="80"/>
    </row>
    <row r="257" spans="1:12">
      <c r="A257" s="168"/>
      <c r="G257" s="85"/>
      <c r="H257" s="79"/>
      <c r="I257" s="79"/>
      <c r="J257" s="79"/>
      <c r="K257" s="81"/>
      <c r="L257" s="81"/>
    </row>
    <row r="258" spans="1:12">
      <c r="A258" s="168"/>
      <c r="G258" s="153"/>
      <c r="H258" s="79"/>
      <c r="I258" s="79"/>
      <c r="J258" s="79"/>
      <c r="K258" s="81"/>
      <c r="L258" s="80"/>
    </row>
    <row r="259" spans="1:12">
      <c r="A259" s="168"/>
      <c r="G259" s="95"/>
      <c r="H259" s="79"/>
      <c r="I259" s="79"/>
      <c r="J259" s="79"/>
      <c r="K259" s="80"/>
      <c r="L259" s="80"/>
    </row>
    <row r="260" spans="1:12">
      <c r="A260" s="168"/>
      <c r="G260" s="153"/>
      <c r="H260" s="79"/>
      <c r="I260" s="79"/>
      <c r="J260" s="79"/>
      <c r="K260" s="79"/>
      <c r="L260" s="80"/>
    </row>
    <row r="261" spans="1:12">
      <c r="A261" s="168"/>
      <c r="G261" s="95"/>
      <c r="H261" s="79"/>
      <c r="I261" s="79"/>
      <c r="J261" s="79"/>
      <c r="K261" s="81"/>
      <c r="L261" s="81"/>
    </row>
    <row r="262" spans="1:12">
      <c r="A262" s="168"/>
      <c r="G262" s="153"/>
      <c r="H262" s="79"/>
      <c r="I262" s="79"/>
      <c r="J262" s="79"/>
      <c r="K262" s="79"/>
      <c r="L262" s="80"/>
    </row>
    <row r="263" spans="1:12">
      <c r="A263" s="169"/>
      <c r="B263" s="170"/>
      <c r="C263" s="170"/>
      <c r="D263" s="170"/>
      <c r="E263" s="170"/>
      <c r="F263" s="170"/>
      <c r="G263" s="85"/>
      <c r="H263" s="79"/>
      <c r="I263" s="79"/>
      <c r="J263" s="79"/>
      <c r="K263" s="79"/>
      <c r="L263" s="80"/>
    </row>
  </sheetData>
  <mergeCells count="33">
    <mergeCell ref="G118:H118"/>
    <mergeCell ref="A128:B128"/>
    <mergeCell ref="A137:B137"/>
    <mergeCell ref="A146:B146"/>
    <mergeCell ref="A155:B155"/>
    <mergeCell ref="A226:B226"/>
    <mergeCell ref="G182:H182"/>
    <mergeCell ref="G144:H144"/>
    <mergeCell ref="A126:B126"/>
    <mergeCell ref="G135:H135"/>
    <mergeCell ref="A164:B164"/>
    <mergeCell ref="A173:B173"/>
    <mergeCell ref="A182:B182"/>
    <mergeCell ref="G246:H246"/>
    <mergeCell ref="G255:H255"/>
    <mergeCell ref="G237:H237"/>
    <mergeCell ref="G192:H192"/>
    <mergeCell ref="G201:H201"/>
    <mergeCell ref="G211:H211"/>
    <mergeCell ref="A1:B1"/>
    <mergeCell ref="A2:B2"/>
    <mergeCell ref="G1:H1"/>
    <mergeCell ref="G2:H2"/>
    <mergeCell ref="A109:B109"/>
    <mergeCell ref="A108:B108"/>
    <mergeCell ref="G109:H109"/>
    <mergeCell ref="G108:H108"/>
    <mergeCell ref="A76:B76"/>
    <mergeCell ref="G76:H76"/>
    <mergeCell ref="A98:B98"/>
    <mergeCell ref="A99:B99"/>
    <mergeCell ref="G98:H98"/>
    <mergeCell ref="G99:H99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B5:C11"/>
  <sheetViews>
    <sheetView workbookViewId="0">
      <selection activeCell="B5" sqref="B5:C11"/>
    </sheetView>
  </sheetViews>
  <sheetFormatPr defaultRowHeight="15"/>
  <cols>
    <col min="2" max="2" width="7.25" customWidth="1"/>
    <col min="3" max="3" width="20" customWidth="1"/>
  </cols>
  <sheetData>
    <row r="5" spans="2:3" ht="15.75">
      <c r="B5" s="37">
        <v>1</v>
      </c>
      <c r="C5" s="36" t="s">
        <v>34</v>
      </c>
    </row>
    <row r="6" spans="2:3" ht="15.75">
      <c r="B6" s="37"/>
      <c r="C6" s="35"/>
    </row>
    <row r="7" spans="2:3" ht="15.75">
      <c r="B7" s="37">
        <v>2</v>
      </c>
      <c r="C7" s="36" t="s">
        <v>35</v>
      </c>
    </row>
    <row r="8" spans="2:3" ht="15.75">
      <c r="B8" s="37"/>
      <c r="C8" s="36"/>
    </row>
    <row r="9" spans="2:3" ht="15.75">
      <c r="B9" s="37">
        <v>3</v>
      </c>
      <c r="C9" s="36" t="s">
        <v>36</v>
      </c>
    </row>
    <row r="10" spans="2:3" ht="15.75">
      <c r="B10" s="37"/>
      <c r="C10" s="35"/>
    </row>
    <row r="11" spans="2:3" ht="15.75">
      <c r="B11" s="37">
        <v>4</v>
      </c>
      <c r="C11" s="36" t="s">
        <v>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N27"/>
  <sheetViews>
    <sheetView topLeftCell="A4" workbookViewId="0">
      <selection activeCell="H21" sqref="H21"/>
    </sheetView>
  </sheetViews>
  <sheetFormatPr defaultColWidth="9" defaultRowHeight="15"/>
  <cols>
    <col min="1" max="1" width="9" style="58"/>
    <col min="2" max="2" width="46" style="58" customWidth="1"/>
    <col min="3" max="3" width="9" style="58"/>
    <col min="4" max="4" width="0" style="58" hidden="1" customWidth="1"/>
    <col min="5" max="8" width="9" style="58"/>
    <col min="9" max="9" width="39.75" style="58" customWidth="1"/>
    <col min="10" max="11" width="9" style="58"/>
    <col min="12" max="13" width="11.75" style="58" customWidth="1"/>
    <col min="14" max="14" width="13.75" style="58" customWidth="1"/>
    <col min="15" max="16384" width="9" style="58"/>
  </cols>
  <sheetData>
    <row r="1" spans="1:14" ht="31.5" customHeight="1">
      <c r="A1" s="249" t="s">
        <v>296</v>
      </c>
      <c r="B1" s="249"/>
      <c r="C1" s="249"/>
      <c r="D1" s="249"/>
      <c r="E1" s="249"/>
      <c r="F1" s="249"/>
      <c r="H1" s="249" t="s">
        <v>301</v>
      </c>
      <c r="I1" s="249"/>
      <c r="J1" s="249"/>
      <c r="K1" s="249"/>
      <c r="L1" s="249"/>
    </row>
    <row r="2" spans="1:14">
      <c r="L2" s="58">
        <v>84766450</v>
      </c>
      <c r="M2" s="58">
        <v>31979864</v>
      </c>
      <c r="N2" s="58">
        <f>SUM(L2:M2)</f>
        <v>116746314</v>
      </c>
    </row>
    <row r="3" spans="1:14">
      <c r="L3" s="58">
        <v>16700000</v>
      </c>
      <c r="M3" s="58">
        <v>-49000</v>
      </c>
      <c r="N3" s="58">
        <f>SUM(L3:M3)</f>
        <v>16651000</v>
      </c>
    </row>
    <row r="4" spans="1:14">
      <c r="L4" s="38">
        <f>L2+L3</f>
        <v>101466450</v>
      </c>
      <c r="M4" s="38">
        <f>M2+M3</f>
        <v>31930864</v>
      </c>
      <c r="N4" s="38">
        <f>SUM(L4:M4)</f>
        <v>133397314</v>
      </c>
    </row>
    <row r="5" spans="1:14">
      <c r="A5" s="40">
        <v>7</v>
      </c>
      <c r="B5" s="275" t="s">
        <v>248</v>
      </c>
      <c r="C5" s="276"/>
      <c r="D5" s="38"/>
      <c r="H5" s="40">
        <v>7</v>
      </c>
      <c r="I5" s="275" t="s">
        <v>248</v>
      </c>
      <c r="J5" s="276"/>
    </row>
    <row r="6" spans="1:14">
      <c r="A6" s="39"/>
      <c r="B6" s="277" t="s">
        <v>259</v>
      </c>
      <c r="C6" s="278"/>
      <c r="D6" s="38">
        <v>39744000</v>
      </c>
      <c r="H6" s="39"/>
      <c r="I6" s="277" t="s">
        <v>259</v>
      </c>
      <c r="J6" s="278"/>
    </row>
    <row r="7" spans="1:14">
      <c r="A7" s="40">
        <v>11</v>
      </c>
      <c r="B7" s="267" t="s">
        <v>175</v>
      </c>
      <c r="C7" s="268"/>
      <c r="H7" s="40">
        <v>11</v>
      </c>
      <c r="I7" s="267" t="s">
        <v>175</v>
      </c>
      <c r="J7" s="268"/>
    </row>
    <row r="8" spans="1:14">
      <c r="B8" s="273" t="s">
        <v>280</v>
      </c>
      <c r="C8" s="274"/>
      <c r="E8" s="38">
        <v>1699000</v>
      </c>
      <c r="I8" s="273" t="s">
        <v>280</v>
      </c>
      <c r="J8" s="274"/>
      <c r="K8" s="38">
        <f>1699000-49000</f>
        <v>1650000</v>
      </c>
    </row>
    <row r="9" spans="1:14">
      <c r="K9" s="59">
        <f t="shared" ref="K9:L9" si="0">M4</f>
        <v>31930864</v>
      </c>
      <c r="L9" s="59">
        <f t="shared" si="0"/>
        <v>133397314</v>
      </c>
    </row>
    <row r="10" spans="1:14">
      <c r="A10" s="41">
        <v>7</v>
      </c>
      <c r="B10" s="55" t="s">
        <v>248</v>
      </c>
      <c r="C10" s="56"/>
      <c r="H10" s="41">
        <v>7</v>
      </c>
      <c r="I10" s="255" t="s">
        <v>248</v>
      </c>
      <c r="J10" s="256"/>
    </row>
    <row r="11" spans="1:14" ht="35.25" customHeight="1">
      <c r="A11" s="41"/>
      <c r="B11" s="55" t="s">
        <v>259</v>
      </c>
      <c r="C11" s="54"/>
      <c r="H11" s="41"/>
      <c r="I11" s="255" t="s">
        <v>259</v>
      </c>
      <c r="J11" s="265"/>
    </row>
    <row r="12" spans="1:14" ht="33.75">
      <c r="B12" s="43" t="s">
        <v>214</v>
      </c>
      <c r="C12" s="41" t="s">
        <v>125</v>
      </c>
      <c r="D12" s="44" t="s">
        <v>130</v>
      </c>
      <c r="E12" s="42">
        <f>19774000+20000000</f>
        <v>39774000</v>
      </c>
      <c r="I12" s="43" t="s">
        <v>214</v>
      </c>
      <c r="J12" s="41" t="s">
        <v>125</v>
      </c>
      <c r="K12" s="42">
        <f>19774000+20000000+16700000</f>
        <v>56474000</v>
      </c>
    </row>
    <row r="13" spans="1:14">
      <c r="B13" s="53" t="s">
        <v>35</v>
      </c>
      <c r="C13" s="41"/>
      <c r="D13" s="41"/>
      <c r="E13" s="48"/>
      <c r="I13" s="53" t="s">
        <v>35</v>
      </c>
      <c r="J13" s="41"/>
      <c r="K13" s="48"/>
    </row>
    <row r="14" spans="1:14" ht="22.5">
      <c r="B14" s="43" t="s">
        <v>215</v>
      </c>
      <c r="C14" s="41" t="s">
        <v>173</v>
      </c>
      <c r="D14" s="41" t="s">
        <v>139</v>
      </c>
      <c r="E14" s="48">
        <v>9</v>
      </c>
      <c r="I14" s="43" t="s">
        <v>215</v>
      </c>
      <c r="J14" s="41" t="s">
        <v>173</v>
      </c>
      <c r="K14" s="48">
        <v>9</v>
      </c>
    </row>
    <row r="15" spans="1:14">
      <c r="B15" s="45" t="s">
        <v>36</v>
      </c>
      <c r="C15" s="44"/>
      <c r="D15" s="44"/>
      <c r="E15" s="48"/>
      <c r="I15" s="45" t="s">
        <v>36</v>
      </c>
      <c r="J15" s="44"/>
      <c r="K15" s="48"/>
    </row>
    <row r="16" spans="1:14" ht="22.5">
      <c r="B16" s="43" t="s">
        <v>217</v>
      </c>
      <c r="C16" s="41" t="s">
        <v>125</v>
      </c>
      <c r="D16" s="41" t="s">
        <v>137</v>
      </c>
      <c r="E16" s="48">
        <f>E12/E14</f>
        <v>4419333.333333333</v>
      </c>
      <c r="I16" s="43" t="s">
        <v>217</v>
      </c>
      <c r="J16" s="41" t="s">
        <v>125</v>
      </c>
      <c r="K16" s="48">
        <f>K12/K14</f>
        <v>6274888.888888889</v>
      </c>
    </row>
    <row r="19" spans="1:8" ht="30" customHeight="1">
      <c r="A19" s="41"/>
      <c r="B19" s="55" t="s">
        <v>291</v>
      </c>
      <c r="C19" s="56"/>
      <c r="D19" s="41"/>
      <c r="E19" s="41"/>
      <c r="F19" s="41"/>
    </row>
    <row r="20" spans="1:8">
      <c r="A20" s="41">
        <v>1</v>
      </c>
      <c r="B20" s="57" t="s">
        <v>34</v>
      </c>
      <c r="C20" s="41"/>
      <c r="D20" s="50"/>
      <c r="E20" s="41"/>
      <c r="F20" s="41"/>
    </row>
    <row r="21" spans="1:8" ht="67.5">
      <c r="A21" s="41"/>
      <c r="B21" s="47" t="s">
        <v>287</v>
      </c>
      <c r="C21" s="41" t="s">
        <v>125</v>
      </c>
      <c r="D21" s="41" t="s">
        <v>292</v>
      </c>
      <c r="E21" s="41"/>
      <c r="F21" s="46">
        <v>49000</v>
      </c>
      <c r="H21" s="58" t="s">
        <v>297</v>
      </c>
    </row>
    <row r="22" spans="1:8">
      <c r="A22" s="41">
        <v>2</v>
      </c>
      <c r="B22" s="57" t="s">
        <v>35</v>
      </c>
      <c r="C22" s="41"/>
      <c r="D22" s="51"/>
      <c r="E22" s="41"/>
      <c r="F22" s="46"/>
      <c r="H22" s="58" t="s">
        <v>297</v>
      </c>
    </row>
    <row r="23" spans="1:8" ht="33.75">
      <c r="A23" s="41"/>
      <c r="B23" s="47" t="s">
        <v>288</v>
      </c>
      <c r="C23" s="41" t="s">
        <v>138</v>
      </c>
      <c r="D23" s="49" t="s">
        <v>139</v>
      </c>
      <c r="E23" s="41"/>
      <c r="F23" s="52">
        <v>1</v>
      </c>
      <c r="H23" s="58" t="s">
        <v>297</v>
      </c>
    </row>
    <row r="24" spans="1:8">
      <c r="A24" s="41">
        <v>3</v>
      </c>
      <c r="B24" s="57" t="s">
        <v>36</v>
      </c>
      <c r="C24" s="41"/>
      <c r="D24" s="51"/>
      <c r="E24" s="41"/>
      <c r="F24" s="46"/>
      <c r="H24" s="58" t="s">
        <v>297</v>
      </c>
    </row>
    <row r="25" spans="1:8" ht="22.5">
      <c r="A25" s="41"/>
      <c r="B25" s="47" t="s">
        <v>289</v>
      </c>
      <c r="C25" s="41" t="s">
        <v>129</v>
      </c>
      <c r="D25" s="49" t="s">
        <v>137</v>
      </c>
      <c r="E25" s="41"/>
      <c r="F25" s="46">
        <f>F21/F23</f>
        <v>49000</v>
      </c>
      <c r="H25" s="58" t="s">
        <v>297</v>
      </c>
    </row>
    <row r="26" spans="1:8">
      <c r="A26" s="41">
        <v>4</v>
      </c>
      <c r="B26" s="57" t="s">
        <v>37</v>
      </c>
      <c r="C26" s="41"/>
      <c r="D26" s="51"/>
      <c r="E26" s="41"/>
      <c r="F26" s="46"/>
      <c r="H26" s="58" t="s">
        <v>297</v>
      </c>
    </row>
    <row r="27" spans="1:8" ht="22.5">
      <c r="A27" s="41"/>
      <c r="B27" s="47" t="s">
        <v>290</v>
      </c>
      <c r="C27" s="41" t="s">
        <v>142</v>
      </c>
      <c r="D27" s="49" t="s">
        <v>141</v>
      </c>
      <c r="E27" s="41"/>
      <c r="F27" s="46">
        <v>100</v>
      </c>
      <c r="H27" s="58" t="s">
        <v>297</v>
      </c>
    </row>
  </sheetData>
  <mergeCells count="12">
    <mergeCell ref="I10:J10"/>
    <mergeCell ref="I11:J11"/>
    <mergeCell ref="B8:C8"/>
    <mergeCell ref="I5:J5"/>
    <mergeCell ref="A1:F1"/>
    <mergeCell ref="H1:L1"/>
    <mergeCell ref="B5:C5"/>
    <mergeCell ref="B6:C6"/>
    <mergeCell ref="B7:C7"/>
    <mergeCell ref="I6:J6"/>
    <mergeCell ref="I7:J7"/>
    <mergeCell ref="I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паспорт до 01.01.2020</vt:lpstr>
      <vt:lpstr>звіт до 01.01.2020</vt:lpstr>
      <vt:lpstr>звіт з 01.01.2020</vt:lpstr>
      <vt:lpstr>паспорт 2024 (05.07)</vt:lpstr>
      <vt:lpstr>Лист4</vt:lpstr>
      <vt:lpstr>Лист1</vt:lpstr>
      <vt:lpstr>Лист3</vt:lpstr>
      <vt:lpstr>'звіт з 01.01.2020'!Область_печати</vt:lpstr>
      <vt:lpstr>'паспорт 2024 (05.07)'!Область_печати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2024-05-15T11:05:14Z</cp:lastPrinted>
  <dcterms:created xsi:type="dcterms:W3CDTF">2018-12-28T08:43:53Z</dcterms:created>
  <dcterms:modified xsi:type="dcterms:W3CDTF">2024-07-16T07:20:46Z</dcterms:modified>
</cp:coreProperties>
</file>