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" sheetId="1" r:id="rId1"/>
  </sheets>
  <definedNames>
    <definedName name="_xlnm._FilterDatabase" localSheetId="0" hidden="1">Sheet!$A$2:$AD$182</definedName>
  </definedNames>
  <calcPr calcId="124519"/>
  <fileRecoveryPr repairLoad="1"/>
</workbook>
</file>

<file path=xl/calcChain.xml><?xml version="1.0" encoding="utf-8"?>
<calcChain xmlns="http://schemas.openxmlformats.org/spreadsheetml/2006/main">
  <c r="T182" i="1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</calcChain>
</file>

<file path=xl/sharedStrings.xml><?xml version="1.0" encoding="utf-8"?>
<sst xmlns="http://schemas.openxmlformats.org/spreadsheetml/2006/main" count="2172" uniqueCount="701">
  <si>
    <t xml:space="preserve">	
ДК 021:2015
42650000-7 Ручні інструменти пневматичні чи моторизовані</t>
  </si>
  <si>
    <t xml:space="preserve"> 	
ДК 021:2015
30000000-9 Офісна та комп’ютерна техніка, устаткування та приладдя, крім меблів та пакетів програмного забезпечення (катридж )</t>
  </si>
  <si>
    <t xml:space="preserve"> 	
ДК 021:2015
34390000-7 Приладдя до тракторів</t>
  </si>
  <si>
    <t xml:space="preserve"> 	
ДК 021:2015
09211000-1 Мастильні оливи та мастильні матеріали</t>
  </si>
  <si>
    <t xml:space="preserve"> 	
ДК 021:2015
16810000-6 Частини для сільськогосподарської техніки</t>
  </si>
  <si>
    <t xml:space="preserve"> 	
ДК 021:2015
18140000-2 Аксесуари до робочого одягу</t>
  </si>
  <si>
    <t xml:space="preserve"> 	
ДК 021:2015
24450000-3 Агрохімічна продукція</t>
  </si>
  <si>
    <t xml:space="preserve"> 	
ДК 021:2015
31500000-1 Освітлювальне обладнання та електричні лампи</t>
  </si>
  <si>
    <t xml:space="preserve"> 	
ДК 021:2015
34330000-9 Запасні частини до вантажних транспортних засобів, фургонів та легкових автомобілів</t>
  </si>
  <si>
    <t xml:space="preserve"> 	
ДК 021:2015
42960000-3 Системи керування та контролю, друкарське і графічне обладнання та обладнання для автоматизації офісу й обробки інформації</t>
  </si>
  <si>
    <t xml:space="preserve"> 	
ДК 021:2015
79340000-9 Рекламні та маркетингові послуги</t>
  </si>
  <si>
    <t>"Послуги із благоустрою населених пунктів"  (поглиблення існуючих та влаштування додаткових водовідних канав на території кладовища за адресою м.Коломия вул.О.Довбуша, 420) ДК 021:2015
90640000-5 Послуги з очищення та спорожнення стічних канав</t>
  </si>
  <si>
    <t>% зниження</t>
  </si>
  <si>
    <t>,,</t>
  </si>
  <si>
    <t>03120000-8 Продукція рослинництва, у тому числі тепличного</t>
  </si>
  <si>
    <t>05500486</t>
  </si>
  <si>
    <t>09132000-3 Бензин</t>
  </si>
  <si>
    <t>09132000-3 Бензин;09134200-9 Дизельне паливо</t>
  </si>
  <si>
    <t>09210000-4 Мастильні засоби</t>
  </si>
  <si>
    <t>09211000-1 Мастильні оливи та мастильні матеріали</t>
  </si>
  <si>
    <t>09310000-5 Електрична енергія</t>
  </si>
  <si>
    <t>10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</si>
  <si>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</si>
  <si>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</si>
  <si>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</si>
  <si>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</si>
  <si>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</si>
  <si>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</si>
  <si>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</si>
  <si>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</si>
  <si>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</si>
  <si>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</si>
  <si>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</si>
  <si>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</si>
  <si>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</si>
  <si>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</si>
  <si>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</si>
  <si>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</si>
  <si>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</si>
  <si>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</si>
  <si>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</si>
  <si>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</si>
  <si>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</si>
  <si>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</si>
  <si>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</si>
  <si>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</si>
  <si>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</si>
  <si>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</si>
  <si>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</si>
  <si>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</si>
  <si>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</si>
  <si>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</si>
  <si>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</si>
  <si>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</si>
  <si>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</si>
  <si>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</si>
  <si>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</si>
  <si>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</si>
  <si>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</si>
  <si>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</si>
  <si>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135</t>
  </si>
  <si>
    <t>136</t>
  </si>
  <si>
    <t>13655234</t>
  </si>
  <si>
    <t>137</t>
  </si>
  <si>
    <t>139</t>
  </si>
  <si>
    <t>14</t>
  </si>
  <si>
    <t>140</t>
  </si>
  <si>
    <t>141</t>
  </si>
  <si>
    <t>142</t>
  </si>
  <si>
    <t>14200000-3 Пісок і глина</t>
  </si>
  <si>
    <t>14210000-6 Гравій, пісок, щебінь і наповнювачі</t>
  </si>
  <si>
    <t>143</t>
  </si>
  <si>
    <t>1437</t>
  </si>
  <si>
    <t>1438</t>
  </si>
  <si>
    <t>144</t>
  </si>
  <si>
    <t>145</t>
  </si>
  <si>
    <t>146</t>
  </si>
  <si>
    <t>14720000-4 Алюміній, нікель, скандій, титан і ванадій</t>
  </si>
  <si>
    <t>148</t>
  </si>
  <si>
    <t>14810000-2 Абразивні вироби</t>
  </si>
  <si>
    <t>149</t>
  </si>
  <si>
    <t>15</t>
  </si>
  <si>
    <t>16</t>
  </si>
  <si>
    <t>16160000-4 Садова техніка різна</t>
  </si>
  <si>
    <t>16310000-1 Косарки</t>
  </si>
  <si>
    <t>16700000-2 Трактори</t>
  </si>
  <si>
    <t>16800000-3 Частини для сільськогосподарської та лісогосподарської техніки</t>
  </si>
  <si>
    <t>16810000-6 Частини для сільськогосподарської техніки</t>
  </si>
  <si>
    <t>17</t>
  </si>
  <si>
    <t>18</t>
  </si>
  <si>
    <t>18130000-9 Спеціальний робочий одяг</t>
  </si>
  <si>
    <t>18140000-2 Аксесуари до робочого одягу</t>
  </si>
  <si>
    <t>18222200-3 Комплекти одягу</t>
  </si>
  <si>
    <t>1857609974</t>
  </si>
  <si>
    <t>18800000-7 Взуття</t>
  </si>
  <si>
    <t>19</t>
  </si>
  <si>
    <t>193</t>
  </si>
  <si>
    <t>19510000-4 Гумові вироби</t>
  </si>
  <si>
    <t>196</t>
  </si>
  <si>
    <t>20</t>
  </si>
  <si>
    <t>20/01-06/2023/2240</t>
  </si>
  <si>
    <t>20021027</t>
  </si>
  <si>
    <t>2056904319</t>
  </si>
  <si>
    <t>21</t>
  </si>
  <si>
    <t>2101420405</t>
  </si>
  <si>
    <t>2149319953</t>
  </si>
  <si>
    <t>22</t>
  </si>
  <si>
    <t>22182608</t>
  </si>
  <si>
    <t>22194022</t>
  </si>
  <si>
    <t>22200000-2 Газети, періодичні спеціалізовані та інші періодичні видання і журнали</t>
  </si>
  <si>
    <t>2232308036</t>
  </si>
  <si>
    <t>22450000-9 Друкована продукція з елементами захисту</t>
  </si>
  <si>
    <t>2262503722</t>
  </si>
  <si>
    <t>22810000-1 Паперові чи картонні реєстраційні журнали</t>
  </si>
  <si>
    <t>22820000-4 Бланки</t>
  </si>
  <si>
    <t>22830000-7 Зошити</t>
  </si>
  <si>
    <t>22850000-3 Швидкозшивачі та супутнє приладдя</t>
  </si>
  <si>
    <t>23</t>
  </si>
  <si>
    <t>2376103317</t>
  </si>
  <si>
    <t>238/23КЛМ</t>
  </si>
  <si>
    <t>24</t>
  </si>
  <si>
    <t>24450000-3 Агрохімічна продукція</t>
  </si>
  <si>
    <t>2492611118</t>
  </si>
  <si>
    <t>25</t>
  </si>
  <si>
    <t>255/23КЛШ</t>
  </si>
  <si>
    <t>26</t>
  </si>
  <si>
    <t>2601549</t>
  </si>
  <si>
    <t>2624218738</t>
  </si>
  <si>
    <t>27</t>
  </si>
  <si>
    <t>2707813489</t>
  </si>
  <si>
    <t>27107,10</t>
  </si>
  <si>
    <t>274</t>
  </si>
  <si>
    <t>2744408300</t>
  </si>
  <si>
    <t>28</t>
  </si>
  <si>
    <t>280/01.23</t>
  </si>
  <si>
    <t>2801014432</t>
  </si>
  <si>
    <t>2817518396</t>
  </si>
  <si>
    <t>2820612078</t>
  </si>
  <si>
    <t>2860014550</t>
  </si>
  <si>
    <t>287/23 КЛМ</t>
  </si>
  <si>
    <t>2898619685</t>
  </si>
  <si>
    <t>29</t>
  </si>
  <si>
    <t>29/11-1</t>
  </si>
  <si>
    <t>29/11-2</t>
  </si>
  <si>
    <t>29/11-3</t>
  </si>
  <si>
    <t>2908913438</t>
  </si>
  <si>
    <t>2918512359</t>
  </si>
  <si>
    <t>2930214014</t>
  </si>
  <si>
    <t>2971113997</t>
  </si>
  <si>
    <t>30</t>
  </si>
  <si>
    <t>30000000-9 Офісна та комп’ютерна техніка, устаткування та приладдя, крім меблів та пакетів програмного забезпечення</t>
  </si>
  <si>
    <t>30141200-1 Настільні калькулятори</t>
  </si>
  <si>
    <t>30190000-7 Офісне устаткування та приладдя різне</t>
  </si>
  <si>
    <t>30230000-0 Комп’ютерне обладнання</t>
  </si>
  <si>
    <t>3027708714</t>
  </si>
  <si>
    <t>3034010057</t>
  </si>
  <si>
    <t>3035712937</t>
  </si>
  <si>
    <t>3071705533</t>
  </si>
  <si>
    <t>3078703859</t>
  </si>
  <si>
    <t>3079405994</t>
  </si>
  <si>
    <t>31</t>
  </si>
  <si>
    <t>3110304890</t>
  </si>
  <si>
    <t>3131905464</t>
  </si>
  <si>
    <t>31430142</t>
  </si>
  <si>
    <t>31500000-1 Освітлювальне обладнання та електричні лампи</t>
  </si>
  <si>
    <t>3150104138</t>
  </si>
  <si>
    <t>3150104138,ФОП ДУМІТРАК НАЗАРІЙ ВАСИЛЬОВИЧ,Україна</t>
  </si>
  <si>
    <t>3158807674</t>
  </si>
  <si>
    <t>31600000-2 Електричні обладнання та апаратура</t>
  </si>
  <si>
    <t>32</t>
  </si>
  <si>
    <t>324902426531</t>
  </si>
  <si>
    <t>32490244</t>
  </si>
  <si>
    <t>3283205086</t>
  </si>
  <si>
    <t>3299904516</t>
  </si>
  <si>
    <t>33</t>
  </si>
  <si>
    <t>34</t>
  </si>
  <si>
    <t>34110000-1 Легкові автомобілі</t>
  </si>
  <si>
    <t>3420110598</t>
  </si>
  <si>
    <t>3420203114</t>
  </si>
  <si>
    <t>34220000-5 Причепи, напівпричепи та пересувні контейнери</t>
  </si>
  <si>
    <t>34330000-9 Запасні частини до вантажних транспортних засобів, фургонів та легкових автомобілів</t>
  </si>
  <si>
    <t>34390000-7 Приладдя до тракторів</t>
  </si>
  <si>
    <t>34900000-6 Транспортне обладнання та запасні частини різні</t>
  </si>
  <si>
    <t>35</t>
  </si>
  <si>
    <t>35821100-6 Флагштоки</t>
  </si>
  <si>
    <t>36</t>
  </si>
  <si>
    <t>36716332</t>
  </si>
  <si>
    <t>36716332,ТОВ "ЕНЕРДЖІ ТРЕЙД ГРУП",Україна</t>
  </si>
  <si>
    <t>37</t>
  </si>
  <si>
    <t>37409912</t>
  </si>
  <si>
    <t>37409912,ТОВ "ГАРАНТПЛЮСБУД",Україна</t>
  </si>
  <si>
    <t>37409912,ТОВ "ГАРАНТПЛЮСБУД",Україна;39948947,ТОВ "МОНОЛІТ-БРУК",Україна;42280637,ТОВАРИСТВО З ОБМЕЖЕНОЮ ВІДПОВІДАЛЬНІСТЮ "ПРОСПЕКТ ГРУП",Україна</t>
  </si>
  <si>
    <t>38</t>
  </si>
  <si>
    <t>38116375</t>
  </si>
  <si>
    <t>38116375,ТОВ "Д ЛАЙТ",Україна</t>
  </si>
  <si>
    <t>39</t>
  </si>
  <si>
    <t>39053510</t>
  </si>
  <si>
    <t>39053510,ТОВ "АВТОМАГІСТРАЛЬ-ІФ",Україна;44192160,ТОВАРИСТВО З ОБМЕЖЕНОЮ ВІДПОВІДАЛЬНІСТЮ "СОЛТРАНС",Україна;00292575,ТДВ Надвірнянський кар'єр-Карпати,Україна</t>
  </si>
  <si>
    <t>39130000-2 Офісні меблі</t>
  </si>
  <si>
    <t>39240000-6 Різальні інструменти</t>
  </si>
  <si>
    <t>39290000-1 Фурнітура різна</t>
  </si>
  <si>
    <t>39293400-6 Штучні газони</t>
  </si>
  <si>
    <t>39296100-4 Труни</t>
  </si>
  <si>
    <t>4</t>
  </si>
  <si>
    <t>40</t>
  </si>
  <si>
    <t>40583961</t>
  </si>
  <si>
    <t>40956872</t>
  </si>
  <si>
    <t>40956872,ТОВ "ІНВЕСТ ЕНЕРГО ТРЕЙДІНГ",Україна</t>
  </si>
  <si>
    <t>40956872,ТОВ "ІНВЕСТ ЕНЕРГО ТРЕЙДІНГ",Україна;44838860,ПП "ОККО-СЕРВІС",Україна</t>
  </si>
  <si>
    <t>41</t>
  </si>
  <si>
    <t>41034853</t>
  </si>
  <si>
    <t>41152392</t>
  </si>
  <si>
    <t>41152392,ТОВ СТ-ПРОЗОРО,Україна</t>
  </si>
  <si>
    <t>414/23 КЛМ</t>
  </si>
  <si>
    <t>42</t>
  </si>
  <si>
    <t>42120000-6 Насоси та компресори</t>
  </si>
  <si>
    <t>42566969</t>
  </si>
  <si>
    <t>42650000-7 Ручні інструменти пневматичні чи моторизовані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</si>
  <si>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</si>
  <si>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43</t>
  </si>
  <si>
    <t>44</t>
  </si>
  <si>
    <t>44000000-0 Конструкції та конструкційні матеріали; допоміжна будівельна продукція (крім електроапаратури)</t>
  </si>
  <si>
    <t>44094957</t>
  </si>
  <si>
    <t>44111200-3 Цемент</t>
  </si>
  <si>
    <t>44113120-2 Тротуарна плитка</t>
  </si>
  <si>
    <t>44114100-3 Бетонні суміші</t>
  </si>
  <si>
    <t>44170000-2 Плити, листи, стрічки та фольга, пов’язані з конструкційними матеріалами</t>
  </si>
  <si>
    <t>44190000-8 Конструкційні матеріали різні</t>
  </si>
  <si>
    <t>44200000-2 Конструкційні вироби</t>
  </si>
  <si>
    <t>44210000-5 Конструкції та їх частини</t>
  </si>
  <si>
    <t>44394051</t>
  </si>
  <si>
    <t>44400000-4 Готова продукція різних видів та супутні вироби</t>
  </si>
  <si>
    <t>44420000-0 Будівельні товари</t>
  </si>
  <si>
    <t>44510000-8 Знаряддя</t>
  </si>
  <si>
    <t>44512000-2 Ручні інструменти різні</t>
  </si>
  <si>
    <t>44530000-4 Кріпильні деталі</t>
  </si>
  <si>
    <t>44540000-7 Ланцюги</t>
  </si>
  <si>
    <t>44649444</t>
  </si>
  <si>
    <t>44810000-1 Фарби</t>
  </si>
  <si>
    <t>44900000-9 Будівельний камінь, вапняк, гіпс і сланець</t>
  </si>
  <si>
    <t>44910000-2 Будівельний камінь</t>
  </si>
  <si>
    <t>45</t>
  </si>
  <si>
    <t>45000000-7 Будівельні роботи та поточний ремонт</t>
  </si>
  <si>
    <t>45520000-8 Прокат обладнання з оператором для виконання земляних робіт</t>
  </si>
  <si>
    <t>46</t>
  </si>
  <si>
    <t>47</t>
  </si>
  <si>
    <t>48</t>
  </si>
  <si>
    <t>49</t>
  </si>
  <si>
    <t>5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</si>
  <si>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</si>
  <si>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</si>
  <si>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</si>
  <si>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50330000-7 Послуги з технічного обслуговування телекомунікаційного обладнання</t>
  </si>
  <si>
    <t>51</t>
  </si>
  <si>
    <t>516/23КЛМ</t>
  </si>
  <si>
    <t>52</t>
  </si>
  <si>
    <t>53</t>
  </si>
  <si>
    <t>54</t>
  </si>
  <si>
    <t>55</t>
  </si>
  <si>
    <t>56</t>
  </si>
  <si>
    <t>57</t>
  </si>
  <si>
    <t>58</t>
  </si>
  <si>
    <t>581/23КЛМ</t>
  </si>
  <si>
    <t>59</t>
  </si>
  <si>
    <t>6</t>
  </si>
  <si>
    <t>6/03-2</t>
  </si>
  <si>
    <t>60</t>
  </si>
  <si>
    <t>60180000-3 Прокат вантажних транспортних засобів із водієм для перевезення товарів</t>
  </si>
  <si>
    <t>61</t>
  </si>
  <si>
    <t>62</t>
  </si>
  <si>
    <t>63</t>
  </si>
  <si>
    <t>64</t>
  </si>
  <si>
    <t>65</t>
  </si>
  <si>
    <t>65310000-9 Розподіл електричної енергії</t>
  </si>
  <si>
    <t>66</t>
  </si>
  <si>
    <t>67</t>
  </si>
  <si>
    <t>68</t>
  </si>
  <si>
    <t>69</t>
  </si>
  <si>
    <t>7</t>
  </si>
  <si>
    <t>70</t>
  </si>
  <si>
    <t>71</t>
  </si>
  <si>
    <t>71240000-2 Архітектурні, інженерні та планувальні послуги</t>
  </si>
  <si>
    <t>72</t>
  </si>
  <si>
    <t>72310000-1 Послуги з обробки даних</t>
  </si>
  <si>
    <t>73</t>
  </si>
  <si>
    <t>74</t>
  </si>
  <si>
    <t>75</t>
  </si>
  <si>
    <t>750/11</t>
  </si>
  <si>
    <t>76</t>
  </si>
  <si>
    <t>77</t>
  </si>
  <si>
    <t>78</t>
  </si>
  <si>
    <t>79</t>
  </si>
  <si>
    <t>79340000-9 Рекламні та маркетингові послуги</t>
  </si>
  <si>
    <t>8</t>
  </si>
  <si>
    <t>80</t>
  </si>
  <si>
    <t>81</t>
  </si>
  <si>
    <t>82</t>
  </si>
  <si>
    <t>84</t>
  </si>
  <si>
    <t>85</t>
  </si>
  <si>
    <t>85/(2210)</t>
  </si>
  <si>
    <t>86</t>
  </si>
  <si>
    <t>87</t>
  </si>
  <si>
    <t>88</t>
  </si>
  <si>
    <t>89</t>
  </si>
  <si>
    <t>9</t>
  </si>
  <si>
    <t>90/2210</t>
  </si>
  <si>
    <t>90510000-5 Утилізація/видалення сміття та поводження зі сміттям</t>
  </si>
  <si>
    <t>90640000-5 Послуги з очищення та спорожнення стічних канав</t>
  </si>
  <si>
    <t>91/2210</t>
  </si>
  <si>
    <t>92</t>
  </si>
  <si>
    <t>93</t>
  </si>
  <si>
    <t>94</t>
  </si>
  <si>
    <t>95</t>
  </si>
  <si>
    <t>96</t>
  </si>
  <si>
    <t>97</t>
  </si>
  <si>
    <t>98</t>
  </si>
  <si>
    <t>99</t>
  </si>
  <si>
    <t>DOG-8632</t>
  </si>
  <si>
    <t>DOG-8633</t>
  </si>
  <si>
    <t>UA-2022-12-30-005528-a</t>
  </si>
  <si>
    <t>UA-2022-12-31-000352-a</t>
  </si>
  <si>
    <t>UA-2023-01-02-005372-a</t>
  </si>
  <si>
    <t>UA-2023-01-24-003644-a</t>
  </si>
  <si>
    <t>UA-2023-01-24-004267-a</t>
  </si>
  <si>
    <t>UA-2023-01-27-000945-a</t>
  </si>
  <si>
    <t>UA-2023-01-27-001524-a</t>
  </si>
  <si>
    <t>UA-2023-01-27-002107-a</t>
  </si>
  <si>
    <t>UA-2023-01-31-001096-a</t>
  </si>
  <si>
    <t>UA-2023-02-02-015021-a</t>
  </si>
  <si>
    <t>UA-2023-02-09-011896-a</t>
  </si>
  <si>
    <t>UA-2023-02-09-012278-a</t>
  </si>
  <si>
    <t>UA-2023-02-15-002021-a</t>
  </si>
  <si>
    <t>UA-2023-02-15-002226-a</t>
  </si>
  <si>
    <t>UA-2023-02-15-002852-a</t>
  </si>
  <si>
    <t>UA-2023-02-15-003476-a</t>
  </si>
  <si>
    <t>UA-2023-02-15-003974-a</t>
  </si>
  <si>
    <t>UA-2023-02-22-006021-a</t>
  </si>
  <si>
    <t>UA-2023-02-22-006236-a</t>
  </si>
  <si>
    <t>UA-2023-02-22-006369-a</t>
  </si>
  <si>
    <t>UA-2023-02-22-006667-a</t>
  </si>
  <si>
    <t>UA-2023-02-22-006958-a</t>
  </si>
  <si>
    <t>UA-2023-02-23-009841-a</t>
  </si>
  <si>
    <t>UA-2023-02-23-012627-a</t>
  </si>
  <si>
    <t>UA-2023-03-15-004694-a</t>
  </si>
  <si>
    <t>UA-2023-03-15-004849-a</t>
  </si>
  <si>
    <t>UA-2023-03-15-005047-a</t>
  </si>
  <si>
    <t>UA-2023-03-15-005362-a</t>
  </si>
  <si>
    <t>UA-2023-03-15-006098-a</t>
  </si>
  <si>
    <t>UA-2023-03-15-007649-a</t>
  </si>
  <si>
    <t>UA-2023-03-17-000576-a</t>
  </si>
  <si>
    <t>UA-2023-03-23-002053-a</t>
  </si>
  <si>
    <t>UA-2023-03-27-001725-a</t>
  </si>
  <si>
    <t>UA-2023-03-28-001352-a</t>
  </si>
  <si>
    <t>UA-2023-03-28-002222-a</t>
  </si>
  <si>
    <t>UA-2023-03-28-002404-a</t>
  </si>
  <si>
    <t>UA-2023-03-29-007477-a</t>
  </si>
  <si>
    <t>UA-2023-03-30-005319-a</t>
  </si>
  <si>
    <t>UA-2023-03-30-005470-a</t>
  </si>
  <si>
    <t>UA-2023-03-30-005608-a</t>
  </si>
  <si>
    <t>UA-2023-03-30-005806-a</t>
  </si>
  <si>
    <t>UA-2023-04-05-006223-a</t>
  </si>
  <si>
    <t>UA-2023-04-11-002238-a</t>
  </si>
  <si>
    <t>UA-2023-04-12-004550-a</t>
  </si>
  <si>
    <t>UA-2023-04-18-006990-a</t>
  </si>
  <si>
    <t>UA-2023-04-25-001579-a</t>
  </si>
  <si>
    <t>UA-2023-04-25-006878-a</t>
  </si>
  <si>
    <t>UA-2023-04-25-006995-a</t>
  </si>
  <si>
    <t>UA-2023-04-25-007636-a</t>
  </si>
  <si>
    <t>UA-2023-04-25-008746-a</t>
  </si>
  <si>
    <t>UA-2023-04-25-009020-a</t>
  </si>
  <si>
    <t>UA-2023-05-09-002218-a</t>
  </si>
  <si>
    <t>UA-2023-05-09-002912-a</t>
  </si>
  <si>
    <t>UA-2023-05-09-003153-a</t>
  </si>
  <si>
    <t>UA-2023-05-10-004700-a</t>
  </si>
  <si>
    <t>UA-2023-05-19-003660-a</t>
  </si>
  <si>
    <t>UA-2023-05-23-002432-a</t>
  </si>
  <si>
    <t>UA-2023-05-30-000150-a</t>
  </si>
  <si>
    <t>UA-2023-05-30-006466-a</t>
  </si>
  <si>
    <t>UA-2023-06-05-005943-a</t>
  </si>
  <si>
    <t>UA-2023-06-06-002809-a</t>
  </si>
  <si>
    <t>UA-2023-06-06-003047-a</t>
  </si>
  <si>
    <t>UA-2023-06-06-006661-a</t>
  </si>
  <si>
    <t>UA-2023-06-06-006903-a</t>
  </si>
  <si>
    <t>UA-2023-06-06-007235-a</t>
  </si>
  <si>
    <t>UA-2023-06-06-008008-a</t>
  </si>
  <si>
    <t>UA-2023-06-06-009083-a</t>
  </si>
  <si>
    <t>UA-2023-06-07-005597-a</t>
  </si>
  <si>
    <t>UA-2023-06-08-002524-a</t>
  </si>
  <si>
    <t>UA-2023-06-15-009449-a</t>
  </si>
  <si>
    <t>UA-2023-06-22-013637-a</t>
  </si>
  <si>
    <t>UA-2023-06-27-001541-a</t>
  </si>
  <si>
    <t>UA-2023-06-28-000612-a</t>
  </si>
  <si>
    <t>UA-2023-06-30-007641-a</t>
  </si>
  <si>
    <t>UA-2023-07-03-009032-a</t>
  </si>
  <si>
    <t>UA-2023-07-10-009935-a</t>
  </si>
  <si>
    <t>UA-2023-07-10-010220-a</t>
  </si>
  <si>
    <t>UA-2023-07-10-010500-a</t>
  </si>
  <si>
    <t>UA-2023-07-10-010631-a</t>
  </si>
  <si>
    <t>UA-2023-07-10-010759-a</t>
  </si>
  <si>
    <t>UA-2023-07-12-005502-a</t>
  </si>
  <si>
    <t>UA-2023-07-14-004796-a</t>
  </si>
  <si>
    <t>UA-2023-07-18-000128-a</t>
  </si>
  <si>
    <t>UA-2023-07-19-000513-a</t>
  </si>
  <si>
    <t>UA-2023-07-19-000914-a</t>
  </si>
  <si>
    <t>UA-2023-07-19-002175-a</t>
  </si>
  <si>
    <t>UA-2023-07-19-002707-a</t>
  </si>
  <si>
    <t>UA-2023-07-24-001309-a</t>
  </si>
  <si>
    <t>UA-2023-07-24-001718-a</t>
  </si>
  <si>
    <t>UA-2023-07-24-002125-a</t>
  </si>
  <si>
    <t>UA-2023-07-24-010132-a</t>
  </si>
  <si>
    <t>UA-2023-07-24-010973-a</t>
  </si>
  <si>
    <t>UA-2023-07-25-002744-a</t>
  </si>
  <si>
    <t>UA-2023-07-25-002968-a</t>
  </si>
  <si>
    <t>UA-2023-07-26-008131-a</t>
  </si>
  <si>
    <t>UA-2023-07-26-008308-a</t>
  </si>
  <si>
    <t>UA-2023-07-26-008739-a</t>
  </si>
  <si>
    <t>UA-2023-07-27-006913-a</t>
  </si>
  <si>
    <t>UA-2023-07-27-008003-a</t>
  </si>
  <si>
    <t>UA-2023-07-27-008288-a</t>
  </si>
  <si>
    <t>UA-2023-07-27-008482-a</t>
  </si>
  <si>
    <t>UA-2023-07-27-008759-a</t>
  </si>
  <si>
    <t>UA-2023-07-31-002892-a</t>
  </si>
  <si>
    <t>UA-2023-08-01-006305-a</t>
  </si>
  <si>
    <t>UA-2023-08-02-010464-a</t>
  </si>
  <si>
    <t>UA-2023-08-03-007831-a</t>
  </si>
  <si>
    <t>UA-2023-08-04-003179-a</t>
  </si>
  <si>
    <t>UA-2023-08-04-006926-a</t>
  </si>
  <si>
    <t>UA-2023-08-07-003584-a</t>
  </si>
  <si>
    <t>UA-2023-08-08-006469-a</t>
  </si>
  <si>
    <t>UA-2023-08-08-008030-a</t>
  </si>
  <si>
    <t>UA-2023-08-10-006705-a</t>
  </si>
  <si>
    <t>UA-2023-08-10-006990-a</t>
  </si>
  <si>
    <t>UA-2023-08-10-007422-a</t>
  </si>
  <si>
    <t>UA-2023-08-10-007798-a</t>
  </si>
  <si>
    <t>UA-2023-08-11-006136-a</t>
  </si>
  <si>
    <t>UA-2023-08-14-002043-a</t>
  </si>
  <si>
    <t>UA-2023-08-14-014304-a</t>
  </si>
  <si>
    <t>UA-2023-08-15-010591-a</t>
  </si>
  <si>
    <t>UA-2023-08-15-010903-a</t>
  </si>
  <si>
    <t>UA-2023-08-15-011321-a</t>
  </si>
  <si>
    <t>UA-2023-08-15-011473-a</t>
  </si>
  <si>
    <t>UA-2023-08-15-011679-a</t>
  </si>
  <si>
    <t>UA-2023-08-17-001973-a</t>
  </si>
  <si>
    <t>UA-2023-08-17-002271-a</t>
  </si>
  <si>
    <t>UA-2023-08-17-007233-a</t>
  </si>
  <si>
    <t>UA-2023-08-17-007596-a</t>
  </si>
  <si>
    <t>UA-2023-08-17-007963-a</t>
  </si>
  <si>
    <t>UA-2023-08-17-009459-a</t>
  </si>
  <si>
    <t>UA-2023-08-17-010053-a</t>
  </si>
  <si>
    <t>UA-2023-08-21-008615-a</t>
  </si>
  <si>
    <t>UA-2023-08-24-000192-a</t>
  </si>
  <si>
    <t>UA-2023-08-25-003664-a</t>
  </si>
  <si>
    <t>UA-2023-08-25-004086-a</t>
  </si>
  <si>
    <t>UA-2023-09-04-003695-a</t>
  </si>
  <si>
    <t>UA-2023-09-04-004026-a</t>
  </si>
  <si>
    <t>UA-2023-09-13-000798-a</t>
  </si>
  <si>
    <t>UA-2023-09-15-007746-a</t>
  </si>
  <si>
    <t>UA-2023-09-15-008181-a</t>
  </si>
  <si>
    <t>UA-2023-09-15-008714-a</t>
  </si>
  <si>
    <t>UA-2023-09-19-008987-a</t>
  </si>
  <si>
    <t>UA-2023-09-20-008997-a</t>
  </si>
  <si>
    <t>UA-2023-09-21-000179-a</t>
  </si>
  <si>
    <t>UA-2023-09-28-000309-a</t>
  </si>
  <si>
    <t>UA-2023-10-02-005450-a</t>
  </si>
  <si>
    <t>UA-2023-10-02-005675-a</t>
  </si>
  <si>
    <t>UA-2023-10-13-004212-a</t>
  </si>
  <si>
    <t>UA-2023-10-31-001295-a</t>
  </si>
  <si>
    <t>UA-2023-11-07-003748-a</t>
  </si>
  <si>
    <t>UA-2023-11-07-006036-a</t>
  </si>
  <si>
    <t>UA-2023-11-07-006421-a</t>
  </si>
  <si>
    <t>UA-2023-11-07-006587-a</t>
  </si>
  <si>
    <t>UA-2023-11-07-008369-a</t>
  </si>
  <si>
    <t>UA-2023-11-07-008889-a</t>
  </si>
  <si>
    <t>UA-2023-11-07-009833-a</t>
  </si>
  <si>
    <t>UA-2023-11-13-003531-a</t>
  </si>
  <si>
    <t>UA-2023-11-13-008621-a</t>
  </si>
  <si>
    <t>UA-2023-11-14-001345-a</t>
  </si>
  <si>
    <t>UA-2023-11-16-001419-a</t>
  </si>
  <si>
    <t>UA-2023-11-16-013811-a</t>
  </si>
  <si>
    <t>UA-2023-11-22-004098-a</t>
  </si>
  <si>
    <t>UA-2023-11-22-013563-a</t>
  </si>
  <si>
    <t>UA-2023-11-22-014099-a</t>
  </si>
  <si>
    <t>UA-2023-11-22-014714-a</t>
  </si>
  <si>
    <t>UA-2023-11-29-010827-a</t>
  </si>
  <si>
    <t>UA-2023-11-29-011536-a</t>
  </si>
  <si>
    <t>UA-2023-11-29-012088-a</t>
  </si>
  <si>
    <t>UA-2023-11-29-013286-a</t>
  </si>
  <si>
    <t>UA-2023-12-04-000330-a</t>
  </si>
  <si>
    <t>UA-2023-12-04-004537-a</t>
  </si>
  <si>
    <t>UA-2023-12-05-000249-a</t>
  </si>
  <si>
    <t>UA-2023-12-13-000669-a</t>
  </si>
  <si>
    <t>UA-2023-12-13-002618-a</t>
  </si>
  <si>
    <t>UA-2023-12-14-002592-a</t>
  </si>
  <si>
    <t>UA-2023-12-14-013950-a</t>
  </si>
  <si>
    <t>UA-2023-12-19-000866-a</t>
  </si>
  <si>
    <t>UA-2023-12-20-000492-a</t>
  </si>
  <si>
    <t>UA-2023-12-21-010952-a</t>
  </si>
  <si>
    <t>UA-2023-12-22-006401-a</t>
  </si>
  <si>
    <t>UA-2023-12-28-000539-a</t>
  </si>
  <si>
    <t>UAH</t>
  </si>
  <si>
    <t>ЄДРПОУ переможця</t>
  </si>
  <si>
    <t>ІФЕ-588/2023</t>
  </si>
  <si>
    <t>ІФЕ-764/2024</t>
  </si>
  <si>
    <t>Ідентифікатор закупівлі</t>
  </si>
  <si>
    <t>АГРОПРОМИСЛОВО-РЕМОНТНО-ВИРОБНИЧЕ ПІДПРИЄМСТВО "ТЕХНІКА" У ФОРМІ ТОВАРИСТВА З ОБМЕЖЕНОЮ ВІДПОВІДАЛЬНІСТЮ</t>
  </si>
  <si>
    <t>АЛХІМОВ ВОЛОДИМИР МИХАЙЛОВИЧ</t>
  </si>
  <si>
    <t>БУДЗЯНОВСЬКА ВІКТОРІЯ ВІКТОРІВНА</t>
  </si>
  <si>
    <t>ВАСИЛИШИН ОРЕСТ ІВАНОВИЧ</t>
  </si>
  <si>
    <t>ВАСИЛЬЧУК ІГОР РОМАНОВИЧ</t>
  </si>
  <si>
    <t>ВАСИЛЬЧУК ВОЛОДИМИР РОМАНОВИЧ</t>
  </si>
  <si>
    <t>ВАСИЛЬЧУК ЮРІЙ РОМАНОВИЧ</t>
  </si>
  <si>
    <t>ВИШИВАНЮК ВЕРОНІКА ВІКТОРІВНА</t>
  </si>
  <si>
    <t>ВОЛОК МАКСИМ ЛЕОНІДОВИЧ</t>
  </si>
  <si>
    <t>Валюта</t>
  </si>
  <si>
    <t>Вантажно-пасажирський автомобіль фургон для перевезення CITROEN JUMPER DSide DBL3  BHDi  165  435 + ПАКЕТ “БІЗНЕС» (або еквівалент)
ДК 021:2015:34110000-1 Легкові автомобілі
:Вантажно-пасажирський автомобіль фургон для перевезення CITROEN JUMPER DSide DBL3  BHDi  165  435 + ПАКЕТ “БІЗНЕС» (або еквівалент)
ДК 021:2015:34110000-1 Легкові автомобілі</t>
  </si>
  <si>
    <t>Виготовлення проектно-кошторисної документації по об'єкту: "Послуги з благоустрою проїздів між секторами на кладовищах Коломийської територіальної громади"; 71240000-2 Архітектурні, інженерні та планувальні послуги за ДК 021:2015 "Єдиний закупівельний словник"</t>
  </si>
  <si>
    <t>Всі учасники закупки</t>
  </si>
  <si>
    <t>Відкриті торги з особливостями</t>
  </si>
  <si>
    <t>ГОРУК ВОЛОДИМИР ВАСИЛЬОВИЧ</t>
  </si>
  <si>
    <t>ГРИГОРЧУК ОЛЬГА ВАСИЛІВНА</t>
  </si>
  <si>
    <t>ГРИТЧУК РУСЛАН ФЕДОРОВИЧ</t>
  </si>
  <si>
    <t>ДЕНИСЮК НАТАЛІЯ МИРОСЛАВІВНА</t>
  </si>
  <si>
    <t>ДЕРЖАВНЕ ПІДПРИЄМСТВО "КИЇВСЬКИЙ ОБЛАСНИЙ ВИРОБНИЧО-ТЕХНІЧНИЙ ЦЕНТР СТАНДАРТИЗАЦІЇ, МЕТРОЛОГІЇ І ЯКОСТІ ПРОДУКЦІЇ"</t>
  </si>
  <si>
    <t>ДК 021:2015
03120000-8 Продукція рослинництва, у тому числі тепличного</t>
  </si>
  <si>
    <t>ДК 021:2015
09210000-4 Мастильні засоби</t>
  </si>
  <si>
    <t>ДК 021:2015
09211000-1 Мастильні оливи та мастильні засоби</t>
  </si>
  <si>
    <t>ДК 021:2015
09211000-1 Мастильні оливи та мастильні матеріал</t>
  </si>
  <si>
    <t>ДК 021:2015
09211000-1 Мастильні оливи та мастильні матеріали</t>
  </si>
  <si>
    <t xml:space="preserve">ДК 021:2015
09310000-5 Електрична енергія </t>
  </si>
  <si>
    <t>ДК 021:2015
09310000-5 Електрична енергія (Електрична енергія):ДК 021:2015
09310000-5 Електрична енергія (Електрична енергія)</t>
  </si>
  <si>
    <t>ДК 021:2015
14200000-3 Пісок і глина</t>
  </si>
  <si>
    <t>ДК 021:2015
14200000-3 Пісок і глина (пісок рогатинський-2,379м.куб);(щебінь надвірнянський колотий-3,6 м.куб)</t>
  </si>
  <si>
    <t>ДК 021:2015
14720000-4 Алюміній, нікель, скандій, титан і ванадій</t>
  </si>
  <si>
    <t>ДК 021:2015
14810000-2 Абразивні вироби</t>
  </si>
  <si>
    <t>ДК 021:2015
14810000-2 Абразивні вироби (Електроди 3мм 2,5)</t>
  </si>
  <si>
    <t>ДК 021:2015
16160000-4 Садова техніка різна</t>
  </si>
  <si>
    <t>ДК 021:2015
16310000-1 Косарки</t>
  </si>
  <si>
    <t>ДК 021:2015
16700000-2 Трактори:ДК 021:2015
16700000-2 Трактори</t>
  </si>
  <si>
    <t>ДК 021:2015
16800000-3 Частини для сільськогосподарської та лісогосподарської техніки</t>
  </si>
  <si>
    <t>ДК 021:2015
16810000-6 Частини для сільськогосподарської техніки</t>
  </si>
  <si>
    <t>ДК 021:2015
18130000-9 Спеціальний робочий одяг</t>
  </si>
  <si>
    <t>ДК 021:2015
18140000-2 Аксесуари до робочого одяг</t>
  </si>
  <si>
    <t>ДК 021:2015
18140000-2 Аксесуари до робочого одягу</t>
  </si>
  <si>
    <t>ДК 021:2015
18222200-3 Комплекти одягу</t>
  </si>
  <si>
    <t>ДК 021:2015
18800000-7 Взуття</t>
  </si>
  <si>
    <t>ДК 021:2015
19510000-4 Гумові вироби</t>
  </si>
  <si>
    <t>ДК 021:2015
22200000-2 Газети, періодичні спеціалізовані та інші періодичні видання і журнал</t>
  </si>
  <si>
    <t>ДК 021:2015
22450000-9 Друкована продукція з елементами захисту</t>
  </si>
  <si>
    <t>ДК 021:2015
22810000-1 Паперові чи картонні реєстраційні журнали</t>
  </si>
  <si>
    <t>ДК 021:2015
22810000-1 Реєстраційні журнали</t>
  </si>
  <si>
    <t>ДК 021:2015
22820000-4 Бланки</t>
  </si>
  <si>
    <t>ДК 021:2015
22830000-7 Зошити</t>
  </si>
  <si>
    <t>ДК 021:2015
22850000-3 Швидкозшивачі та супутнє приладдя</t>
  </si>
  <si>
    <t>ДК 021:2015
24450000-3 Агрохімічна продукція</t>
  </si>
  <si>
    <t>ДК 021:2015
30141200-1 Настільні калькулятори</t>
  </si>
  <si>
    <t>ДК 021:2015
30190000-7 Офісне устаткування та приладдя різне</t>
  </si>
  <si>
    <t>ДК 021:2015
30190000-7 Офісне устаткування та приладдя різне (папір)</t>
  </si>
  <si>
    <t>ДК 021:2015
30230000-0 Комп’ютерне обладнання</t>
  </si>
  <si>
    <t>ДК 021:2015
31600000-2 Електричні обладнання та апаратура</t>
  </si>
  <si>
    <t>ДК 021:2015
34220000-5 Причепи, напівпричепи та пересувні контейнери (Напівпричіп самоскидний з розвантаженням та додатковим навісним обладнанням) (або еквівалент):ДК 021:2015
34220000-5 Причепи, напівпричепи та пересувні контейнери (Напівпричіп самоскидний з розвантаженням та додатковим навісним обладнанням) (або еквівалент)</t>
  </si>
  <si>
    <t>ДК 021:2015
34390000-7 Приладдя до тракторів</t>
  </si>
  <si>
    <t>ДК 021:2015
34900000-6 Транспортне обладнання та запасні частини різні</t>
  </si>
  <si>
    <t>ДК 021:2015
35821100-6 Стяготримачі із нержавіючої сталі</t>
  </si>
  <si>
    <t>ДК 021:2015
35821100-6 Флагштоки</t>
  </si>
  <si>
    <t>ДК 021:2015
39130000-2 Офісні меблі</t>
  </si>
  <si>
    <t>ДК 021:2015
39240000-6 Різальні інструменти</t>
  </si>
  <si>
    <t>ДК 021:2015
39290000-1 Фурнітура різна</t>
  </si>
  <si>
    <t>ДК 021:2015
39293400-6 Штучні газони</t>
  </si>
  <si>
    <t>ДК 021:2015
39296100-4 Труни</t>
  </si>
  <si>
    <t>ДК 021:2015
42120000-6 Насоси та компресори</t>
  </si>
  <si>
    <t>ДК 021:2015
42650000-7 Ручні інструменти пневматичні чи моторизовані</t>
  </si>
  <si>
    <t>ДК 021:2015
44000000-0 Конструкції та конструкційні матеріали; допоміжна будівельна продукція (крім електроапаратури)</t>
  </si>
  <si>
    <t>ДК 021:2015
44111200-3 Цемент</t>
  </si>
  <si>
    <t>ДК 021:2015
44113120-2 Тротуарна плитка</t>
  </si>
  <si>
    <t>ДК 021:2015
44114100-3 Бетонні суміш</t>
  </si>
  <si>
    <t>ДК 021:2015
44114100-3 Бетонні суміші</t>
  </si>
  <si>
    <t>ДК 021:2015
44170000-2 Плити, листи, стрічки та фольга, пов’язані з конструкційними матеріалами</t>
  </si>
  <si>
    <t>ДК 021:2015
44190000-8 Конструкційні матеріали різн</t>
  </si>
  <si>
    <t>ДК 021:2015
44200000-2 Конструкційні вироби</t>
  </si>
  <si>
    <t>ДК 021:2015
44210000-5 Конструкції та їх частини</t>
  </si>
  <si>
    <t>ДК 021:2015
44400000-4 Готова продукція різних видів та супутні вироби</t>
  </si>
  <si>
    <t>ДК 021:2015
44420000-0 Будівельні товари</t>
  </si>
  <si>
    <t>ДК 021:2015
44510000-8 Знарядд</t>
  </si>
  <si>
    <t>ДК 021:2015
44510000-8 Знаряддя</t>
  </si>
  <si>
    <t>ДК 021:2015
44512000-2 Ручні інструменти різні</t>
  </si>
  <si>
    <t>ДК 021:2015
44530000-4 Кріпильні детал</t>
  </si>
  <si>
    <t>ДК 021:2015
44530000-4 Кріпильні деталі</t>
  </si>
  <si>
    <t>ДК 021:2015
44530000-4 Кріпильні деталі Карніз /7024/МАТ/0,5</t>
  </si>
  <si>
    <t>ДК 021:2015
44540000-7 Ланцюги</t>
  </si>
  <si>
    <t>ДК 021:2015
44810000-1 Фарби (9005 Емаль унів/чорний 400мл)</t>
  </si>
  <si>
    <t>ДК 021:2015
44900000-9 Будівельний камінь, вапняк, гіпс і сланець</t>
  </si>
  <si>
    <t>ДК 021:2015
44910000-2 Будівельний камінь (поребрик 75*20*6см)</t>
  </si>
  <si>
    <t>ДК 021:2015
45520000-8 Прокат обладнання з оператором для виконання земляних робіт</t>
  </si>
  <si>
    <t>ДК 021:2015
45520000-8 Прокат обладнання з оператором для виконання земляних робіт (оренда екскаватора)</t>
  </si>
  <si>
    <t>ДК 021:2015
45520000-8 Прокат обладнання з оператором для виконання земляних робіт (оренда ескаватора)</t>
  </si>
  <si>
    <t>ДК 021:2015
50110000-9 Послуги з ремонту і технічного обслуговування мототранспортних засобів і супутнього обладнання</t>
  </si>
  <si>
    <t>ДК 021:2015
50310000-1 Технічне обслуговування і ремонт офісної техніки</t>
  </si>
  <si>
    <t>ДК 021:2015
50330000-7 Послуги з технічного обслуговування телекомунікаційного обладнання (КВАНТ ІІ)</t>
  </si>
  <si>
    <t>ДК 021:2015
60180000-3 Прокат вантажних транспортних засобів із водієм для перевезення товарів (Оренда автомобільного транспорту)</t>
  </si>
  <si>
    <t>ДК 021:2015
65310000-9 Послуги з розподілу електричної енергії (розподіл електричної енергі активної; послуги із забезпечення перетікання реактивної електричної енергії)</t>
  </si>
  <si>
    <t>ДК 021:2015
65310000-9 Розподіл електричної енергії</t>
  </si>
  <si>
    <t>ДК 021:2015
72310000-1 Послуги з обробки даних</t>
  </si>
  <si>
    <t>ДК 021:2015
90510000-5 Утилізація  сміття та поводження зі сміттям (Утримання місць поховань)</t>
  </si>
  <si>
    <t>ДК 021:2015
90510000-5 Утилізація сміття та поводження зі сміттям (утримання місць поховань)</t>
  </si>
  <si>
    <t>ДК 021:2015
90510000-5 Утилізація/видалення сміття та поводження зі сміттям (Утримання місць поховань)</t>
  </si>
  <si>
    <t>ДК 021:2015  09130000-9 Нафта і дистиляти (Бензин А-95 відповідний код ДК 02162015: 09132000-3 - Бензин, Дизельне паливо відповідний код ДК 021:2015: 09134200-9- Дизельне паливо):ДК 021:2015  09130000-9 Нафта і дистиляти (Бензин А-95 відповідний код ДК 02162015: 09132000-3 - Бензин, Дизельне паливо відповідний код ДК 021:2015: 09134200-9- Дизельне паливо)</t>
  </si>
  <si>
    <t>ДК 021:2015 -
09132000-3 Бензин:ДК 021:2015 -
09132000-3 Бензин</t>
  </si>
  <si>
    <t xml:space="preserve">ДК 021:2015 -44540000-7: Ланцюги(ланцюг) </t>
  </si>
  <si>
    <t>ДК 021:2015 14210000-6 «Гравій, пісок, щебінь і наповнювачі» (Щебінь із природного каменю фракції 10-20, щебінь із природного каменю фракції 20-40, пісок будівельний):ДК 021:2015 14210000-6 «Гравій, пісок, щебінь і наповнювачі» (Щебінь із природного каменю фракції 10-20, щебінь із природного каменю фракції 20-40, пісок будівельний)</t>
  </si>
  <si>
    <t>ДК 021:2015 14210000-6 «Гравій, пісок, щебінь і наповнювачі» (Щебінь із природного каменю фракції 5-20, щебінь із природного каменю фракції 20-40):ДК 021:2015 14210000-6 «Гравій, пісок, щебінь і наповнювачі» (Щебінь із природного каменю фракції 5-20, щебінь із природного каменю фракції 20-40)</t>
  </si>
  <si>
    <t xml:space="preserve">ДК 021:2015 34220000-5 Причепи, напівпричепи та пересувні контейнери (Напівпричіп самоскидний з розвантаженням та додатковим навісним обладнанням) (або еквівалент) :ДК 021:2015 34220000-5 Причепи, напівпричепи та пересувні контейнери (Напівпричіп самоскидний з розвантаженням та додатковим навісним обладнанням) (або еквівалент) </t>
  </si>
  <si>
    <t>ДК 021:2015 34220000-5 Причепи, напівпричепи та пересувні контейнери (Напівпричіп самоскидний з розвантаженням та додатковим навісним обладнанням) (або еквівалент):ДК 021:2015 34220000-5 Причепи, напівпричепи та пересувні контейнери (Напівпричіп самоскидний з розвантаженням та додатковим навісним обладнанням) (або еквівалент)</t>
  </si>
  <si>
    <t>ДК 021:2015 44111200-3 «Цемент» (Портладцемент загально будівельного призначення бездобавковий, марка 500):ДК 021:2015 44111200-3 «Цемент» (Портладцемент загально будівельного призначення бездобавковий, марка 500)</t>
  </si>
  <si>
    <t>ДК 021:2015 44113120-2 - Тротуарна плитка (Плити бетонні тротуарні фігурні «Бруківка Старе місто», товщина 60 мм):ДК 021:2015 44113120-2 - Тротуарна плитка (Плити бетонні тротуарні фігурні «Бруківка Старе місто», товщина 60 мм)</t>
  </si>
  <si>
    <t>ДК 021:2015 44910000-2 - Будівельний камінь  (Поребрик 100*20*8):ДК 021:2015 44910000-2 - Будівельний камінь  (Поребрик 100*20*8)</t>
  </si>
  <si>
    <t>Дата закінчення процедури</t>
  </si>
  <si>
    <t>Дата проведення аукціону або розгляду</t>
  </si>
  <si>
    <t>Дата публікації закупівлі</t>
  </si>
  <si>
    <t>Закупівля без використання електронної системи</t>
  </si>
  <si>
    <t>КІСІЛЬ БОГДАН СТЕПАНОВИЧ</t>
  </si>
  <si>
    <t>КНИЩУК АНАТОЛІЙ ВІКТОРОВИЧ</t>
  </si>
  <si>
    <t>КОМУНАЛЬНЕ ПІДПРИЄМСТВО "ПОЛІГОН ЕКОЛОГІЯ"</t>
  </si>
  <si>
    <t>КОРЧИНСЬКИЙ ОЛЕКСАНДР ВІКТОРОВИЧ</t>
  </si>
  <si>
    <t>КОСТЮК ТАЇСА АНДРІЇВНА</t>
  </si>
  <si>
    <t>КУНИК ДМИТРО ВАСИЛЬОВИЧ</t>
  </si>
  <si>
    <t>Класифікатор</t>
  </si>
  <si>
    <t>Кількість запрошених постачальників</t>
  </si>
  <si>
    <t>Кількість одиниць</t>
  </si>
  <si>
    <t>Кількість учасників аукціону</t>
  </si>
  <si>
    <t>МАЛІБОРСЬКИЙ АНДРІЙ ВАСИЛЬОВИЧ</t>
  </si>
  <si>
    <t>МАЛЕ ПРИВАТНЕ ПІДПРИЄМСТВО "КВАНТ-II"</t>
  </si>
  <si>
    <t>МЕНЗАТЮК ВАСИЛЬ ІВАНОВИЧ</t>
  </si>
  <si>
    <t>НАДРАГА ОЛЕКСАНДР ВАСИЛЬОВИЧ</t>
  </si>
  <si>
    <t>НОСУРАК ГАННА ВАСИЛІВНА</t>
  </si>
  <si>
    <t>Назва потенційного переможця (з найменшою ціною)</t>
  </si>
  <si>
    <t>Назва товару</t>
  </si>
  <si>
    <t>Номер договору</t>
  </si>
  <si>
    <t>Очікувана вартість, грн</t>
  </si>
  <si>
    <t>Очікувана вартість, одиниця.</t>
  </si>
  <si>
    <t>П 18/12/23</t>
  </si>
  <si>
    <t>ПЕСТРЯКОВ ВІКТОР МИХАЙЛОВИЧ</t>
  </si>
  <si>
    <t>ПОВШАНЮК АНДРІЙ БОГДАНОВИЧ</t>
  </si>
  <si>
    <t>ПОВШАНЮК РОСТИСЛАВ БОГДАНОВИЧ</t>
  </si>
  <si>
    <t>Посилання на тендер</t>
  </si>
  <si>
    <t xml:space="preserve">Послуги з благоустрою проїздів між секторами на  кладовищах  Коломийської територіальної громади  
«ДК 021:2015 – 45000000-7 Будівельні роботи та поточний ремонт»
:Послуги з благоустрою проїздів між секторами на  кладовищах  Коломийської територіальної громади  
«ДК 021:2015 – 45000000-7 Будівельні роботи та поточний ремонт»
</t>
  </si>
  <si>
    <t>Послуги з благоустрою проїздів між секторами на  кладовищах  Коломийської територіальної громади  (ДК 021:2015 – 45000000-7 Будівельні роботи та поточний ремонт):Послуги з благоустрою проїздів між секторами на  кладовищах  Коломийської територіальної громади  (ДК 021:2015 – 45000000-7 Будівельні роботи та поточний ремонт)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</si>
  <si>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</si>
  <si>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</si>
  <si>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</si>
  <si>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СЕМЕНЧУК БОГДАН ВАСИЛЬОВИЧ</t>
  </si>
  <si>
    <t>СИМЧИЧ ДМИТРО МИХАЙЛОВИЧ</t>
  </si>
  <si>
    <t>СКІЦЬКО ІГОР ВАСИЛЬОВИЧ</t>
  </si>
  <si>
    <t>Статус</t>
  </si>
  <si>
    <t>Статус договору</t>
  </si>
  <si>
    <t>Сума зниження грн</t>
  </si>
  <si>
    <t>ТКАЧУК ЛЮБОМИР ЛЮБОМИРОВИЧ</t>
  </si>
  <si>
    <t>ТОВ "ІНВЕСТ ЕНЕРГО ТРЕЙДІНГ"</t>
  </si>
  <si>
    <t>ТОВ "АВТОМАГІСТРАЛЬ-ІФ"</t>
  </si>
  <si>
    <t>ТОВ "ГАРАНТПЛЮСБУД"</t>
  </si>
  <si>
    <t>ТОВ "Д ЛАЙТ"</t>
  </si>
  <si>
    <t>ТОВ "ЕНЕРДЖІ ТРЕЙД ГРУП"</t>
  </si>
  <si>
    <t>ТОВ "ЕПIЦЕНТР К"</t>
  </si>
  <si>
    <t>ТОВ СТ-ПРОЗОРО</t>
  </si>
  <si>
    <t>ТОВАРИСТВО З ОБМЕЖЕНОЮ ВІДПОВІДАЛЬНІСТЮ "ІНСТИТУТ ЕЛЕКТРОННИХ ЗАКУПІВЕЛЬ"</t>
  </si>
  <si>
    <t>ТОВАРИСТВО З ОБМЕЖЕНОЮ ВІДПОВІДАЛЬНІСТЮ "АГРО ТМ"</t>
  </si>
  <si>
    <t>ТОВАРИСТВО З ОБМЕЖЕНОЮ ВІДПОВІДАЛЬНІСТЮ "ВГР СЕРВІС"</t>
  </si>
  <si>
    <t>ТОВАРИСТВО З ОБМЕЖЕНОЮ ВІДПОВІДАЛЬНІСТЮ "ЕКОТЕХНОБУДСЕРВІС"</t>
  </si>
  <si>
    <t>ТОВАРИСТВО З ОБМЕЖЕНОЮ ВІДПОВІДАЛЬНІСТЮ "ЕНЕРДЖІ ТРЕЙД ГРУП"</t>
  </si>
  <si>
    <t>ТОВАРИСТВО З ОБМЕЖЕНОЮ ВІДПОВІДАЛЬНІСТЮ "ЕПІЦЕНТР К"</t>
  </si>
  <si>
    <t>ТОВАРИСТВО З ОБМЕЖЕНОЮ ВІДПОВІДАЛЬНІСТЮ "ПРОЕКТ 98"</t>
  </si>
  <si>
    <t>ТОВАРИСТВО З ОБМЕЖЕНОЮ ВІДПОВІДАЛЬНІСТЮ "РЕДАКЦІЯ ГАЗЕТИ "ВСЕ ПРО БУХГАЛТЕРСЬКИЙ ОБЛІК"</t>
  </si>
  <si>
    <t>ТОВАРИСТВО З ОБМЕЖЕНОЮ ВІДПОВІДАЛЬНІСТЮ "СТ-ПРОЗОРО"</t>
  </si>
  <si>
    <t>ТОВАРИСТВО З ОБМЕЖЕНОЮ ВІДПОВІДАЛЬНІСТЮ «Альянсбудпроект-ІФ»</t>
  </si>
  <si>
    <t>Тип процедури</t>
  </si>
  <si>
    <t>Укладення договору до</t>
  </si>
  <si>
    <t>Укладення договору з</t>
  </si>
  <si>
    <t>ФІЛІЯ ПРИВАТНОГО АКЦІОНЕРНОГО ТОВАРИСТВА "ПРИКАРПАТТЯОБЛЕНЕРГО" "КОЛОМИЙСЬКА"</t>
  </si>
  <si>
    <t>ФОП Волк Максим Леонідович</t>
  </si>
  <si>
    <t>ФОП Волощук Назар Мирославович</t>
  </si>
  <si>
    <t>ФОП Вітюк Юрій Петрович</t>
  </si>
  <si>
    <t>ФОП Вітюк Юрій петрович</t>
  </si>
  <si>
    <t>ФОП Горук Володимир Васильович</t>
  </si>
  <si>
    <t>ФОП ДУМІТРАК НАЗАРІЙ ВАСИЛЬОВИЧ</t>
  </si>
  <si>
    <t>ФОП Корчинський О.В.</t>
  </si>
  <si>
    <t>ФОП Корчинський Олександр Вікторович</t>
  </si>
  <si>
    <t>ФОП ПАКгригорій Геннадійович</t>
  </si>
  <si>
    <t>ФОП Пак Григорій Генадійович</t>
  </si>
  <si>
    <t>ФОП Сапович Андрій Васильович</t>
  </si>
  <si>
    <t>ФОП Ткачук Любомир Любомирович</t>
  </si>
  <si>
    <t>ФОП Филипюк Ольга Іванівна</t>
  </si>
  <si>
    <t>Фактична сума договору</t>
  </si>
  <si>
    <t>Фактичний переможець</t>
  </si>
  <si>
    <t>активний</t>
  </si>
  <si>
    <t>завершений</t>
  </si>
  <si>
    <t>завершено</t>
  </si>
  <si>
    <t>закритий</t>
  </si>
  <si>
    <t>закупівля не відбулась</t>
  </si>
  <si>
    <t>кілька позицій</t>
  </si>
  <si>
    <t>скасована</t>
  </si>
  <si>
    <t>№</t>
  </si>
  <si>
    <t>№83</t>
  </si>
</sst>
</file>

<file path=xl/styles.xml><?xml version="1.0" encoding="utf-8"?>
<styleSheet xmlns="http://schemas.openxmlformats.org/spreadsheetml/2006/main">
  <numFmts count="2">
    <numFmt numFmtId="165" formatCode="dd\.mm\.yyyy"/>
    <numFmt numFmtId="166" formatCode="dd\.mm\.yyyy\ hh:mm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wrapText="1"/>
    </xf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remote/dispatcher/state_purchase_view/40861650" TargetMode="External"/><Relationship Id="rId117" Type="http://schemas.openxmlformats.org/officeDocument/2006/relationships/hyperlink" Target="https://my.zakupivli.pro/remote/dispatcher/state_purchase_view/44449555" TargetMode="External"/><Relationship Id="rId21" Type="http://schemas.openxmlformats.org/officeDocument/2006/relationships/hyperlink" Target="https://my.zakupivli.pro/remote/dispatcher/state_purchase_view/40466455" TargetMode="External"/><Relationship Id="rId42" Type="http://schemas.openxmlformats.org/officeDocument/2006/relationships/hyperlink" Target="https://my.zakupivli.pro/remote/dispatcher/state_purchase_view/41429069" TargetMode="External"/><Relationship Id="rId47" Type="http://schemas.openxmlformats.org/officeDocument/2006/relationships/hyperlink" Target="https://my.zakupivli.pro/remote/dispatcher/state_purchase_view/41705683" TargetMode="External"/><Relationship Id="rId63" Type="http://schemas.openxmlformats.org/officeDocument/2006/relationships/hyperlink" Target="https://my.zakupivli.pro/remote/dispatcher/state_purchase_view/42487934" TargetMode="External"/><Relationship Id="rId68" Type="http://schemas.openxmlformats.org/officeDocument/2006/relationships/hyperlink" Target="https://my.zakupivli.pro/remote/dispatcher/state_purchase_view/43065544" TargetMode="External"/><Relationship Id="rId84" Type="http://schemas.openxmlformats.org/officeDocument/2006/relationships/hyperlink" Target="https://my.zakupivli.pro/remote/dispatcher/state_purchase_view/43832406" TargetMode="External"/><Relationship Id="rId89" Type="http://schemas.openxmlformats.org/officeDocument/2006/relationships/hyperlink" Target="https://my.zakupivli.pro/remote/dispatcher/state_purchase_view/43998932" TargetMode="External"/><Relationship Id="rId112" Type="http://schemas.openxmlformats.org/officeDocument/2006/relationships/hyperlink" Target="https://my.zakupivli.pro/remote/dispatcher/state_purchase_view/44336100" TargetMode="External"/><Relationship Id="rId133" Type="http://schemas.openxmlformats.org/officeDocument/2006/relationships/hyperlink" Target="https://my.zakupivli.pro/remote/dispatcher/state_purchase_view/44750980" TargetMode="External"/><Relationship Id="rId138" Type="http://schemas.openxmlformats.org/officeDocument/2006/relationships/hyperlink" Target="https://my.zakupivli.pro/remote/dispatcher/state_purchase_view/45213084" TargetMode="External"/><Relationship Id="rId154" Type="http://schemas.openxmlformats.org/officeDocument/2006/relationships/hyperlink" Target="https://my.zakupivli.pro/remote/dispatcher/state_purchase_view/46591916" TargetMode="External"/><Relationship Id="rId159" Type="http://schemas.openxmlformats.org/officeDocument/2006/relationships/hyperlink" Target="https://my.zakupivli.pro/remote/dispatcher/state_purchase_view/46874546" TargetMode="External"/><Relationship Id="rId175" Type="http://schemas.openxmlformats.org/officeDocument/2006/relationships/hyperlink" Target="https://my.zakupivli.pro/remote/dispatcher/state_purchase_view/47903022" TargetMode="External"/><Relationship Id="rId170" Type="http://schemas.openxmlformats.org/officeDocument/2006/relationships/hyperlink" Target="https://my.zakupivli.pro/remote/dispatcher/state_purchase_view/47558827" TargetMode="External"/><Relationship Id="rId16" Type="http://schemas.openxmlformats.org/officeDocument/2006/relationships/hyperlink" Target="https://my.zakupivli.pro/remote/dispatcher/state_purchase_view/40277481" TargetMode="External"/><Relationship Id="rId107" Type="http://schemas.openxmlformats.org/officeDocument/2006/relationships/hyperlink" Target="https://my.zakupivli.pro/remote/dispatcher/state_purchase_view/44184978" TargetMode="External"/><Relationship Id="rId11" Type="http://schemas.openxmlformats.org/officeDocument/2006/relationships/hyperlink" Target="https://my.zakupivli.pro/remote/dispatcher/state_purchase_lot_view/1050129" TargetMode="External"/><Relationship Id="rId32" Type="http://schemas.openxmlformats.org/officeDocument/2006/relationships/hyperlink" Target="https://my.zakupivli.pro/remote/dispatcher/state_purchase_view/41023062" TargetMode="External"/><Relationship Id="rId37" Type="http://schemas.openxmlformats.org/officeDocument/2006/relationships/hyperlink" Target="https://my.zakupivli.pro/remote/dispatcher/state_purchase_view/41422569" TargetMode="External"/><Relationship Id="rId53" Type="http://schemas.openxmlformats.org/officeDocument/2006/relationships/hyperlink" Target="https://my.zakupivli.pro/remote/dispatcher/state_purchase_view/41952895" TargetMode="External"/><Relationship Id="rId58" Type="http://schemas.openxmlformats.org/officeDocument/2006/relationships/hyperlink" Target="https://my.zakupivli.pro/remote/dispatcher/state_purchase_view/42178953" TargetMode="External"/><Relationship Id="rId74" Type="http://schemas.openxmlformats.org/officeDocument/2006/relationships/hyperlink" Target="https://my.zakupivli.pro/remote/dispatcher/state_purchase_view/43110035" TargetMode="External"/><Relationship Id="rId79" Type="http://schemas.openxmlformats.org/officeDocument/2006/relationships/hyperlink" Target="https://my.zakupivli.pro/remote/dispatcher/state_purchase_view/43664220" TargetMode="External"/><Relationship Id="rId102" Type="http://schemas.openxmlformats.org/officeDocument/2006/relationships/hyperlink" Target="https://my.zakupivli.pro/remote/dispatcher/state_purchase_view/44157762" TargetMode="External"/><Relationship Id="rId123" Type="http://schemas.openxmlformats.org/officeDocument/2006/relationships/hyperlink" Target="https://my.zakupivli.pro/remote/dispatcher/state_purchase_view/44536704" TargetMode="External"/><Relationship Id="rId128" Type="http://schemas.openxmlformats.org/officeDocument/2006/relationships/hyperlink" Target="https://my.zakupivli.pro/remote/dispatcher/state_purchase_view/44591481" TargetMode="External"/><Relationship Id="rId144" Type="http://schemas.openxmlformats.org/officeDocument/2006/relationships/hyperlink" Target="https://my.zakupivli.pro/remote/dispatcher/state_purchase_view/45567661" TargetMode="External"/><Relationship Id="rId149" Type="http://schemas.openxmlformats.org/officeDocument/2006/relationships/hyperlink" Target="https://my.zakupivli.pro/remote/dispatcher/state_purchase_view/46449202" TargetMode="External"/><Relationship Id="rId5" Type="http://schemas.openxmlformats.org/officeDocument/2006/relationships/hyperlink" Target="https://my.zakupivli.pro/remote/dispatcher/state_purchase_lot_view/951576" TargetMode="External"/><Relationship Id="rId90" Type="http://schemas.openxmlformats.org/officeDocument/2006/relationships/hyperlink" Target="https://my.zakupivli.pro/remote/dispatcher/state_purchase_view/43999822" TargetMode="External"/><Relationship Id="rId95" Type="http://schemas.openxmlformats.org/officeDocument/2006/relationships/hyperlink" Target="https://my.zakupivli.pro/remote/dispatcher/state_purchase_view/44086396" TargetMode="External"/><Relationship Id="rId160" Type="http://schemas.openxmlformats.org/officeDocument/2006/relationships/hyperlink" Target="https://my.zakupivli.pro/remote/dispatcher/state_purchase_view/46895529" TargetMode="External"/><Relationship Id="rId165" Type="http://schemas.openxmlformats.org/officeDocument/2006/relationships/hyperlink" Target="https://my.zakupivli.pro/remote/dispatcher/state_purchase_view/47100454" TargetMode="External"/><Relationship Id="rId22" Type="http://schemas.openxmlformats.org/officeDocument/2006/relationships/hyperlink" Target="https://my.zakupivli.pro/remote/dispatcher/state_purchase_view/40568099" TargetMode="External"/><Relationship Id="rId27" Type="http://schemas.openxmlformats.org/officeDocument/2006/relationships/hyperlink" Target="https://my.zakupivli.pro/remote/dispatcher/state_purchase_view/40862911" TargetMode="External"/><Relationship Id="rId43" Type="http://schemas.openxmlformats.org/officeDocument/2006/relationships/hyperlink" Target="https://my.zakupivli.pro/remote/dispatcher/state_purchase_view/41586700" TargetMode="External"/><Relationship Id="rId48" Type="http://schemas.openxmlformats.org/officeDocument/2006/relationships/hyperlink" Target="https://my.zakupivli.pro/remote/dispatcher/state_purchase_view/41724968" TargetMode="External"/><Relationship Id="rId64" Type="http://schemas.openxmlformats.org/officeDocument/2006/relationships/hyperlink" Target="https://my.zakupivli.pro/remote/dispatcher/state_purchase_view/42708467" TargetMode="External"/><Relationship Id="rId69" Type="http://schemas.openxmlformats.org/officeDocument/2006/relationships/hyperlink" Target="https://my.zakupivli.pro/remote/dispatcher/state_purchase_view/43079712" TargetMode="External"/><Relationship Id="rId113" Type="http://schemas.openxmlformats.org/officeDocument/2006/relationships/hyperlink" Target="https://my.zakupivli.pro/remote/dispatcher/state_purchase_view/44357431" TargetMode="External"/><Relationship Id="rId118" Type="http://schemas.openxmlformats.org/officeDocument/2006/relationships/hyperlink" Target="https://my.zakupivli.pro/remote/dispatcher/state_purchase_view/44450376" TargetMode="External"/><Relationship Id="rId134" Type="http://schemas.openxmlformats.org/officeDocument/2006/relationships/hyperlink" Target="https://my.zakupivli.pro/remote/dispatcher/state_purchase_view/44751822" TargetMode="External"/><Relationship Id="rId139" Type="http://schemas.openxmlformats.org/officeDocument/2006/relationships/hyperlink" Target="https://my.zakupivli.pro/remote/dispatcher/state_purchase_view/45214077" TargetMode="External"/><Relationship Id="rId80" Type="http://schemas.openxmlformats.org/officeDocument/2006/relationships/hyperlink" Target="https://my.zakupivli.pro/remote/dispatcher/state_purchase_view/43689353" TargetMode="External"/><Relationship Id="rId85" Type="http://schemas.openxmlformats.org/officeDocument/2006/relationships/hyperlink" Target="https://my.zakupivli.pro/remote/dispatcher/state_purchase_view/43832700" TargetMode="External"/><Relationship Id="rId150" Type="http://schemas.openxmlformats.org/officeDocument/2006/relationships/hyperlink" Target="https://my.zakupivli.pro/remote/dispatcher/state_purchase_view/46449944" TargetMode="External"/><Relationship Id="rId155" Type="http://schemas.openxmlformats.org/officeDocument/2006/relationships/hyperlink" Target="https://my.zakupivli.pro/remote/dispatcher/state_purchase_view/46603187" TargetMode="External"/><Relationship Id="rId171" Type="http://schemas.openxmlformats.org/officeDocument/2006/relationships/hyperlink" Target="https://my.zakupivli.pro/remote/dispatcher/state_purchase_view/47609911" TargetMode="External"/><Relationship Id="rId176" Type="http://schemas.openxmlformats.org/officeDocument/2006/relationships/hyperlink" Target="https://my.zakupivli.pro/remote/dispatcher/state_purchase_view/47946384" TargetMode="External"/><Relationship Id="rId12" Type="http://schemas.openxmlformats.org/officeDocument/2006/relationships/hyperlink" Target="https://my.zakupivli.pro/remote/dispatcher/state_purchase_lot_view/1130103" TargetMode="External"/><Relationship Id="rId17" Type="http://schemas.openxmlformats.org/officeDocument/2006/relationships/hyperlink" Target="https://my.zakupivli.pro/remote/dispatcher/state_purchase_view/40278819" TargetMode="External"/><Relationship Id="rId33" Type="http://schemas.openxmlformats.org/officeDocument/2006/relationships/hyperlink" Target="https://my.zakupivli.pro/remote/dispatcher/state_purchase_view/41023671" TargetMode="External"/><Relationship Id="rId38" Type="http://schemas.openxmlformats.org/officeDocument/2006/relationships/hyperlink" Target="https://my.zakupivli.pro/remote/dispatcher/state_purchase_view/41422814" TargetMode="External"/><Relationship Id="rId59" Type="http://schemas.openxmlformats.org/officeDocument/2006/relationships/hyperlink" Target="https://my.zakupivli.pro/remote/dispatcher/state_purchase_view/42179601" TargetMode="External"/><Relationship Id="rId103" Type="http://schemas.openxmlformats.org/officeDocument/2006/relationships/hyperlink" Target="https://my.zakupivli.pro/remote/dispatcher/state_purchase_view/44181028" TargetMode="External"/><Relationship Id="rId108" Type="http://schemas.openxmlformats.org/officeDocument/2006/relationships/hyperlink" Target="https://my.zakupivli.pro/remote/dispatcher/state_purchase_view/44219857" TargetMode="External"/><Relationship Id="rId124" Type="http://schemas.openxmlformats.org/officeDocument/2006/relationships/hyperlink" Target="https://my.zakupivli.pro/remote/dispatcher/state_purchase_view/44578350" TargetMode="External"/><Relationship Id="rId129" Type="http://schemas.openxmlformats.org/officeDocument/2006/relationships/hyperlink" Target="https://my.zakupivli.pro/remote/dispatcher/state_purchase_view/44594847" TargetMode="External"/><Relationship Id="rId54" Type="http://schemas.openxmlformats.org/officeDocument/2006/relationships/hyperlink" Target="https://my.zakupivli.pro/remote/dispatcher/state_purchase_view/42163060" TargetMode="External"/><Relationship Id="rId70" Type="http://schemas.openxmlformats.org/officeDocument/2006/relationships/hyperlink" Target="https://my.zakupivli.pro/remote/dispatcher/state_purchase_view/43080165" TargetMode="External"/><Relationship Id="rId75" Type="http://schemas.openxmlformats.org/officeDocument/2006/relationships/hyperlink" Target="https://my.zakupivli.pro/remote/dispatcher/state_purchase_view/43137956" TargetMode="External"/><Relationship Id="rId91" Type="http://schemas.openxmlformats.org/officeDocument/2006/relationships/hyperlink" Target="https://my.zakupivli.pro/remote/dispatcher/state_purchase_view/44002687" TargetMode="External"/><Relationship Id="rId96" Type="http://schemas.openxmlformats.org/officeDocument/2006/relationships/hyperlink" Target="https://my.zakupivli.pro/remote/dispatcher/state_purchase_view/44103815" TargetMode="External"/><Relationship Id="rId140" Type="http://schemas.openxmlformats.org/officeDocument/2006/relationships/hyperlink" Target="https://my.zakupivli.pro/remote/dispatcher/state_purchase_view/45215314" TargetMode="External"/><Relationship Id="rId145" Type="http://schemas.openxmlformats.org/officeDocument/2006/relationships/hyperlink" Target="https://my.zakupivli.pro/remote/dispatcher/state_purchase_view/45568158" TargetMode="External"/><Relationship Id="rId161" Type="http://schemas.openxmlformats.org/officeDocument/2006/relationships/hyperlink" Target="https://my.zakupivli.pro/remote/dispatcher/state_purchase_view/46896522" TargetMode="External"/><Relationship Id="rId166" Type="http://schemas.openxmlformats.org/officeDocument/2006/relationships/hyperlink" Target="https://my.zakupivli.pro/remote/dispatcher/state_purchase_view/47103114" TargetMode="External"/><Relationship Id="rId1" Type="http://schemas.openxmlformats.org/officeDocument/2006/relationships/hyperlink" Target="https://my.zakupivli.pro/remote/dispatcher/state_purchase_lot_view/896836" TargetMode="External"/><Relationship Id="rId6" Type="http://schemas.openxmlformats.org/officeDocument/2006/relationships/hyperlink" Target="https://my.zakupivli.pro/remote/dispatcher/state_purchase_lot_view/956099" TargetMode="External"/><Relationship Id="rId23" Type="http://schemas.openxmlformats.org/officeDocument/2006/relationships/hyperlink" Target="https://my.zakupivli.pro/remote/dispatcher/state_purchase_view/40747326" TargetMode="External"/><Relationship Id="rId28" Type="http://schemas.openxmlformats.org/officeDocument/2006/relationships/hyperlink" Target="https://my.zakupivli.pro/remote/dispatcher/state_purchase_view/40864286" TargetMode="External"/><Relationship Id="rId49" Type="http://schemas.openxmlformats.org/officeDocument/2006/relationships/hyperlink" Target="https://my.zakupivli.pro/remote/dispatcher/state_purchase_view/41725377" TargetMode="External"/><Relationship Id="rId114" Type="http://schemas.openxmlformats.org/officeDocument/2006/relationships/hyperlink" Target="https://my.zakupivli.pro/remote/dispatcher/state_purchase_view/44394802" TargetMode="External"/><Relationship Id="rId119" Type="http://schemas.openxmlformats.org/officeDocument/2006/relationships/hyperlink" Target="https://my.zakupivli.pro/remote/dispatcher/state_purchase_view/44534132" TargetMode="External"/><Relationship Id="rId10" Type="http://schemas.openxmlformats.org/officeDocument/2006/relationships/hyperlink" Target="https://my.zakupivli.pro/remote/dispatcher/state_purchase_lot_view/1016980" TargetMode="External"/><Relationship Id="rId31" Type="http://schemas.openxmlformats.org/officeDocument/2006/relationships/hyperlink" Target="https://my.zakupivli.pro/remote/dispatcher/state_purchase_view/41022750" TargetMode="External"/><Relationship Id="rId44" Type="http://schemas.openxmlformats.org/officeDocument/2006/relationships/hyperlink" Target="https://my.zakupivli.pro/remote/dispatcher/state_purchase_view/41666022" TargetMode="External"/><Relationship Id="rId52" Type="http://schemas.openxmlformats.org/officeDocument/2006/relationships/hyperlink" Target="https://my.zakupivli.pro/remote/dispatcher/state_purchase_view/41821301" TargetMode="External"/><Relationship Id="rId60" Type="http://schemas.openxmlformats.org/officeDocument/2006/relationships/hyperlink" Target="https://my.zakupivli.pro/remote/dispatcher/state_purchase_view/42451561" TargetMode="External"/><Relationship Id="rId65" Type="http://schemas.openxmlformats.org/officeDocument/2006/relationships/hyperlink" Target="https://my.zakupivli.pro/remote/dispatcher/state_purchase_view/42915293" TargetMode="External"/><Relationship Id="rId73" Type="http://schemas.openxmlformats.org/officeDocument/2006/relationships/hyperlink" Target="https://my.zakupivli.pro/remote/dispatcher/state_purchase_view/43085058" TargetMode="External"/><Relationship Id="rId78" Type="http://schemas.openxmlformats.org/officeDocument/2006/relationships/hyperlink" Target="https://my.zakupivli.pro/remote/dispatcher/state_purchase_view/43596149" TargetMode="External"/><Relationship Id="rId81" Type="http://schemas.openxmlformats.org/officeDocument/2006/relationships/hyperlink" Target="https://my.zakupivli.pro/remote/dispatcher/state_purchase_view/43830869" TargetMode="External"/><Relationship Id="rId86" Type="http://schemas.openxmlformats.org/officeDocument/2006/relationships/hyperlink" Target="https://my.zakupivli.pro/remote/dispatcher/state_purchase_view/43877124" TargetMode="External"/><Relationship Id="rId94" Type="http://schemas.openxmlformats.org/officeDocument/2006/relationships/hyperlink" Target="https://my.zakupivli.pro/remote/dispatcher/state_purchase_view/44085520" TargetMode="External"/><Relationship Id="rId99" Type="http://schemas.openxmlformats.org/officeDocument/2006/relationships/hyperlink" Target="https://my.zakupivli.pro/remote/dispatcher/state_purchase_view/44115921" TargetMode="External"/><Relationship Id="rId101" Type="http://schemas.openxmlformats.org/officeDocument/2006/relationships/hyperlink" Target="https://my.zakupivli.pro/remote/dispatcher/state_purchase_view/44156870" TargetMode="External"/><Relationship Id="rId122" Type="http://schemas.openxmlformats.org/officeDocument/2006/relationships/hyperlink" Target="https://my.zakupivli.pro/remote/dispatcher/state_purchase_view/44536097" TargetMode="External"/><Relationship Id="rId130" Type="http://schemas.openxmlformats.org/officeDocument/2006/relationships/hyperlink" Target="https://my.zakupivli.pro/remote/dispatcher/state_purchase_view/44596114" TargetMode="External"/><Relationship Id="rId135" Type="http://schemas.openxmlformats.org/officeDocument/2006/relationships/hyperlink" Target="https://my.zakupivli.pro/remote/dispatcher/state_purchase_view/44908142" TargetMode="External"/><Relationship Id="rId143" Type="http://schemas.openxmlformats.org/officeDocument/2006/relationships/hyperlink" Target="https://my.zakupivli.pro/remote/dispatcher/state_purchase_view/45500535" TargetMode="External"/><Relationship Id="rId148" Type="http://schemas.openxmlformats.org/officeDocument/2006/relationships/hyperlink" Target="https://my.zakupivli.pro/remote/dispatcher/state_purchase_view/46448269" TargetMode="External"/><Relationship Id="rId151" Type="http://schemas.openxmlformats.org/officeDocument/2006/relationships/hyperlink" Target="https://my.zakupivli.pro/remote/dispatcher/state_purchase_view/46453712" TargetMode="External"/><Relationship Id="rId156" Type="http://schemas.openxmlformats.org/officeDocument/2006/relationships/hyperlink" Target="https://my.zakupivli.pro/remote/dispatcher/state_purchase_view/46624932" TargetMode="External"/><Relationship Id="rId164" Type="http://schemas.openxmlformats.org/officeDocument/2006/relationships/hyperlink" Target="https://my.zakupivli.pro/remote/dispatcher/state_purchase_view/47099307" TargetMode="External"/><Relationship Id="rId169" Type="http://schemas.openxmlformats.org/officeDocument/2006/relationships/hyperlink" Target="https://my.zakupivli.pro/remote/dispatcher/state_purchase_view/47554535" TargetMode="External"/><Relationship Id="rId177" Type="http://schemas.openxmlformats.org/officeDocument/2006/relationships/hyperlink" Target="https://my.zakupivli.pro/remote/dispatcher/state_purchase_view/48088120" TargetMode="External"/><Relationship Id="rId4" Type="http://schemas.openxmlformats.org/officeDocument/2006/relationships/hyperlink" Target="https://my.zakupivli.pro/remote/dispatcher/state_purchase_lot_view/923279" TargetMode="External"/><Relationship Id="rId9" Type="http://schemas.openxmlformats.org/officeDocument/2006/relationships/hyperlink" Target="https://my.zakupivli.pro/remote/dispatcher/state_purchase_lot_view/1015741" TargetMode="External"/><Relationship Id="rId172" Type="http://schemas.openxmlformats.org/officeDocument/2006/relationships/hyperlink" Target="https://my.zakupivli.pro/remote/dispatcher/state_purchase_view/47635321" TargetMode="External"/><Relationship Id="rId180" Type="http://schemas.openxmlformats.org/officeDocument/2006/relationships/hyperlink" Target="https://my.zakupivli.pro/remote/dispatcher/state_purchase_lot_view/1008056" TargetMode="External"/><Relationship Id="rId13" Type="http://schemas.openxmlformats.org/officeDocument/2006/relationships/hyperlink" Target="https://my.zakupivli.pro/remote/dispatcher/state_purchase_view/39880222" TargetMode="External"/><Relationship Id="rId18" Type="http://schemas.openxmlformats.org/officeDocument/2006/relationships/hyperlink" Target="https://my.zakupivli.pro/remote/dispatcher/state_purchase_view/40384215" TargetMode="External"/><Relationship Id="rId39" Type="http://schemas.openxmlformats.org/officeDocument/2006/relationships/hyperlink" Target="https://my.zakupivli.pro/remote/dispatcher/state_purchase_view/41423316" TargetMode="External"/><Relationship Id="rId109" Type="http://schemas.openxmlformats.org/officeDocument/2006/relationships/hyperlink" Target="https://my.zakupivli.pro/remote/dispatcher/state_purchase_view/44249081" TargetMode="External"/><Relationship Id="rId34" Type="http://schemas.openxmlformats.org/officeDocument/2006/relationships/hyperlink" Target="https://my.zakupivli.pro/remote/dispatcher/state_purchase_view/41024257" TargetMode="External"/><Relationship Id="rId50" Type="http://schemas.openxmlformats.org/officeDocument/2006/relationships/hyperlink" Target="https://my.zakupivli.pro/remote/dispatcher/state_purchase_view/41725687" TargetMode="External"/><Relationship Id="rId55" Type="http://schemas.openxmlformats.org/officeDocument/2006/relationships/hyperlink" Target="https://my.zakupivli.pro/remote/dispatcher/state_purchase_view/42174911" TargetMode="External"/><Relationship Id="rId76" Type="http://schemas.openxmlformats.org/officeDocument/2006/relationships/hyperlink" Target="https://my.zakupivli.pro/remote/dispatcher/state_purchase_view/43496125" TargetMode="External"/><Relationship Id="rId97" Type="http://schemas.openxmlformats.org/officeDocument/2006/relationships/hyperlink" Target="https://my.zakupivli.pro/remote/dispatcher/state_purchase_view/44105652" TargetMode="External"/><Relationship Id="rId104" Type="http://schemas.openxmlformats.org/officeDocument/2006/relationships/hyperlink" Target="https://my.zakupivli.pro/remote/dispatcher/state_purchase_view/44183475" TargetMode="External"/><Relationship Id="rId120" Type="http://schemas.openxmlformats.org/officeDocument/2006/relationships/hyperlink" Target="https://my.zakupivli.pro/remote/dispatcher/state_purchase_view/44534714" TargetMode="External"/><Relationship Id="rId125" Type="http://schemas.openxmlformats.org/officeDocument/2006/relationships/hyperlink" Target="https://my.zakupivli.pro/remote/dispatcher/state_purchase_view/44579135" TargetMode="External"/><Relationship Id="rId141" Type="http://schemas.openxmlformats.org/officeDocument/2006/relationships/hyperlink" Target="https://my.zakupivli.pro/remote/dispatcher/state_purchase_view/45315906" TargetMode="External"/><Relationship Id="rId146" Type="http://schemas.openxmlformats.org/officeDocument/2006/relationships/hyperlink" Target="https://my.zakupivli.pro/remote/dispatcher/state_purchase_view/45860739" TargetMode="External"/><Relationship Id="rId167" Type="http://schemas.openxmlformats.org/officeDocument/2006/relationships/hyperlink" Target="https://my.zakupivli.pro/remote/dispatcher/state_purchase_view/47208340" TargetMode="External"/><Relationship Id="rId7" Type="http://schemas.openxmlformats.org/officeDocument/2006/relationships/hyperlink" Target="https://my.zakupivli.pro/remote/dispatcher/state_purchase_lot_view/970471" TargetMode="External"/><Relationship Id="rId71" Type="http://schemas.openxmlformats.org/officeDocument/2006/relationships/hyperlink" Target="https://my.zakupivli.pro/remote/dispatcher/state_purchase_view/43081003" TargetMode="External"/><Relationship Id="rId92" Type="http://schemas.openxmlformats.org/officeDocument/2006/relationships/hyperlink" Target="https://my.zakupivli.pro/remote/dispatcher/state_purchase_view/44003848" TargetMode="External"/><Relationship Id="rId162" Type="http://schemas.openxmlformats.org/officeDocument/2006/relationships/hyperlink" Target="https://my.zakupivli.pro/remote/dispatcher/state_purchase_view/46897829" TargetMode="External"/><Relationship Id="rId2" Type="http://schemas.openxmlformats.org/officeDocument/2006/relationships/hyperlink" Target="https://my.zakupivli.pro/remote/dispatcher/state_purchase_lot_view/904963" TargetMode="External"/><Relationship Id="rId29" Type="http://schemas.openxmlformats.org/officeDocument/2006/relationships/hyperlink" Target="https://my.zakupivli.pro/remote/dispatcher/state_purchase_view/40865368" TargetMode="External"/><Relationship Id="rId24" Type="http://schemas.openxmlformats.org/officeDocument/2006/relationships/hyperlink" Target="https://my.zakupivli.pro/remote/dispatcher/state_purchase_view/40748148" TargetMode="External"/><Relationship Id="rId40" Type="http://schemas.openxmlformats.org/officeDocument/2006/relationships/hyperlink" Target="https://my.zakupivli.pro/remote/dispatcher/state_purchase_view/41424030" TargetMode="External"/><Relationship Id="rId45" Type="http://schemas.openxmlformats.org/officeDocument/2006/relationships/hyperlink" Target="https://my.zakupivli.pro/remote/dispatcher/state_purchase_view/41668050" TargetMode="External"/><Relationship Id="rId66" Type="http://schemas.openxmlformats.org/officeDocument/2006/relationships/hyperlink" Target="https://my.zakupivli.pro/remote/dispatcher/state_purchase_view/43039461" TargetMode="External"/><Relationship Id="rId87" Type="http://schemas.openxmlformats.org/officeDocument/2006/relationships/hyperlink" Target="https://my.zakupivli.pro/remote/dispatcher/state_purchase_view/43929098" TargetMode="External"/><Relationship Id="rId110" Type="http://schemas.openxmlformats.org/officeDocument/2006/relationships/hyperlink" Target="https://my.zakupivli.pro/remote/dispatcher/state_purchase_view/44308274" TargetMode="External"/><Relationship Id="rId115" Type="http://schemas.openxmlformats.org/officeDocument/2006/relationships/hyperlink" Target="https://my.zakupivli.pro/remote/dispatcher/state_purchase_view/44447871" TargetMode="External"/><Relationship Id="rId131" Type="http://schemas.openxmlformats.org/officeDocument/2006/relationships/hyperlink" Target="https://my.zakupivli.pro/remote/dispatcher/state_purchase_view/44650764" TargetMode="External"/><Relationship Id="rId136" Type="http://schemas.openxmlformats.org/officeDocument/2006/relationships/hyperlink" Target="https://my.zakupivli.pro/remote/dispatcher/state_purchase_view/44909186" TargetMode="External"/><Relationship Id="rId157" Type="http://schemas.openxmlformats.org/officeDocument/2006/relationships/hyperlink" Target="https://my.zakupivli.pro/remote/dispatcher/state_purchase_view/46704385" TargetMode="External"/><Relationship Id="rId178" Type="http://schemas.openxmlformats.org/officeDocument/2006/relationships/hyperlink" Target="https://my.zakupivli.pro/remote/dispatcher/state_purchase_lot_view/1089600" TargetMode="External"/><Relationship Id="rId61" Type="http://schemas.openxmlformats.org/officeDocument/2006/relationships/hyperlink" Target="https://my.zakupivli.pro/remote/dispatcher/state_purchase_view/42452901" TargetMode="External"/><Relationship Id="rId82" Type="http://schemas.openxmlformats.org/officeDocument/2006/relationships/hyperlink" Target="https://my.zakupivli.pro/remote/dispatcher/state_purchase_view/43831468" TargetMode="External"/><Relationship Id="rId152" Type="http://schemas.openxmlformats.org/officeDocument/2006/relationships/hyperlink" Target="https://my.zakupivli.pro/remote/dispatcher/state_purchase_view/46454629" TargetMode="External"/><Relationship Id="rId173" Type="http://schemas.openxmlformats.org/officeDocument/2006/relationships/hyperlink" Target="https://my.zakupivli.pro/remote/dispatcher/state_purchase_view/47770613" TargetMode="External"/><Relationship Id="rId19" Type="http://schemas.openxmlformats.org/officeDocument/2006/relationships/hyperlink" Target="https://my.zakupivli.pro/remote/dispatcher/state_purchase_view/40385386" TargetMode="External"/><Relationship Id="rId14" Type="http://schemas.openxmlformats.org/officeDocument/2006/relationships/hyperlink" Target="https://my.zakupivli.pro/remote/dispatcher/state_purchase_view/39887543" TargetMode="External"/><Relationship Id="rId30" Type="http://schemas.openxmlformats.org/officeDocument/2006/relationships/hyperlink" Target="https://my.zakupivli.pro/remote/dispatcher/state_purchase_view/41022302" TargetMode="External"/><Relationship Id="rId35" Type="http://schemas.openxmlformats.org/officeDocument/2006/relationships/hyperlink" Target="https://my.zakupivli.pro/remote/dispatcher/state_purchase_view/41060748" TargetMode="External"/><Relationship Id="rId56" Type="http://schemas.openxmlformats.org/officeDocument/2006/relationships/hyperlink" Target="https://my.zakupivli.pro/remote/dispatcher/state_purchase_view/42175224" TargetMode="External"/><Relationship Id="rId77" Type="http://schemas.openxmlformats.org/officeDocument/2006/relationships/hyperlink" Target="https://my.zakupivli.pro/remote/dispatcher/state_purchase_view/43568945" TargetMode="External"/><Relationship Id="rId100" Type="http://schemas.openxmlformats.org/officeDocument/2006/relationships/hyperlink" Target="https://my.zakupivli.pro/remote/dispatcher/state_purchase_view/44156532" TargetMode="External"/><Relationship Id="rId105" Type="http://schemas.openxmlformats.org/officeDocument/2006/relationships/hyperlink" Target="https://my.zakupivli.pro/remote/dispatcher/state_purchase_view/44184085" TargetMode="External"/><Relationship Id="rId126" Type="http://schemas.openxmlformats.org/officeDocument/2006/relationships/hyperlink" Target="https://my.zakupivli.pro/remote/dispatcher/state_purchase_view/44589979" TargetMode="External"/><Relationship Id="rId147" Type="http://schemas.openxmlformats.org/officeDocument/2006/relationships/hyperlink" Target="https://my.zakupivli.pro/remote/dispatcher/state_purchase_view/46442933" TargetMode="External"/><Relationship Id="rId168" Type="http://schemas.openxmlformats.org/officeDocument/2006/relationships/hyperlink" Target="https://my.zakupivli.pro/remote/dispatcher/state_purchase_view/47246669" TargetMode="External"/><Relationship Id="rId8" Type="http://schemas.openxmlformats.org/officeDocument/2006/relationships/hyperlink" Target="https://my.zakupivli.pro/remote/dispatcher/state_purchase_lot_view/1012153" TargetMode="External"/><Relationship Id="rId51" Type="http://schemas.openxmlformats.org/officeDocument/2006/relationships/hyperlink" Target="https://my.zakupivli.pro/remote/dispatcher/state_purchase_view/41726196" TargetMode="External"/><Relationship Id="rId72" Type="http://schemas.openxmlformats.org/officeDocument/2006/relationships/hyperlink" Target="https://my.zakupivli.pro/remote/dispatcher/state_purchase_view/43082583" TargetMode="External"/><Relationship Id="rId93" Type="http://schemas.openxmlformats.org/officeDocument/2006/relationships/hyperlink" Target="https://my.zakupivli.pro/remote/dispatcher/state_purchase_view/44084566" TargetMode="External"/><Relationship Id="rId98" Type="http://schemas.openxmlformats.org/officeDocument/2006/relationships/hyperlink" Target="https://my.zakupivli.pro/remote/dispatcher/state_purchase_view/44115414" TargetMode="External"/><Relationship Id="rId121" Type="http://schemas.openxmlformats.org/officeDocument/2006/relationships/hyperlink" Target="https://my.zakupivli.pro/remote/dispatcher/state_purchase_view/44535801" TargetMode="External"/><Relationship Id="rId142" Type="http://schemas.openxmlformats.org/officeDocument/2006/relationships/hyperlink" Target="https://my.zakupivli.pro/remote/dispatcher/state_purchase_view/45331531" TargetMode="External"/><Relationship Id="rId163" Type="http://schemas.openxmlformats.org/officeDocument/2006/relationships/hyperlink" Target="https://my.zakupivli.pro/remote/dispatcher/state_purchase_view/47097729" TargetMode="External"/><Relationship Id="rId3" Type="http://schemas.openxmlformats.org/officeDocument/2006/relationships/hyperlink" Target="https://my.zakupivli.pro/remote/dispatcher/state_purchase_lot_view/917696" TargetMode="External"/><Relationship Id="rId25" Type="http://schemas.openxmlformats.org/officeDocument/2006/relationships/hyperlink" Target="https://my.zakupivli.pro/remote/dispatcher/state_purchase_view/40861198" TargetMode="External"/><Relationship Id="rId46" Type="http://schemas.openxmlformats.org/officeDocument/2006/relationships/hyperlink" Target="https://my.zakupivli.pro/remote/dispatcher/state_purchase_view/41668439" TargetMode="External"/><Relationship Id="rId67" Type="http://schemas.openxmlformats.org/officeDocument/2006/relationships/hyperlink" Target="https://my.zakupivli.pro/remote/dispatcher/state_purchase_view/43064583" TargetMode="External"/><Relationship Id="rId116" Type="http://schemas.openxmlformats.org/officeDocument/2006/relationships/hyperlink" Target="https://my.zakupivli.pro/remote/dispatcher/state_purchase_view/44448597" TargetMode="External"/><Relationship Id="rId137" Type="http://schemas.openxmlformats.org/officeDocument/2006/relationships/hyperlink" Target="https://my.zakupivli.pro/remote/dispatcher/state_purchase_view/45130217" TargetMode="External"/><Relationship Id="rId158" Type="http://schemas.openxmlformats.org/officeDocument/2006/relationships/hyperlink" Target="https://my.zakupivli.pro/remote/dispatcher/state_purchase_view/46732073" TargetMode="External"/><Relationship Id="rId20" Type="http://schemas.openxmlformats.org/officeDocument/2006/relationships/hyperlink" Target="https://my.zakupivli.pro/remote/dispatcher/state_purchase_view/40386656" TargetMode="External"/><Relationship Id="rId41" Type="http://schemas.openxmlformats.org/officeDocument/2006/relationships/hyperlink" Target="https://my.zakupivli.pro/remote/dispatcher/state_purchase_view/41425601" TargetMode="External"/><Relationship Id="rId62" Type="http://schemas.openxmlformats.org/officeDocument/2006/relationships/hyperlink" Target="https://my.zakupivli.pro/remote/dispatcher/state_purchase_view/42453498" TargetMode="External"/><Relationship Id="rId83" Type="http://schemas.openxmlformats.org/officeDocument/2006/relationships/hyperlink" Target="https://my.zakupivli.pro/remote/dispatcher/state_purchase_view/43832042" TargetMode="External"/><Relationship Id="rId88" Type="http://schemas.openxmlformats.org/officeDocument/2006/relationships/hyperlink" Target="https://my.zakupivli.pro/remote/dispatcher/state_purchase_view/43970161" TargetMode="External"/><Relationship Id="rId111" Type="http://schemas.openxmlformats.org/officeDocument/2006/relationships/hyperlink" Target="https://my.zakupivli.pro/remote/dispatcher/state_purchase_view/44327744" TargetMode="External"/><Relationship Id="rId132" Type="http://schemas.openxmlformats.org/officeDocument/2006/relationships/hyperlink" Target="https://my.zakupivli.pro/remote/dispatcher/state_purchase_view/44720208" TargetMode="External"/><Relationship Id="rId153" Type="http://schemas.openxmlformats.org/officeDocument/2006/relationships/hyperlink" Target="https://my.zakupivli.pro/remote/dispatcher/state_purchase_view/46455285" TargetMode="External"/><Relationship Id="rId174" Type="http://schemas.openxmlformats.org/officeDocument/2006/relationships/hyperlink" Target="https://my.zakupivli.pro/remote/dispatcher/state_purchase_view/47824131" TargetMode="External"/><Relationship Id="rId179" Type="http://schemas.openxmlformats.org/officeDocument/2006/relationships/hyperlink" Target="https://my.zakupivli.pro/remote/dispatcher/state_purchase_lot_view/1016709" TargetMode="External"/><Relationship Id="rId15" Type="http://schemas.openxmlformats.org/officeDocument/2006/relationships/hyperlink" Target="https://my.zakupivli.pro/remote/dispatcher/state_purchase_view/39902364" TargetMode="External"/><Relationship Id="rId36" Type="http://schemas.openxmlformats.org/officeDocument/2006/relationships/hyperlink" Target="https://my.zakupivli.pro/remote/dispatcher/state_purchase_view/41066531" TargetMode="External"/><Relationship Id="rId57" Type="http://schemas.openxmlformats.org/officeDocument/2006/relationships/hyperlink" Target="https://my.zakupivli.pro/remote/dispatcher/state_purchase_view/42176643" TargetMode="External"/><Relationship Id="rId106" Type="http://schemas.openxmlformats.org/officeDocument/2006/relationships/hyperlink" Target="https://my.zakupivli.pro/remote/dispatcher/state_purchase_view/44184446" TargetMode="External"/><Relationship Id="rId127" Type="http://schemas.openxmlformats.org/officeDocument/2006/relationships/hyperlink" Target="https://my.zakupivli.pro/remote/dispatcher/state_purchase_view/44590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182"/>
  <sheetViews>
    <sheetView tabSelected="1" workbookViewId="0">
      <pane ySplit="2" topLeftCell="A3" activePane="bottomLeft" state="frozen"/>
      <selection pane="bottomLeft" activeCell="C186" sqref="C186"/>
    </sheetView>
  </sheetViews>
  <sheetFormatPr defaultColWidth="11.42578125" defaultRowHeight="15"/>
  <cols>
    <col min="1" max="1" width="10"/>
    <col min="2" max="2" width="25"/>
    <col min="3" max="5" width="45"/>
    <col min="6" max="8" width="20"/>
    <col min="9" max="10" width="10"/>
    <col min="11" max="14" width="25"/>
    <col min="15" max="15" width="45"/>
    <col min="16" max="16" width="25"/>
    <col min="17" max="17" width="15"/>
    <col min="18" max="18" width="45"/>
    <col min="19" max="19" width="20"/>
    <col min="20" max="20" width="30"/>
    <col min="21" max="24" width="20"/>
    <col min="25" max="25" width="25"/>
    <col min="26" max="26" width="10"/>
    <col min="27" max="29" width="20"/>
    <col min="30" max="30" width="50"/>
  </cols>
  <sheetData>
    <row r="2" spans="1:30" ht="39">
      <c r="A2" s="2" t="s">
        <v>699</v>
      </c>
      <c r="B2" s="2" t="s">
        <v>503</v>
      </c>
      <c r="C2" s="2" t="s">
        <v>635</v>
      </c>
      <c r="D2" s="2" t="s">
        <v>625</v>
      </c>
      <c r="E2" s="2" t="s">
        <v>673</v>
      </c>
      <c r="F2" s="2" t="s">
        <v>617</v>
      </c>
      <c r="G2" s="2" t="s">
        <v>616</v>
      </c>
      <c r="H2" s="2" t="s">
        <v>615</v>
      </c>
      <c r="I2" s="2" t="s">
        <v>628</v>
      </c>
      <c r="J2" s="2" t="s">
        <v>627</v>
      </c>
      <c r="K2" s="2" t="s">
        <v>637</v>
      </c>
      <c r="L2" s="2" t="s">
        <v>638</v>
      </c>
      <c r="M2" s="2" t="s">
        <v>647</v>
      </c>
      <c r="N2" s="2" t="s">
        <v>648</v>
      </c>
      <c r="O2" s="2" t="s">
        <v>634</v>
      </c>
      <c r="P2" s="2" t="s">
        <v>654</v>
      </c>
      <c r="Q2" s="2" t="s">
        <v>12</v>
      </c>
      <c r="R2" s="2" t="s">
        <v>691</v>
      </c>
      <c r="S2" s="2" t="s">
        <v>500</v>
      </c>
      <c r="T2" s="2" t="s">
        <v>643</v>
      </c>
      <c r="U2" s="2" t="s">
        <v>652</v>
      </c>
      <c r="V2" s="2" t="s">
        <v>626</v>
      </c>
      <c r="W2" s="2" t="s">
        <v>646</v>
      </c>
      <c r="X2" s="2" t="s">
        <v>636</v>
      </c>
      <c r="Y2" s="2" t="s">
        <v>690</v>
      </c>
      <c r="Z2" s="2" t="s">
        <v>513</v>
      </c>
      <c r="AA2" s="2" t="s">
        <v>653</v>
      </c>
      <c r="AB2" s="2" t="s">
        <v>675</v>
      </c>
      <c r="AC2" s="2" t="s">
        <v>674</v>
      </c>
      <c r="AD2" s="2" t="s">
        <v>516</v>
      </c>
    </row>
    <row r="3" spans="1:30" ht="39">
      <c r="A3" s="3">
        <v>1</v>
      </c>
      <c r="B3" s="1" t="s">
        <v>349</v>
      </c>
      <c r="C3" s="4" t="s">
        <v>537</v>
      </c>
      <c r="D3" s="1" t="s">
        <v>85</v>
      </c>
      <c r="E3" s="1" t="s">
        <v>517</v>
      </c>
      <c r="F3" s="5">
        <v>45002</v>
      </c>
      <c r="G3" s="1"/>
      <c r="H3" s="5">
        <v>45023</v>
      </c>
      <c r="I3" s="3">
        <v>1</v>
      </c>
      <c r="J3" s="6">
        <v>1</v>
      </c>
      <c r="K3" s="6">
        <v>1221000</v>
      </c>
      <c r="L3" s="6">
        <v>1221000</v>
      </c>
      <c r="M3" s="6">
        <v>1218000</v>
      </c>
      <c r="N3" s="6">
        <v>1218000</v>
      </c>
      <c r="O3" s="4" t="s">
        <v>662</v>
      </c>
      <c r="P3" s="6">
        <v>3000</v>
      </c>
      <c r="Q3" s="6">
        <v>2.4570024570024569E-3</v>
      </c>
      <c r="R3" s="1" t="s">
        <v>662</v>
      </c>
      <c r="S3" s="1" t="s">
        <v>211</v>
      </c>
      <c r="T3" s="7" t="str">
        <f>HYPERLINK("https://my.zakupivli.pro/remote/dispatcher/state_purchase_lot_view/896836")</f>
        <v>https://my.zakupivli.pro/remote/dispatcher/state_purchase_lot_view/896836</v>
      </c>
      <c r="U3" s="1" t="s">
        <v>693</v>
      </c>
      <c r="V3" s="3">
        <v>0</v>
      </c>
      <c r="W3" s="1"/>
      <c r="X3" s="1" t="s">
        <v>185</v>
      </c>
      <c r="Y3" s="6">
        <v>1218000</v>
      </c>
      <c r="Z3" s="1" t="s">
        <v>499</v>
      </c>
      <c r="AA3" s="1" t="s">
        <v>695</v>
      </c>
      <c r="AB3" s="8">
        <v>45020</v>
      </c>
      <c r="AC3" s="8">
        <v>45030</v>
      </c>
      <c r="AD3" s="1" t="s">
        <v>212</v>
      </c>
    </row>
    <row r="4" spans="1:30" ht="102.75">
      <c r="A4" s="3">
        <v>2</v>
      </c>
      <c r="B4" s="1" t="s">
        <v>351</v>
      </c>
      <c r="C4" s="4" t="s">
        <v>514</v>
      </c>
      <c r="D4" s="1" t="s">
        <v>176</v>
      </c>
      <c r="E4" s="1" t="s">
        <v>517</v>
      </c>
      <c r="F4" s="5">
        <v>45012</v>
      </c>
      <c r="G4" s="1"/>
      <c r="H4" s="5">
        <v>45020</v>
      </c>
      <c r="I4" s="3">
        <v>0</v>
      </c>
      <c r="J4" s="6">
        <v>1</v>
      </c>
      <c r="K4" s="6">
        <v>1446900</v>
      </c>
      <c r="L4" s="6">
        <v>1446900</v>
      </c>
      <c r="M4" s="1"/>
      <c r="N4" s="6">
        <v>0</v>
      </c>
      <c r="O4" s="4"/>
      <c r="P4" s="6">
        <v>0</v>
      </c>
      <c r="Q4" s="6">
        <v>0</v>
      </c>
      <c r="R4" s="1"/>
      <c r="S4" s="1"/>
      <c r="T4" s="7" t="str">
        <f>HYPERLINK("https://my.zakupivli.pro/remote/dispatcher/state_purchase_lot_view/904963")</f>
        <v>https://my.zakupivli.pro/remote/dispatcher/state_purchase_lot_view/904963</v>
      </c>
      <c r="U4" s="1" t="s">
        <v>696</v>
      </c>
      <c r="V4" s="3">
        <v>0</v>
      </c>
      <c r="W4" s="1"/>
      <c r="X4" s="1"/>
      <c r="Y4" s="1"/>
      <c r="Z4" s="1" t="s">
        <v>499</v>
      </c>
      <c r="AA4" s="1"/>
      <c r="AB4" s="1"/>
      <c r="AC4" s="1"/>
      <c r="AD4" s="1"/>
    </row>
    <row r="5" spans="1:30" ht="115.5">
      <c r="A5" s="3">
        <v>3</v>
      </c>
      <c r="B5" s="1" t="s">
        <v>361</v>
      </c>
      <c r="C5" s="4" t="s">
        <v>559</v>
      </c>
      <c r="D5" s="1" t="s">
        <v>179</v>
      </c>
      <c r="E5" s="1" t="s">
        <v>517</v>
      </c>
      <c r="F5" s="5">
        <v>45027</v>
      </c>
      <c r="G5" s="1"/>
      <c r="H5" s="1"/>
      <c r="I5" s="3">
        <v>0</v>
      </c>
      <c r="J5" s="6">
        <v>1</v>
      </c>
      <c r="K5" s="6">
        <v>1373000</v>
      </c>
      <c r="L5" s="6">
        <v>1373000</v>
      </c>
      <c r="M5" s="1"/>
      <c r="N5" s="6">
        <v>0</v>
      </c>
      <c r="O5" s="4"/>
      <c r="P5" s="6">
        <v>0</v>
      </c>
      <c r="Q5" s="6">
        <v>0</v>
      </c>
      <c r="R5" s="1"/>
      <c r="S5" s="1"/>
      <c r="T5" s="7" t="str">
        <f>HYPERLINK("https://my.zakupivli.pro/remote/dispatcher/state_purchase_lot_view/917696")</f>
        <v>https://my.zakupivli.pro/remote/dispatcher/state_purchase_lot_view/917696</v>
      </c>
      <c r="U5" s="1" t="s">
        <v>698</v>
      </c>
      <c r="V5" s="3">
        <v>0</v>
      </c>
      <c r="W5" s="1"/>
      <c r="X5" s="1"/>
      <c r="Y5" s="1"/>
      <c r="Z5" s="1" t="s">
        <v>499</v>
      </c>
      <c r="AA5" s="1"/>
      <c r="AB5" s="1"/>
      <c r="AC5" s="1"/>
      <c r="AD5" s="1"/>
    </row>
    <row r="6" spans="1:30" ht="102.75">
      <c r="A6" s="3">
        <v>4</v>
      </c>
      <c r="B6" s="1" t="s">
        <v>363</v>
      </c>
      <c r="C6" s="4" t="s">
        <v>611</v>
      </c>
      <c r="D6" s="1" t="s">
        <v>179</v>
      </c>
      <c r="E6" s="1" t="s">
        <v>517</v>
      </c>
      <c r="F6" s="5">
        <v>45034</v>
      </c>
      <c r="G6" s="1"/>
      <c r="H6" s="5">
        <v>45056</v>
      </c>
      <c r="I6" s="3">
        <v>1</v>
      </c>
      <c r="J6" s="6">
        <v>1</v>
      </c>
      <c r="K6" s="6">
        <v>1373000</v>
      </c>
      <c r="L6" s="6">
        <v>1373000</v>
      </c>
      <c r="M6" s="6">
        <v>1373000</v>
      </c>
      <c r="N6" s="6">
        <v>1373000</v>
      </c>
      <c r="O6" s="4" t="s">
        <v>659</v>
      </c>
      <c r="P6" s="6">
        <v>0</v>
      </c>
      <c r="Q6" s="6">
        <v>0</v>
      </c>
      <c r="R6" s="1" t="s">
        <v>659</v>
      </c>
      <c r="S6" s="1" t="s">
        <v>193</v>
      </c>
      <c r="T6" s="7" t="str">
        <f>HYPERLINK("https://my.zakupivli.pro/remote/dispatcher/state_purchase_lot_view/923279")</f>
        <v>https://my.zakupivli.pro/remote/dispatcher/state_purchase_lot_view/923279</v>
      </c>
      <c r="U6" s="1" t="s">
        <v>693</v>
      </c>
      <c r="V6" s="3">
        <v>0</v>
      </c>
      <c r="W6" s="1"/>
      <c r="X6" s="1" t="s">
        <v>241</v>
      </c>
      <c r="Y6" s="6">
        <v>1373000</v>
      </c>
      <c r="Z6" s="1" t="s">
        <v>499</v>
      </c>
      <c r="AA6" s="1" t="s">
        <v>695</v>
      </c>
      <c r="AB6" s="8">
        <v>45053</v>
      </c>
      <c r="AC6" s="8">
        <v>45063</v>
      </c>
      <c r="AD6" s="1" t="s">
        <v>194</v>
      </c>
    </row>
    <row r="7" spans="1:30" ht="102.75">
      <c r="A7" s="3">
        <v>5</v>
      </c>
      <c r="B7" s="1" t="s">
        <v>375</v>
      </c>
      <c r="C7" s="4" t="s">
        <v>610</v>
      </c>
      <c r="D7" s="1" t="s">
        <v>179</v>
      </c>
      <c r="E7" s="1" t="s">
        <v>517</v>
      </c>
      <c r="F7" s="5">
        <v>45069</v>
      </c>
      <c r="G7" s="1"/>
      <c r="H7" s="5">
        <v>45089</v>
      </c>
      <c r="I7" s="3">
        <v>1</v>
      </c>
      <c r="J7" s="6">
        <v>1</v>
      </c>
      <c r="K7" s="6">
        <v>1373000</v>
      </c>
      <c r="L7" s="6">
        <v>1373000</v>
      </c>
      <c r="M7" s="6">
        <v>1373000</v>
      </c>
      <c r="N7" s="6">
        <v>1373000</v>
      </c>
      <c r="O7" s="4" t="s">
        <v>659</v>
      </c>
      <c r="P7" s="6">
        <v>0</v>
      </c>
      <c r="Q7" s="6">
        <v>0</v>
      </c>
      <c r="R7" s="1" t="s">
        <v>659</v>
      </c>
      <c r="S7" s="1" t="s">
        <v>193</v>
      </c>
      <c r="T7" s="7" t="str">
        <f>HYPERLINK("https://my.zakupivli.pro/remote/dispatcher/state_purchase_lot_view/951576")</f>
        <v>https://my.zakupivli.pro/remote/dispatcher/state_purchase_lot_view/951576</v>
      </c>
      <c r="U7" s="1" t="s">
        <v>693</v>
      </c>
      <c r="V7" s="3">
        <v>0</v>
      </c>
      <c r="W7" s="1"/>
      <c r="X7" s="1" t="s">
        <v>261</v>
      </c>
      <c r="Y7" s="6">
        <v>1373000</v>
      </c>
      <c r="Z7" s="1" t="s">
        <v>499</v>
      </c>
      <c r="AA7" s="1" t="s">
        <v>695</v>
      </c>
      <c r="AB7" s="8">
        <v>45085</v>
      </c>
      <c r="AC7" s="8">
        <v>45095</v>
      </c>
      <c r="AD7" s="1" t="s">
        <v>194</v>
      </c>
    </row>
    <row r="8" spans="1:30" ht="115.5">
      <c r="A8" s="3">
        <v>6</v>
      </c>
      <c r="B8" s="1" t="s">
        <v>377</v>
      </c>
      <c r="C8" s="4" t="s">
        <v>644</v>
      </c>
      <c r="D8" s="1" t="s">
        <v>242</v>
      </c>
      <c r="E8" s="1" t="s">
        <v>517</v>
      </c>
      <c r="F8" s="5">
        <v>45076</v>
      </c>
      <c r="G8" s="1"/>
      <c r="H8" s="5">
        <v>45098</v>
      </c>
      <c r="I8" s="3">
        <v>1</v>
      </c>
      <c r="J8" s="6">
        <v>1</v>
      </c>
      <c r="K8" s="6">
        <v>4896054</v>
      </c>
      <c r="L8" s="6">
        <v>4896054</v>
      </c>
      <c r="M8" s="6">
        <v>4812638</v>
      </c>
      <c r="N8" s="6">
        <v>4812638</v>
      </c>
      <c r="O8" s="4" t="s">
        <v>682</v>
      </c>
      <c r="P8" s="6">
        <v>83416</v>
      </c>
      <c r="Q8" s="6">
        <v>1.703739378691493E-2</v>
      </c>
      <c r="R8" s="1" t="s">
        <v>682</v>
      </c>
      <c r="S8" s="1" t="s">
        <v>165</v>
      </c>
      <c r="T8" s="7" t="str">
        <f>HYPERLINK("https://my.zakupivli.pro/remote/dispatcher/state_purchase_lot_view/956099")</f>
        <v>https://my.zakupivli.pro/remote/dispatcher/state_purchase_lot_view/956099</v>
      </c>
      <c r="U8" s="1" t="s">
        <v>693</v>
      </c>
      <c r="V8" s="3">
        <v>0</v>
      </c>
      <c r="W8" s="1"/>
      <c r="X8" s="1" t="s">
        <v>263</v>
      </c>
      <c r="Y8" s="6">
        <v>4812638</v>
      </c>
      <c r="Z8" s="1" t="s">
        <v>499</v>
      </c>
      <c r="AA8" s="1" t="s">
        <v>695</v>
      </c>
      <c r="AB8" s="8">
        <v>45095</v>
      </c>
      <c r="AC8" s="8">
        <v>45105</v>
      </c>
      <c r="AD8" s="1" t="s">
        <v>166</v>
      </c>
    </row>
    <row r="9" spans="1:30" ht="39">
      <c r="A9" s="3">
        <v>7</v>
      </c>
      <c r="B9" s="1" t="s">
        <v>388</v>
      </c>
      <c r="C9" s="4" t="s">
        <v>606</v>
      </c>
      <c r="D9" s="1" t="s">
        <v>16</v>
      </c>
      <c r="E9" s="1" t="s">
        <v>517</v>
      </c>
      <c r="F9" s="5">
        <v>45092</v>
      </c>
      <c r="G9" s="1"/>
      <c r="H9" s="5">
        <v>45114</v>
      </c>
      <c r="I9" s="3">
        <v>1</v>
      </c>
      <c r="J9" s="6">
        <v>2500</v>
      </c>
      <c r="K9" s="6">
        <v>115425</v>
      </c>
      <c r="L9" s="6">
        <v>46.17</v>
      </c>
      <c r="M9" s="6">
        <v>112500</v>
      </c>
      <c r="N9" s="6">
        <v>45</v>
      </c>
      <c r="O9" s="4" t="s">
        <v>656</v>
      </c>
      <c r="P9" s="6">
        <v>2925</v>
      </c>
      <c r="Q9" s="6">
        <v>2.5341130604288498E-2</v>
      </c>
      <c r="R9" s="1" t="s">
        <v>656</v>
      </c>
      <c r="S9" s="1" t="s">
        <v>206</v>
      </c>
      <c r="T9" s="7" t="str">
        <f>HYPERLINK("https://my.zakupivli.pro/remote/dispatcher/state_purchase_lot_view/970471")</f>
        <v>https://my.zakupivli.pro/remote/dispatcher/state_purchase_lot_view/970471</v>
      </c>
      <c r="U9" s="1" t="s">
        <v>693</v>
      </c>
      <c r="V9" s="3">
        <v>0</v>
      </c>
      <c r="W9" s="1"/>
      <c r="X9" s="1" t="s">
        <v>270</v>
      </c>
      <c r="Y9" s="6">
        <v>112500</v>
      </c>
      <c r="Z9" s="1" t="s">
        <v>499</v>
      </c>
      <c r="AA9" s="1" t="s">
        <v>695</v>
      </c>
      <c r="AB9" s="8">
        <v>45109</v>
      </c>
      <c r="AC9" s="8">
        <v>45119</v>
      </c>
      <c r="AD9" s="1" t="s">
        <v>207</v>
      </c>
    </row>
    <row r="10" spans="1:30" ht="64.5">
      <c r="A10" s="3">
        <v>8</v>
      </c>
      <c r="B10" s="1" t="s">
        <v>428</v>
      </c>
      <c r="C10" s="4" t="s">
        <v>612</v>
      </c>
      <c r="D10" s="1" t="s">
        <v>223</v>
      </c>
      <c r="E10" s="1" t="s">
        <v>517</v>
      </c>
      <c r="F10" s="5">
        <v>45146</v>
      </c>
      <c r="G10" s="1"/>
      <c r="H10" s="5">
        <v>45154</v>
      </c>
      <c r="I10" s="3">
        <v>0</v>
      </c>
      <c r="J10" s="6">
        <v>52.627000000000002</v>
      </c>
      <c r="K10" s="6">
        <v>263135</v>
      </c>
      <c r="L10" s="6">
        <v>5000</v>
      </c>
      <c r="M10" s="1"/>
      <c r="N10" s="6">
        <v>0</v>
      </c>
      <c r="O10" s="4"/>
      <c r="P10" s="6">
        <v>0</v>
      </c>
      <c r="Q10" s="6">
        <v>0</v>
      </c>
      <c r="R10" s="1"/>
      <c r="S10" s="1"/>
      <c r="T10" s="7" t="str">
        <f>HYPERLINK("https://my.zakupivli.pro/remote/dispatcher/state_purchase_lot_view/1012153")</f>
        <v>https://my.zakupivli.pro/remote/dispatcher/state_purchase_lot_view/1012153</v>
      </c>
      <c r="U10" s="1" t="s">
        <v>696</v>
      </c>
      <c r="V10" s="3">
        <v>0</v>
      </c>
      <c r="W10" s="1"/>
      <c r="X10" s="1"/>
      <c r="Y10" s="1"/>
      <c r="Z10" s="1" t="s">
        <v>499</v>
      </c>
      <c r="AA10" s="1"/>
      <c r="AB10" s="1"/>
      <c r="AC10" s="1"/>
      <c r="AD10" s="1"/>
    </row>
    <row r="11" spans="1:30" ht="102.75">
      <c r="A11" s="3">
        <v>9</v>
      </c>
      <c r="B11" s="1" t="s">
        <v>434</v>
      </c>
      <c r="C11" s="4" t="s">
        <v>608</v>
      </c>
      <c r="D11" s="1" t="s">
        <v>70</v>
      </c>
      <c r="E11" s="1" t="s">
        <v>517</v>
      </c>
      <c r="F11" s="5">
        <v>45149</v>
      </c>
      <c r="G11" s="1"/>
      <c r="H11" s="5">
        <v>45157</v>
      </c>
      <c r="I11" s="3">
        <v>0</v>
      </c>
      <c r="J11" s="6">
        <v>913.75819999999999</v>
      </c>
      <c r="K11" s="6">
        <v>700060</v>
      </c>
      <c r="L11" s="6">
        <v>766.1326596029453</v>
      </c>
      <c r="M11" s="1"/>
      <c r="N11" s="6">
        <v>0</v>
      </c>
      <c r="O11" s="4"/>
      <c r="P11" s="6">
        <v>0</v>
      </c>
      <c r="Q11" s="6">
        <v>0</v>
      </c>
      <c r="R11" s="1"/>
      <c r="S11" s="1"/>
      <c r="T11" s="7" t="str">
        <f>HYPERLINK("https://my.zakupivli.pro/remote/dispatcher/state_purchase_lot_view/1015741")</f>
        <v>https://my.zakupivli.pro/remote/dispatcher/state_purchase_lot_view/1015741</v>
      </c>
      <c r="U11" s="1" t="s">
        <v>696</v>
      </c>
      <c r="V11" s="3">
        <v>0</v>
      </c>
      <c r="W11" s="1"/>
      <c r="X11" s="1"/>
      <c r="Y11" s="1"/>
      <c r="Z11" s="1" t="s">
        <v>499</v>
      </c>
      <c r="AA11" s="1"/>
      <c r="AB11" s="1"/>
      <c r="AC11" s="1"/>
      <c r="AD11" s="1"/>
    </row>
    <row r="12" spans="1:30" ht="39">
      <c r="A12" s="3">
        <v>10</v>
      </c>
      <c r="B12" s="1" t="s">
        <v>436</v>
      </c>
      <c r="C12" s="4" t="s">
        <v>614</v>
      </c>
      <c r="D12" s="1" t="s">
        <v>240</v>
      </c>
      <c r="E12" s="1" t="s">
        <v>517</v>
      </c>
      <c r="F12" s="5">
        <v>45152</v>
      </c>
      <c r="G12" s="1"/>
      <c r="H12" s="5">
        <v>45183</v>
      </c>
      <c r="I12" s="3">
        <v>1</v>
      </c>
      <c r="J12" s="6">
        <v>2100</v>
      </c>
      <c r="K12" s="6">
        <v>263004</v>
      </c>
      <c r="L12" s="6">
        <v>125.24</v>
      </c>
      <c r="M12" s="6">
        <v>210000</v>
      </c>
      <c r="N12" s="6">
        <v>100</v>
      </c>
      <c r="O12" s="4" t="s">
        <v>658</v>
      </c>
      <c r="P12" s="6">
        <v>53004</v>
      </c>
      <c r="Q12" s="6">
        <v>0.20153305653145959</v>
      </c>
      <c r="R12" s="1" t="s">
        <v>658</v>
      </c>
      <c r="S12" s="1" t="s">
        <v>189</v>
      </c>
      <c r="T12" s="7" t="str">
        <f>HYPERLINK("https://my.zakupivli.pro/remote/dispatcher/state_purchase_lot_view/1016980")</f>
        <v>https://my.zakupivli.pro/remote/dispatcher/state_purchase_lot_view/1016980</v>
      </c>
      <c r="U12" s="1" t="s">
        <v>693</v>
      </c>
      <c r="V12" s="3">
        <v>0</v>
      </c>
      <c r="W12" s="1"/>
      <c r="X12" s="1" t="s">
        <v>40</v>
      </c>
      <c r="Y12" s="6">
        <v>210000</v>
      </c>
      <c r="Z12" s="1" t="s">
        <v>499</v>
      </c>
      <c r="AA12" s="1" t="s">
        <v>695</v>
      </c>
      <c r="AB12" s="8">
        <v>45167</v>
      </c>
      <c r="AC12" s="8">
        <v>45177</v>
      </c>
      <c r="AD12" s="1" t="s">
        <v>190</v>
      </c>
    </row>
    <row r="13" spans="1:30" ht="90">
      <c r="A13" s="3">
        <v>11</v>
      </c>
      <c r="B13" s="1" t="s">
        <v>459</v>
      </c>
      <c r="C13" s="4" t="s">
        <v>645</v>
      </c>
      <c r="D13" s="1" t="s">
        <v>242</v>
      </c>
      <c r="E13" s="1" t="s">
        <v>517</v>
      </c>
      <c r="F13" s="5">
        <v>45188</v>
      </c>
      <c r="G13" s="1"/>
      <c r="H13" s="5">
        <v>45212</v>
      </c>
      <c r="I13" s="3">
        <v>1</v>
      </c>
      <c r="J13" s="6">
        <v>1</v>
      </c>
      <c r="K13" s="6">
        <v>3207624</v>
      </c>
      <c r="L13" s="6">
        <v>3207624</v>
      </c>
      <c r="M13" s="6">
        <v>1950054</v>
      </c>
      <c r="N13" s="6">
        <v>1950054</v>
      </c>
      <c r="O13" s="4" t="s">
        <v>658</v>
      </c>
      <c r="P13" s="6">
        <v>1257570</v>
      </c>
      <c r="Q13" s="6">
        <v>0.39205655026898417</v>
      </c>
      <c r="R13" s="1" t="s">
        <v>658</v>
      </c>
      <c r="S13" s="1" t="s">
        <v>189</v>
      </c>
      <c r="T13" s="7" t="str">
        <f>HYPERLINK("https://my.zakupivli.pro/remote/dispatcher/state_purchase_lot_view/1050129")</f>
        <v>https://my.zakupivli.pro/remote/dispatcher/state_purchase_lot_view/1050129</v>
      </c>
      <c r="U13" s="1" t="s">
        <v>693</v>
      </c>
      <c r="V13" s="3">
        <v>0</v>
      </c>
      <c r="W13" s="1"/>
      <c r="X13" s="1" t="s">
        <v>50</v>
      </c>
      <c r="Y13" s="6">
        <v>1950054</v>
      </c>
      <c r="Z13" s="1" t="s">
        <v>499</v>
      </c>
      <c r="AA13" s="1" t="s">
        <v>695</v>
      </c>
      <c r="AB13" s="8">
        <v>45204</v>
      </c>
      <c r="AC13" s="8">
        <v>45214</v>
      </c>
      <c r="AD13" s="1" t="s">
        <v>190</v>
      </c>
    </row>
    <row r="14" spans="1:30" ht="51.75">
      <c r="A14" s="3">
        <v>12</v>
      </c>
      <c r="B14" s="1" t="s">
        <v>487</v>
      </c>
      <c r="C14" s="4" t="s">
        <v>529</v>
      </c>
      <c r="D14" s="1" t="s">
        <v>20</v>
      </c>
      <c r="E14" s="1" t="s">
        <v>517</v>
      </c>
      <c r="F14" s="5">
        <v>45264</v>
      </c>
      <c r="G14" s="1"/>
      <c r="H14" s="5">
        <v>45287</v>
      </c>
      <c r="I14" s="3">
        <v>1</v>
      </c>
      <c r="J14" s="6">
        <v>19500</v>
      </c>
      <c r="K14" s="6">
        <v>129347</v>
      </c>
      <c r="L14" s="6">
        <v>6.6331794871794871</v>
      </c>
      <c r="M14" s="6">
        <v>123521.19</v>
      </c>
      <c r="N14" s="6">
        <v>6.3344199999999997</v>
      </c>
      <c r="O14" s="4" t="s">
        <v>660</v>
      </c>
      <c r="P14" s="6">
        <v>5825.8099999999977</v>
      </c>
      <c r="Q14" s="6">
        <v>4.5040163281715055E-2</v>
      </c>
      <c r="R14" s="1" t="s">
        <v>660</v>
      </c>
      <c r="S14" s="1" t="s">
        <v>186</v>
      </c>
      <c r="T14" s="7" t="str">
        <f>HYPERLINK("https://my.zakupivli.pro/remote/dispatcher/state_purchase_lot_view/1130103")</f>
        <v>https://my.zakupivli.pro/remote/dispatcher/state_purchase_lot_view/1130103</v>
      </c>
      <c r="U14" s="1" t="s">
        <v>693</v>
      </c>
      <c r="V14" s="3">
        <v>0</v>
      </c>
      <c r="W14" s="1"/>
      <c r="X14" s="1" t="s">
        <v>502</v>
      </c>
      <c r="Y14" s="6">
        <v>123521.19</v>
      </c>
      <c r="Z14" s="1" t="s">
        <v>499</v>
      </c>
      <c r="AA14" s="1" t="s">
        <v>692</v>
      </c>
      <c r="AB14" s="8">
        <v>45280</v>
      </c>
      <c r="AC14" s="8">
        <v>45290</v>
      </c>
      <c r="AD14" s="1" t="s">
        <v>187</v>
      </c>
    </row>
    <row r="15" spans="1:30" ht="26.25">
      <c r="A15" s="3">
        <v>13</v>
      </c>
      <c r="B15" s="1" t="s">
        <v>319</v>
      </c>
      <c r="C15" s="4" t="s">
        <v>528</v>
      </c>
      <c r="D15" s="1" t="s">
        <v>20</v>
      </c>
      <c r="E15" s="1" t="s">
        <v>618</v>
      </c>
      <c r="F15" s="5">
        <v>44925</v>
      </c>
      <c r="G15" s="1"/>
      <c r="H15" s="5">
        <v>44925</v>
      </c>
      <c r="I15" s="3">
        <v>1</v>
      </c>
      <c r="J15" s="6">
        <v>18653</v>
      </c>
      <c r="K15" s="6">
        <v>95130.3</v>
      </c>
      <c r="L15" s="6">
        <v>5.1000000000000005</v>
      </c>
      <c r="M15" s="6">
        <v>95130.3</v>
      </c>
      <c r="N15" s="6">
        <v>5.1000000000000005</v>
      </c>
      <c r="O15" s="4" t="s">
        <v>667</v>
      </c>
      <c r="P15" s="6">
        <v>0</v>
      </c>
      <c r="Q15" s="6">
        <v>0</v>
      </c>
      <c r="R15" s="1" t="s">
        <v>667</v>
      </c>
      <c r="S15" s="1" t="s">
        <v>186</v>
      </c>
      <c r="T15" s="7" t="str">
        <f>HYPERLINK("https://my.zakupivli.pro/remote/dispatcher/state_purchase_view/39880222")</f>
        <v>https://my.zakupivli.pro/remote/dispatcher/state_purchase_view/39880222</v>
      </c>
      <c r="U15" s="1" t="s">
        <v>694</v>
      </c>
      <c r="V15" s="3">
        <v>0</v>
      </c>
      <c r="W15" s="1"/>
      <c r="X15" s="1" t="s">
        <v>501</v>
      </c>
      <c r="Y15" s="6">
        <v>95130.3</v>
      </c>
      <c r="Z15" s="1" t="s">
        <v>499</v>
      </c>
      <c r="AA15" s="1" t="s">
        <v>695</v>
      </c>
      <c r="AB15" s="1"/>
      <c r="AC15" s="1"/>
      <c r="AD15" s="1" t="s">
        <v>13</v>
      </c>
    </row>
    <row r="16" spans="1:30" ht="77.25">
      <c r="A16" s="3">
        <v>14</v>
      </c>
      <c r="B16" s="1" t="s">
        <v>320</v>
      </c>
      <c r="C16" s="4" t="s">
        <v>1</v>
      </c>
      <c r="D16" s="1" t="s">
        <v>150</v>
      </c>
      <c r="E16" s="1" t="s">
        <v>618</v>
      </c>
      <c r="F16" s="5">
        <v>44926</v>
      </c>
      <c r="G16" s="1"/>
      <c r="H16" s="5">
        <v>44926</v>
      </c>
      <c r="I16" s="3">
        <v>1</v>
      </c>
      <c r="J16" s="6">
        <v>1</v>
      </c>
      <c r="K16" s="6">
        <v>740</v>
      </c>
      <c r="L16" s="6">
        <v>740</v>
      </c>
      <c r="M16" s="6">
        <v>740</v>
      </c>
      <c r="N16" s="6">
        <v>740</v>
      </c>
      <c r="O16" s="4" t="s">
        <v>641</v>
      </c>
      <c r="P16" s="6">
        <v>0</v>
      </c>
      <c r="Q16" s="6">
        <v>0</v>
      </c>
      <c r="R16" s="1" t="s">
        <v>641</v>
      </c>
      <c r="S16" s="1" t="s">
        <v>155</v>
      </c>
      <c r="T16" s="7" t="str">
        <f>HYPERLINK("https://my.zakupivli.pro/remote/dispatcher/state_purchase_view/39887543")</f>
        <v>https://my.zakupivli.pro/remote/dispatcher/state_purchase_view/39887543</v>
      </c>
      <c r="U16" s="1" t="s">
        <v>694</v>
      </c>
      <c r="V16" s="3">
        <v>0</v>
      </c>
      <c r="W16" s="1"/>
      <c r="X16" s="1" t="s">
        <v>51</v>
      </c>
      <c r="Y16" s="6">
        <v>740</v>
      </c>
      <c r="Z16" s="1" t="s">
        <v>499</v>
      </c>
      <c r="AA16" s="1" t="s">
        <v>692</v>
      </c>
      <c r="AB16" s="1"/>
      <c r="AC16" s="1"/>
      <c r="AD16" s="1" t="s">
        <v>13</v>
      </c>
    </row>
    <row r="17" spans="1:30" ht="39">
      <c r="A17" s="3">
        <v>15</v>
      </c>
      <c r="B17" s="1" t="s">
        <v>321</v>
      </c>
      <c r="C17" s="4" t="s">
        <v>597</v>
      </c>
      <c r="D17" s="1" t="s">
        <v>252</v>
      </c>
      <c r="E17" s="1" t="s">
        <v>618</v>
      </c>
      <c r="F17" s="5">
        <v>44928</v>
      </c>
      <c r="G17" s="1"/>
      <c r="H17" s="5">
        <v>44928</v>
      </c>
      <c r="I17" s="3">
        <v>1</v>
      </c>
      <c r="J17" s="6">
        <v>12</v>
      </c>
      <c r="K17" s="6">
        <v>7200</v>
      </c>
      <c r="L17" s="6">
        <v>600</v>
      </c>
      <c r="M17" s="6">
        <v>7200</v>
      </c>
      <c r="N17" s="6">
        <v>600</v>
      </c>
      <c r="O17" s="4" t="s">
        <v>630</v>
      </c>
      <c r="P17" s="6">
        <v>0</v>
      </c>
      <c r="Q17" s="6">
        <v>0</v>
      </c>
      <c r="R17" s="1" t="s">
        <v>630</v>
      </c>
      <c r="S17" s="1" t="s">
        <v>107</v>
      </c>
      <c r="T17" s="7" t="str">
        <f>HYPERLINK("https://my.zakupivli.pro/remote/dispatcher/state_purchase_view/39902364")</f>
        <v>https://my.zakupivli.pro/remote/dispatcher/state_purchase_view/39902364</v>
      </c>
      <c r="U17" s="1" t="s">
        <v>694</v>
      </c>
      <c r="V17" s="3">
        <v>0</v>
      </c>
      <c r="W17" s="1"/>
      <c r="X17" s="1" t="s">
        <v>134</v>
      </c>
      <c r="Y17" s="6">
        <v>7200</v>
      </c>
      <c r="Z17" s="1" t="s">
        <v>499</v>
      </c>
      <c r="AA17" s="1" t="s">
        <v>692</v>
      </c>
      <c r="AB17" s="1"/>
      <c r="AC17" s="1"/>
      <c r="AD17" s="1" t="s">
        <v>13</v>
      </c>
    </row>
    <row r="18" spans="1:30" ht="26.25">
      <c r="A18" s="3">
        <v>16</v>
      </c>
      <c r="B18" s="1" t="s">
        <v>322</v>
      </c>
      <c r="C18" s="4" t="s">
        <v>549</v>
      </c>
      <c r="D18" s="1" t="s">
        <v>113</v>
      </c>
      <c r="E18" s="1" t="s">
        <v>618</v>
      </c>
      <c r="F18" s="5">
        <v>44950</v>
      </c>
      <c r="G18" s="1"/>
      <c r="H18" s="5">
        <v>44950</v>
      </c>
      <c r="I18" s="3">
        <v>1</v>
      </c>
      <c r="J18" s="6">
        <v>6</v>
      </c>
      <c r="K18" s="6">
        <v>760</v>
      </c>
      <c r="L18" s="6">
        <v>126.66666666666667</v>
      </c>
      <c r="M18" s="6">
        <v>760</v>
      </c>
      <c r="N18" s="6">
        <v>126.66666666666667</v>
      </c>
      <c r="O18" s="4" t="s">
        <v>640</v>
      </c>
      <c r="P18" s="6">
        <v>0</v>
      </c>
      <c r="Q18" s="6">
        <v>0</v>
      </c>
      <c r="R18" s="1" t="s">
        <v>640</v>
      </c>
      <c r="S18" s="1" t="s">
        <v>110</v>
      </c>
      <c r="T18" s="7" t="str">
        <f>HYPERLINK("https://my.zakupivli.pro/remote/dispatcher/state_purchase_view/40277481")</f>
        <v>https://my.zakupivli.pro/remote/dispatcher/state_purchase_view/40277481</v>
      </c>
      <c r="U18" s="1" t="s">
        <v>694</v>
      </c>
      <c r="V18" s="3">
        <v>0</v>
      </c>
      <c r="W18" s="1"/>
      <c r="X18" s="1" t="s">
        <v>72</v>
      </c>
      <c r="Y18" s="6">
        <v>760</v>
      </c>
      <c r="Z18" s="1" t="s">
        <v>499</v>
      </c>
      <c r="AA18" s="1" t="s">
        <v>692</v>
      </c>
      <c r="AB18" s="1"/>
      <c r="AC18" s="1"/>
      <c r="AD18" s="1" t="s">
        <v>13</v>
      </c>
    </row>
    <row r="19" spans="1:30" ht="26.25">
      <c r="A19" s="3">
        <v>17</v>
      </c>
      <c r="B19" s="1" t="s">
        <v>323</v>
      </c>
      <c r="C19" s="4" t="s">
        <v>550</v>
      </c>
      <c r="D19" s="1" t="s">
        <v>114</v>
      </c>
      <c r="E19" s="1" t="s">
        <v>618</v>
      </c>
      <c r="F19" s="5">
        <v>44950</v>
      </c>
      <c r="G19" s="1"/>
      <c r="H19" s="5">
        <v>44950</v>
      </c>
      <c r="I19" s="3">
        <v>1</v>
      </c>
      <c r="J19" s="6">
        <v>500</v>
      </c>
      <c r="K19" s="6">
        <v>237.74</v>
      </c>
      <c r="L19" s="6">
        <v>0.47548000000000001</v>
      </c>
      <c r="M19" s="6">
        <v>237.74</v>
      </c>
      <c r="N19" s="6">
        <v>0.47548000000000001</v>
      </c>
      <c r="O19" s="4" t="s">
        <v>640</v>
      </c>
      <c r="P19" s="6">
        <v>0</v>
      </c>
      <c r="Q19" s="6">
        <v>0</v>
      </c>
      <c r="R19" s="1" t="s">
        <v>640</v>
      </c>
      <c r="S19" s="1" t="s">
        <v>110</v>
      </c>
      <c r="T19" s="7" t="str">
        <f>HYPERLINK("https://my.zakupivli.pro/remote/dispatcher/state_purchase_view/40278819")</f>
        <v>https://my.zakupivli.pro/remote/dispatcher/state_purchase_view/40278819</v>
      </c>
      <c r="U19" s="1" t="s">
        <v>694</v>
      </c>
      <c r="V19" s="3">
        <v>0</v>
      </c>
      <c r="W19" s="1"/>
      <c r="X19" s="1" t="s">
        <v>73</v>
      </c>
      <c r="Y19" s="6">
        <v>237.74</v>
      </c>
      <c r="Z19" s="1" t="s">
        <v>499</v>
      </c>
      <c r="AA19" s="1" t="s">
        <v>692</v>
      </c>
      <c r="AB19" s="1"/>
      <c r="AC19" s="1"/>
      <c r="AD19" s="1" t="s">
        <v>13</v>
      </c>
    </row>
    <row r="20" spans="1:30" ht="39">
      <c r="A20" s="3">
        <v>18</v>
      </c>
      <c r="B20" s="1" t="s">
        <v>324</v>
      </c>
      <c r="C20" s="4" t="s">
        <v>548</v>
      </c>
      <c r="D20" s="1" t="s">
        <v>113</v>
      </c>
      <c r="E20" s="1" t="s">
        <v>618</v>
      </c>
      <c r="F20" s="5">
        <v>44953</v>
      </c>
      <c r="G20" s="1"/>
      <c r="H20" s="5">
        <v>44953</v>
      </c>
      <c r="I20" s="3">
        <v>1</v>
      </c>
      <c r="J20" s="6">
        <v>1</v>
      </c>
      <c r="K20" s="6">
        <v>30</v>
      </c>
      <c r="L20" s="6">
        <v>30</v>
      </c>
      <c r="M20" s="6">
        <v>30</v>
      </c>
      <c r="N20" s="6">
        <v>30</v>
      </c>
      <c r="O20" s="4" t="s">
        <v>622</v>
      </c>
      <c r="P20" s="6">
        <v>0</v>
      </c>
      <c r="Q20" s="6">
        <v>0</v>
      </c>
      <c r="R20" s="1" t="s">
        <v>622</v>
      </c>
      <c r="S20" s="1" t="s">
        <v>118</v>
      </c>
      <c r="T20" s="7" t="str">
        <f>HYPERLINK("https://my.zakupivli.pro/remote/dispatcher/state_purchase_view/40384215")</f>
        <v>https://my.zakupivli.pro/remote/dispatcher/state_purchase_view/40384215</v>
      </c>
      <c r="U20" s="1" t="s">
        <v>694</v>
      </c>
      <c r="V20" s="3">
        <v>0</v>
      </c>
      <c r="W20" s="1"/>
      <c r="X20" s="1" t="s">
        <v>203</v>
      </c>
      <c r="Y20" s="6">
        <v>30</v>
      </c>
      <c r="Z20" s="1" t="s">
        <v>499</v>
      </c>
      <c r="AA20" s="1" t="s">
        <v>692</v>
      </c>
      <c r="AB20" s="1"/>
      <c r="AC20" s="1"/>
      <c r="AD20" s="1" t="s">
        <v>13</v>
      </c>
    </row>
    <row r="21" spans="1:30" ht="26.25">
      <c r="A21" s="3">
        <v>19</v>
      </c>
      <c r="B21" s="1" t="s">
        <v>325</v>
      </c>
      <c r="C21" s="4" t="s">
        <v>555</v>
      </c>
      <c r="D21" s="1" t="s">
        <v>152</v>
      </c>
      <c r="E21" s="1" t="s">
        <v>618</v>
      </c>
      <c r="F21" s="5">
        <v>44953</v>
      </c>
      <c r="G21" s="1"/>
      <c r="H21" s="5">
        <v>44953</v>
      </c>
      <c r="I21" s="3">
        <v>1</v>
      </c>
      <c r="J21" s="6">
        <v>18</v>
      </c>
      <c r="K21" s="6">
        <v>190</v>
      </c>
      <c r="L21" s="6">
        <v>10.555555555555555</v>
      </c>
      <c r="M21" s="6">
        <v>190</v>
      </c>
      <c r="N21" s="6">
        <v>10.555555555555555</v>
      </c>
      <c r="O21" s="4" t="s">
        <v>622</v>
      </c>
      <c r="P21" s="6">
        <v>0</v>
      </c>
      <c r="Q21" s="6">
        <v>0</v>
      </c>
      <c r="R21" s="1" t="s">
        <v>622</v>
      </c>
      <c r="S21" s="1" t="s">
        <v>118</v>
      </c>
      <c r="T21" s="7" t="str">
        <f>HYPERLINK("https://my.zakupivli.pro/remote/dispatcher/state_purchase_view/40385386")</f>
        <v>https://my.zakupivli.pro/remote/dispatcher/state_purchase_view/40385386</v>
      </c>
      <c r="U21" s="1" t="s">
        <v>694</v>
      </c>
      <c r="V21" s="3">
        <v>0</v>
      </c>
      <c r="W21" s="1"/>
      <c r="X21" s="1" t="s">
        <v>248</v>
      </c>
      <c r="Y21" s="6">
        <v>190</v>
      </c>
      <c r="Z21" s="1" t="s">
        <v>499</v>
      </c>
      <c r="AA21" s="1" t="s">
        <v>692</v>
      </c>
      <c r="AB21" s="1"/>
      <c r="AC21" s="1"/>
      <c r="AD21" s="1" t="s">
        <v>13</v>
      </c>
    </row>
    <row r="22" spans="1:30" ht="26.25">
      <c r="A22" s="3">
        <v>20</v>
      </c>
      <c r="B22" s="1" t="s">
        <v>326</v>
      </c>
      <c r="C22" s="4" t="s">
        <v>552</v>
      </c>
      <c r="D22" s="1" t="s">
        <v>116</v>
      </c>
      <c r="E22" s="1" t="s">
        <v>618</v>
      </c>
      <c r="F22" s="5">
        <v>44953</v>
      </c>
      <c r="G22" s="1"/>
      <c r="H22" s="5">
        <v>44953</v>
      </c>
      <c r="I22" s="3">
        <v>1</v>
      </c>
      <c r="J22" s="6">
        <v>50</v>
      </c>
      <c r="K22" s="6">
        <v>350</v>
      </c>
      <c r="L22" s="6">
        <v>7</v>
      </c>
      <c r="M22" s="6">
        <v>350</v>
      </c>
      <c r="N22" s="6">
        <v>7</v>
      </c>
      <c r="O22" s="4" t="s">
        <v>622</v>
      </c>
      <c r="P22" s="6">
        <v>0</v>
      </c>
      <c r="Q22" s="6">
        <v>0</v>
      </c>
      <c r="R22" s="1" t="s">
        <v>622</v>
      </c>
      <c r="S22" s="1" t="s">
        <v>118</v>
      </c>
      <c r="T22" s="7" t="str">
        <f>HYPERLINK("https://my.zakupivli.pro/remote/dispatcher/state_purchase_view/40386656")</f>
        <v>https://my.zakupivli.pro/remote/dispatcher/state_purchase_view/40386656</v>
      </c>
      <c r="U22" s="1" t="s">
        <v>694</v>
      </c>
      <c r="V22" s="3">
        <v>0</v>
      </c>
      <c r="W22" s="1"/>
      <c r="X22" s="1" t="s">
        <v>264</v>
      </c>
      <c r="Y22" s="6">
        <v>350</v>
      </c>
      <c r="Z22" s="1" t="s">
        <v>499</v>
      </c>
      <c r="AA22" s="1" t="s">
        <v>692</v>
      </c>
      <c r="AB22" s="1"/>
      <c r="AC22" s="1"/>
      <c r="AD22" s="1" t="s">
        <v>13</v>
      </c>
    </row>
    <row r="23" spans="1:30" ht="26.25">
      <c r="A23" s="3">
        <v>21</v>
      </c>
      <c r="B23" s="1" t="s">
        <v>327</v>
      </c>
      <c r="C23" s="4" t="s">
        <v>600</v>
      </c>
      <c r="D23" s="1" t="s">
        <v>273</v>
      </c>
      <c r="E23" s="1" t="s">
        <v>618</v>
      </c>
      <c r="F23" s="5">
        <v>44957</v>
      </c>
      <c r="G23" s="1"/>
      <c r="H23" s="5">
        <v>44957</v>
      </c>
      <c r="I23" s="3">
        <v>1</v>
      </c>
      <c r="J23" s="6">
        <v>18653</v>
      </c>
      <c r="K23" s="6">
        <v>32528.52</v>
      </c>
      <c r="L23" s="6">
        <v>1.7438760521095802</v>
      </c>
      <c r="M23" s="6">
        <v>32528.52</v>
      </c>
      <c r="N23" s="6">
        <v>1.7438760521095802</v>
      </c>
      <c r="O23" s="4" t="s">
        <v>676</v>
      </c>
      <c r="P23" s="6">
        <v>0</v>
      </c>
      <c r="Q23" s="6">
        <v>0</v>
      </c>
      <c r="R23" s="1" t="s">
        <v>676</v>
      </c>
      <c r="S23" s="1" t="s">
        <v>216</v>
      </c>
      <c r="T23" s="7" t="str">
        <f>HYPERLINK("https://my.zakupivli.pro/remote/dispatcher/state_purchase_view/40466455")</f>
        <v>https://my.zakupivli.pro/remote/dispatcher/state_purchase_view/40466455</v>
      </c>
      <c r="U23" s="1" t="s">
        <v>694</v>
      </c>
      <c r="V23" s="3">
        <v>0</v>
      </c>
      <c r="W23" s="1"/>
      <c r="X23" s="1" t="s">
        <v>130</v>
      </c>
      <c r="Y23" s="6">
        <v>32528.52</v>
      </c>
      <c r="Z23" s="1" t="s">
        <v>499</v>
      </c>
      <c r="AA23" s="1" t="s">
        <v>692</v>
      </c>
      <c r="AB23" s="1"/>
      <c r="AC23" s="1"/>
      <c r="AD23" s="1" t="s">
        <v>13</v>
      </c>
    </row>
    <row r="24" spans="1:30" ht="51.75">
      <c r="A24" s="3">
        <v>22</v>
      </c>
      <c r="B24" s="1" t="s">
        <v>328</v>
      </c>
      <c r="C24" s="4" t="s">
        <v>598</v>
      </c>
      <c r="D24" s="1" t="s">
        <v>267</v>
      </c>
      <c r="E24" s="1" t="s">
        <v>618</v>
      </c>
      <c r="F24" s="5">
        <v>44959</v>
      </c>
      <c r="G24" s="1"/>
      <c r="H24" s="5">
        <v>44959</v>
      </c>
      <c r="I24" s="3">
        <v>1</v>
      </c>
      <c r="J24" s="6">
        <v>21.317799999999998</v>
      </c>
      <c r="K24" s="6">
        <v>99000</v>
      </c>
      <c r="L24" s="6">
        <v>4644.0064171725044</v>
      </c>
      <c r="M24" s="6">
        <v>99000</v>
      </c>
      <c r="N24" s="6">
        <v>4714.2857142857147</v>
      </c>
      <c r="O24" s="4" t="s">
        <v>621</v>
      </c>
      <c r="P24" s="6">
        <v>0</v>
      </c>
      <c r="Q24" s="6">
        <v>0</v>
      </c>
      <c r="R24" s="1" t="s">
        <v>621</v>
      </c>
      <c r="S24" s="1" t="s">
        <v>62</v>
      </c>
      <c r="T24" s="7" t="str">
        <f>HYPERLINK("https://my.zakupivli.pro/remote/dispatcher/state_purchase_view/40568099")</f>
        <v>https://my.zakupivli.pro/remote/dispatcher/state_purchase_view/40568099</v>
      </c>
      <c r="U24" s="1" t="s">
        <v>694</v>
      </c>
      <c r="V24" s="3">
        <v>0</v>
      </c>
      <c r="W24" s="1"/>
      <c r="X24" s="1" t="s">
        <v>278</v>
      </c>
      <c r="Y24" s="6">
        <v>99000</v>
      </c>
      <c r="Z24" s="1" t="s">
        <v>499</v>
      </c>
      <c r="AA24" s="1" t="s">
        <v>692</v>
      </c>
      <c r="AB24" s="1"/>
      <c r="AC24" s="1"/>
      <c r="AD24" s="1" t="s">
        <v>13</v>
      </c>
    </row>
    <row r="25" spans="1:30" ht="39">
      <c r="A25" s="3">
        <v>23</v>
      </c>
      <c r="B25" s="1" t="s">
        <v>329</v>
      </c>
      <c r="C25" s="4" t="s">
        <v>576</v>
      </c>
      <c r="D25" s="1" t="s">
        <v>226</v>
      </c>
      <c r="E25" s="1" t="s">
        <v>618</v>
      </c>
      <c r="F25" s="5">
        <v>44966</v>
      </c>
      <c r="G25" s="1"/>
      <c r="H25" s="5">
        <v>44966</v>
      </c>
      <c r="I25" s="3">
        <v>1</v>
      </c>
      <c r="J25" s="6">
        <v>6.87</v>
      </c>
      <c r="K25" s="6">
        <v>1992.3</v>
      </c>
      <c r="L25" s="6">
        <v>290</v>
      </c>
      <c r="M25" s="6">
        <v>1992.3</v>
      </c>
      <c r="N25" s="6">
        <v>332.05</v>
      </c>
      <c r="O25" s="4" t="s">
        <v>505</v>
      </c>
      <c r="P25" s="6">
        <v>0</v>
      </c>
      <c r="Q25" s="6">
        <v>0</v>
      </c>
      <c r="R25" s="1" t="s">
        <v>505</v>
      </c>
      <c r="S25" s="1" t="s">
        <v>102</v>
      </c>
      <c r="T25" s="7" t="str">
        <f>HYPERLINK("https://my.zakupivli.pro/remote/dispatcher/state_purchase_view/40747326")</f>
        <v>https://my.zakupivli.pro/remote/dispatcher/state_purchase_view/40747326</v>
      </c>
      <c r="U25" s="1" t="s">
        <v>694</v>
      </c>
      <c r="V25" s="3">
        <v>0</v>
      </c>
      <c r="W25" s="1"/>
      <c r="X25" s="1" t="s">
        <v>293</v>
      </c>
      <c r="Y25" s="6">
        <v>1992.3</v>
      </c>
      <c r="Z25" s="1" t="s">
        <v>499</v>
      </c>
      <c r="AA25" s="1" t="s">
        <v>692</v>
      </c>
      <c r="AB25" s="1"/>
      <c r="AC25" s="1"/>
      <c r="AD25" s="1" t="s">
        <v>13</v>
      </c>
    </row>
    <row r="26" spans="1:30" ht="26.25">
      <c r="A26" s="3">
        <v>24</v>
      </c>
      <c r="B26" s="1" t="s">
        <v>330</v>
      </c>
      <c r="C26" s="4" t="s">
        <v>587</v>
      </c>
      <c r="D26" s="1" t="s">
        <v>235</v>
      </c>
      <c r="E26" s="1" t="s">
        <v>618</v>
      </c>
      <c r="F26" s="5">
        <v>44966</v>
      </c>
      <c r="G26" s="1"/>
      <c r="H26" s="5">
        <v>44966</v>
      </c>
      <c r="I26" s="3">
        <v>1</v>
      </c>
      <c r="J26" s="6">
        <v>7</v>
      </c>
      <c r="K26" s="6">
        <v>1335</v>
      </c>
      <c r="L26" s="6">
        <v>190.71428571428572</v>
      </c>
      <c r="M26" s="6">
        <v>1335</v>
      </c>
      <c r="N26" s="6">
        <v>190.71428571428572</v>
      </c>
      <c r="O26" s="4" t="s">
        <v>505</v>
      </c>
      <c r="P26" s="6">
        <v>0</v>
      </c>
      <c r="Q26" s="6">
        <v>0</v>
      </c>
      <c r="R26" s="1" t="s">
        <v>505</v>
      </c>
      <c r="S26" s="1" t="s">
        <v>102</v>
      </c>
      <c r="T26" s="7" t="str">
        <f>HYPERLINK("https://my.zakupivli.pro/remote/dispatcher/state_purchase_view/40748148")</f>
        <v>https://my.zakupivli.pro/remote/dispatcher/state_purchase_view/40748148</v>
      </c>
      <c r="U26" s="1" t="s">
        <v>694</v>
      </c>
      <c r="V26" s="3">
        <v>0</v>
      </c>
      <c r="W26" s="1"/>
      <c r="X26" s="1" t="s">
        <v>304</v>
      </c>
      <c r="Y26" s="6">
        <v>1335</v>
      </c>
      <c r="Z26" s="1" t="s">
        <v>499</v>
      </c>
      <c r="AA26" s="1" t="s">
        <v>692</v>
      </c>
      <c r="AB26" s="1"/>
      <c r="AC26" s="1"/>
      <c r="AD26" s="1" t="s">
        <v>13</v>
      </c>
    </row>
    <row r="27" spans="1:30" ht="26.25">
      <c r="A27" s="3">
        <v>25</v>
      </c>
      <c r="B27" s="1" t="s">
        <v>331</v>
      </c>
      <c r="C27" s="4" t="s">
        <v>534</v>
      </c>
      <c r="D27" s="1" t="s">
        <v>79</v>
      </c>
      <c r="E27" s="1" t="s">
        <v>618</v>
      </c>
      <c r="F27" s="5">
        <v>44972</v>
      </c>
      <c r="G27" s="1"/>
      <c r="H27" s="5">
        <v>44972</v>
      </c>
      <c r="I27" s="3">
        <v>1</v>
      </c>
      <c r="J27" s="6">
        <v>1</v>
      </c>
      <c r="K27" s="6">
        <v>362</v>
      </c>
      <c r="L27" s="6">
        <v>362</v>
      </c>
      <c r="M27" s="6">
        <v>362</v>
      </c>
      <c r="N27" s="6">
        <v>362</v>
      </c>
      <c r="O27" s="4" t="s">
        <v>510</v>
      </c>
      <c r="P27" s="6">
        <v>0</v>
      </c>
      <c r="Q27" s="6">
        <v>0</v>
      </c>
      <c r="R27" s="1" t="s">
        <v>510</v>
      </c>
      <c r="S27" s="1" t="s">
        <v>148</v>
      </c>
      <c r="T27" s="7" t="str">
        <f>HYPERLINK("https://my.zakupivli.pro/remote/dispatcher/state_purchase_view/40861198")</f>
        <v>https://my.zakupivli.pro/remote/dispatcher/state_purchase_view/40861198</v>
      </c>
      <c r="U27" s="1" t="s">
        <v>694</v>
      </c>
      <c r="V27" s="3">
        <v>0</v>
      </c>
      <c r="W27" s="1"/>
      <c r="X27" s="1" t="s">
        <v>21</v>
      </c>
      <c r="Y27" s="6">
        <v>362</v>
      </c>
      <c r="Z27" s="1" t="s">
        <v>499</v>
      </c>
      <c r="AA27" s="1" t="s">
        <v>692</v>
      </c>
      <c r="AB27" s="1"/>
      <c r="AC27" s="1"/>
      <c r="AD27" s="1" t="s">
        <v>13</v>
      </c>
    </row>
    <row r="28" spans="1:30" ht="26.25">
      <c r="A28" s="3">
        <v>26</v>
      </c>
      <c r="B28" s="1" t="s">
        <v>332</v>
      </c>
      <c r="C28" s="4" t="s">
        <v>589</v>
      </c>
      <c r="D28" s="1" t="s">
        <v>238</v>
      </c>
      <c r="E28" s="1" t="s">
        <v>618</v>
      </c>
      <c r="F28" s="5">
        <v>44972</v>
      </c>
      <c r="G28" s="1"/>
      <c r="H28" s="5">
        <v>44972</v>
      </c>
      <c r="I28" s="3">
        <v>1</v>
      </c>
      <c r="J28" s="6">
        <v>1</v>
      </c>
      <c r="K28" s="6">
        <v>112</v>
      </c>
      <c r="L28" s="6">
        <v>112</v>
      </c>
      <c r="M28" s="6">
        <v>112</v>
      </c>
      <c r="N28" s="6">
        <v>112</v>
      </c>
      <c r="O28" s="4" t="s">
        <v>510</v>
      </c>
      <c r="P28" s="6">
        <v>0</v>
      </c>
      <c r="Q28" s="6">
        <v>0</v>
      </c>
      <c r="R28" s="1" t="s">
        <v>510</v>
      </c>
      <c r="S28" s="1" t="s">
        <v>148</v>
      </c>
      <c r="T28" s="7" t="str">
        <f>HYPERLINK("https://my.zakupivli.pro/remote/dispatcher/state_purchase_view/40861650")</f>
        <v>https://my.zakupivli.pro/remote/dispatcher/state_purchase_view/40861650</v>
      </c>
      <c r="U28" s="1" t="s">
        <v>694</v>
      </c>
      <c r="V28" s="3">
        <v>0</v>
      </c>
      <c r="W28" s="1"/>
      <c r="X28" s="1" t="s">
        <v>32</v>
      </c>
      <c r="Y28" s="6">
        <v>112</v>
      </c>
      <c r="Z28" s="1" t="s">
        <v>499</v>
      </c>
      <c r="AA28" s="1" t="s">
        <v>692</v>
      </c>
      <c r="AB28" s="1"/>
      <c r="AC28" s="1"/>
      <c r="AD28" s="1" t="s">
        <v>13</v>
      </c>
    </row>
    <row r="29" spans="1:30" ht="26.25">
      <c r="A29" s="3">
        <v>27</v>
      </c>
      <c r="B29" s="1" t="s">
        <v>333</v>
      </c>
      <c r="C29" s="4" t="s">
        <v>542</v>
      </c>
      <c r="D29" s="1" t="s">
        <v>91</v>
      </c>
      <c r="E29" s="1" t="s">
        <v>618</v>
      </c>
      <c r="F29" s="5">
        <v>44972</v>
      </c>
      <c r="G29" s="1"/>
      <c r="H29" s="5">
        <v>44972</v>
      </c>
      <c r="I29" s="3">
        <v>1</v>
      </c>
      <c r="J29" s="6">
        <v>30</v>
      </c>
      <c r="K29" s="6">
        <v>1200</v>
      </c>
      <c r="L29" s="6">
        <v>40</v>
      </c>
      <c r="M29" s="6">
        <v>1200</v>
      </c>
      <c r="N29" s="6">
        <v>40</v>
      </c>
      <c r="O29" s="4" t="s">
        <v>510</v>
      </c>
      <c r="P29" s="6">
        <v>0</v>
      </c>
      <c r="Q29" s="6">
        <v>0</v>
      </c>
      <c r="R29" s="1" t="s">
        <v>510</v>
      </c>
      <c r="S29" s="1" t="s">
        <v>148</v>
      </c>
      <c r="T29" s="7" t="str">
        <f>HYPERLINK("https://my.zakupivli.pro/remote/dispatcher/state_purchase_view/40862911")</f>
        <v>https://my.zakupivli.pro/remote/dispatcher/state_purchase_view/40862911</v>
      </c>
      <c r="U29" s="1" t="s">
        <v>694</v>
      </c>
      <c r="V29" s="3">
        <v>0</v>
      </c>
      <c r="W29" s="1"/>
      <c r="X29" s="1" t="s">
        <v>43</v>
      </c>
      <c r="Y29" s="6">
        <v>1200</v>
      </c>
      <c r="Z29" s="1" t="s">
        <v>499</v>
      </c>
      <c r="AA29" s="1" t="s">
        <v>692</v>
      </c>
      <c r="AB29" s="1"/>
      <c r="AC29" s="1"/>
      <c r="AD29" s="1" t="s">
        <v>13</v>
      </c>
    </row>
    <row r="30" spans="1:30" ht="39">
      <c r="A30" s="3">
        <v>28</v>
      </c>
      <c r="B30" s="1" t="s">
        <v>334</v>
      </c>
      <c r="C30" s="4" t="s">
        <v>527</v>
      </c>
      <c r="D30" s="1" t="s">
        <v>19</v>
      </c>
      <c r="E30" s="1" t="s">
        <v>618</v>
      </c>
      <c r="F30" s="5">
        <v>44972</v>
      </c>
      <c r="G30" s="1"/>
      <c r="H30" s="5">
        <v>44972</v>
      </c>
      <c r="I30" s="3">
        <v>1</v>
      </c>
      <c r="J30" s="6">
        <v>12</v>
      </c>
      <c r="K30" s="6">
        <v>3120</v>
      </c>
      <c r="L30" s="6">
        <v>260</v>
      </c>
      <c r="M30" s="6">
        <v>3120</v>
      </c>
      <c r="N30" s="6">
        <v>260</v>
      </c>
      <c r="O30" s="4" t="s">
        <v>510</v>
      </c>
      <c r="P30" s="6">
        <v>0</v>
      </c>
      <c r="Q30" s="6">
        <v>0</v>
      </c>
      <c r="R30" s="1" t="s">
        <v>510</v>
      </c>
      <c r="S30" s="1" t="s">
        <v>148</v>
      </c>
      <c r="T30" s="7" t="str">
        <f>HYPERLINK("https://my.zakupivli.pro/remote/dispatcher/state_purchase_view/40864286")</f>
        <v>https://my.zakupivli.pro/remote/dispatcher/state_purchase_view/40864286</v>
      </c>
      <c r="U30" s="1" t="s">
        <v>694</v>
      </c>
      <c r="V30" s="3">
        <v>0</v>
      </c>
      <c r="W30" s="1"/>
      <c r="X30" s="1" t="s">
        <v>54</v>
      </c>
      <c r="Y30" s="6">
        <v>3120</v>
      </c>
      <c r="Z30" s="1" t="s">
        <v>499</v>
      </c>
      <c r="AA30" s="1" t="s">
        <v>692</v>
      </c>
      <c r="AB30" s="1"/>
      <c r="AC30" s="1"/>
      <c r="AD30" s="1" t="s">
        <v>13</v>
      </c>
    </row>
    <row r="31" spans="1:30" ht="39">
      <c r="A31" s="3">
        <v>29</v>
      </c>
      <c r="B31" s="1" t="s">
        <v>335</v>
      </c>
      <c r="C31" s="4" t="s">
        <v>539</v>
      </c>
      <c r="D31" s="1" t="s">
        <v>87</v>
      </c>
      <c r="E31" s="1" t="s">
        <v>618</v>
      </c>
      <c r="F31" s="5">
        <v>44972</v>
      </c>
      <c r="G31" s="1"/>
      <c r="H31" s="5">
        <v>44972</v>
      </c>
      <c r="I31" s="3">
        <v>1</v>
      </c>
      <c r="J31" s="6">
        <v>949</v>
      </c>
      <c r="K31" s="6">
        <v>15763</v>
      </c>
      <c r="L31" s="6">
        <v>16.610115911485774</v>
      </c>
      <c r="M31" s="6">
        <v>15763</v>
      </c>
      <c r="N31" s="6">
        <v>16.610115911485774</v>
      </c>
      <c r="O31" s="4" t="s">
        <v>510</v>
      </c>
      <c r="P31" s="6">
        <v>0</v>
      </c>
      <c r="Q31" s="6">
        <v>0</v>
      </c>
      <c r="R31" s="1" t="s">
        <v>510</v>
      </c>
      <c r="S31" s="1" t="s">
        <v>148</v>
      </c>
      <c r="T31" s="7" t="str">
        <f>HYPERLINK("https://my.zakupivli.pro/remote/dispatcher/state_purchase_view/40865368")</f>
        <v>https://my.zakupivli.pro/remote/dispatcher/state_purchase_view/40865368</v>
      </c>
      <c r="U31" s="1" t="s">
        <v>694</v>
      </c>
      <c r="V31" s="3">
        <v>0</v>
      </c>
      <c r="W31" s="1"/>
      <c r="X31" s="1" t="s">
        <v>65</v>
      </c>
      <c r="Y31" s="6">
        <v>15763</v>
      </c>
      <c r="Z31" s="1" t="s">
        <v>499</v>
      </c>
      <c r="AA31" s="1" t="s">
        <v>695</v>
      </c>
      <c r="AB31" s="1"/>
      <c r="AC31" s="1"/>
      <c r="AD31" s="1" t="s">
        <v>13</v>
      </c>
    </row>
    <row r="32" spans="1:30" ht="26.25">
      <c r="A32" s="3">
        <v>30</v>
      </c>
      <c r="B32" s="1" t="s">
        <v>336</v>
      </c>
      <c r="C32" s="4" t="s">
        <v>530</v>
      </c>
      <c r="D32" s="1" t="s">
        <v>69</v>
      </c>
      <c r="E32" s="1" t="s">
        <v>618</v>
      </c>
      <c r="F32" s="5">
        <v>44979</v>
      </c>
      <c r="G32" s="1"/>
      <c r="H32" s="5">
        <v>44979</v>
      </c>
      <c r="I32" s="3">
        <v>1</v>
      </c>
      <c r="J32" s="6">
        <v>5.9790000000000001</v>
      </c>
      <c r="K32" s="6">
        <v>4434.6000000000004</v>
      </c>
      <c r="L32" s="6">
        <v>741.69593577521334</v>
      </c>
      <c r="M32" s="6">
        <v>4434.6000000000004</v>
      </c>
      <c r="N32" s="6">
        <v>886.92000000000007</v>
      </c>
      <c r="O32" s="4" t="s">
        <v>655</v>
      </c>
      <c r="P32" s="6">
        <v>0</v>
      </c>
      <c r="Q32" s="6">
        <v>0</v>
      </c>
      <c r="R32" s="1" t="s">
        <v>655</v>
      </c>
      <c r="S32" s="1" t="s">
        <v>145</v>
      </c>
      <c r="T32" s="7" t="str">
        <f>HYPERLINK("https://my.zakupivli.pro/remote/dispatcher/state_purchase_view/41022302")</f>
        <v>https://my.zakupivli.pro/remote/dispatcher/state_purchase_view/41022302</v>
      </c>
      <c r="U32" s="1" t="s">
        <v>694</v>
      </c>
      <c r="V32" s="3">
        <v>0</v>
      </c>
      <c r="W32" s="1"/>
      <c r="X32" s="1" t="s">
        <v>81</v>
      </c>
      <c r="Y32" s="6">
        <v>4434.6000000000004</v>
      </c>
      <c r="Z32" s="1" t="s">
        <v>499</v>
      </c>
      <c r="AA32" s="1" t="s">
        <v>695</v>
      </c>
      <c r="AB32" s="1"/>
      <c r="AC32" s="1"/>
      <c r="AD32" s="1" t="s">
        <v>13</v>
      </c>
    </row>
    <row r="33" spans="1:30" ht="26.25">
      <c r="A33" s="3">
        <v>31</v>
      </c>
      <c r="B33" s="1" t="s">
        <v>337</v>
      </c>
      <c r="C33" s="4" t="s">
        <v>572</v>
      </c>
      <c r="D33" s="1" t="s">
        <v>223</v>
      </c>
      <c r="E33" s="1" t="s">
        <v>618</v>
      </c>
      <c r="F33" s="5">
        <v>44979</v>
      </c>
      <c r="G33" s="1"/>
      <c r="H33" s="5">
        <v>44979</v>
      </c>
      <c r="I33" s="3">
        <v>1</v>
      </c>
      <c r="J33" s="6">
        <v>5.6000000000000001E-2</v>
      </c>
      <c r="K33" s="6">
        <v>185.26</v>
      </c>
      <c r="L33" s="6">
        <v>3308.2142857142853</v>
      </c>
      <c r="M33" s="6">
        <v>185.26</v>
      </c>
      <c r="N33" s="6">
        <v>0</v>
      </c>
      <c r="O33" s="4" t="s">
        <v>655</v>
      </c>
      <c r="P33" s="6">
        <v>0</v>
      </c>
      <c r="Q33" s="6">
        <v>0</v>
      </c>
      <c r="R33" s="1" t="s">
        <v>655</v>
      </c>
      <c r="S33" s="1" t="s">
        <v>145</v>
      </c>
      <c r="T33" s="7" t="str">
        <f>HYPERLINK("https://my.zakupivli.pro/remote/dispatcher/state_purchase_view/41022750")</f>
        <v>https://my.zakupivli.pro/remote/dispatcher/state_purchase_view/41022750</v>
      </c>
      <c r="U33" s="1" t="s">
        <v>694</v>
      </c>
      <c r="V33" s="3">
        <v>0</v>
      </c>
      <c r="W33" s="1"/>
      <c r="X33" s="1" t="s">
        <v>82</v>
      </c>
      <c r="Y33" s="6">
        <v>185.26</v>
      </c>
      <c r="Z33" s="1" t="s">
        <v>499</v>
      </c>
      <c r="AA33" s="1" t="s">
        <v>695</v>
      </c>
      <c r="AB33" s="1"/>
      <c r="AC33" s="1"/>
      <c r="AD33" s="1" t="s">
        <v>13</v>
      </c>
    </row>
    <row r="34" spans="1:30" ht="26.25">
      <c r="A34" s="3">
        <v>32</v>
      </c>
      <c r="B34" s="1" t="s">
        <v>338</v>
      </c>
      <c r="C34" s="4" t="s">
        <v>573</v>
      </c>
      <c r="D34" s="1" t="s">
        <v>224</v>
      </c>
      <c r="E34" s="1" t="s">
        <v>618</v>
      </c>
      <c r="F34" s="5">
        <v>44979</v>
      </c>
      <c r="G34" s="1"/>
      <c r="H34" s="5">
        <v>44979</v>
      </c>
      <c r="I34" s="3">
        <v>1</v>
      </c>
      <c r="J34" s="6">
        <v>30.3</v>
      </c>
      <c r="K34" s="6">
        <v>8340.3799999999992</v>
      </c>
      <c r="L34" s="6">
        <v>275.26006600660065</v>
      </c>
      <c r="M34" s="6">
        <v>8340.3799999999992</v>
      </c>
      <c r="N34" s="6">
        <v>278.01266666666663</v>
      </c>
      <c r="O34" s="4" t="s">
        <v>655</v>
      </c>
      <c r="P34" s="6">
        <v>0</v>
      </c>
      <c r="Q34" s="6">
        <v>0</v>
      </c>
      <c r="R34" s="1" t="s">
        <v>655</v>
      </c>
      <c r="S34" s="1" t="s">
        <v>145</v>
      </c>
      <c r="T34" s="7" t="str">
        <f>HYPERLINK("https://my.zakupivli.pro/remote/dispatcher/state_purchase_view/41023062")</f>
        <v>https://my.zakupivli.pro/remote/dispatcher/state_purchase_view/41023062</v>
      </c>
      <c r="U34" s="1" t="s">
        <v>694</v>
      </c>
      <c r="V34" s="3">
        <v>0</v>
      </c>
      <c r="W34" s="1"/>
      <c r="X34" s="1" t="s">
        <v>88</v>
      </c>
      <c r="Y34" s="6">
        <v>8340.3799999999992</v>
      </c>
      <c r="Z34" s="1" t="s">
        <v>499</v>
      </c>
      <c r="AA34" s="1" t="s">
        <v>695</v>
      </c>
      <c r="AB34" s="1"/>
      <c r="AC34" s="1"/>
      <c r="AD34" s="1" t="s">
        <v>13</v>
      </c>
    </row>
    <row r="35" spans="1:30" ht="39">
      <c r="A35" s="3">
        <v>33</v>
      </c>
      <c r="B35" s="1" t="s">
        <v>339</v>
      </c>
      <c r="C35" s="4" t="s">
        <v>590</v>
      </c>
      <c r="D35" s="1" t="s">
        <v>239</v>
      </c>
      <c r="E35" s="1" t="s">
        <v>618</v>
      </c>
      <c r="F35" s="5">
        <v>44979</v>
      </c>
      <c r="G35" s="1"/>
      <c r="H35" s="5">
        <v>44979</v>
      </c>
      <c r="I35" s="3">
        <v>1</v>
      </c>
      <c r="J35" s="6">
        <v>54</v>
      </c>
      <c r="K35" s="6">
        <v>3551.04</v>
      </c>
      <c r="L35" s="6">
        <v>65.760000000000005</v>
      </c>
      <c r="M35" s="6">
        <v>3551.04</v>
      </c>
      <c r="N35" s="6">
        <v>65.760000000000005</v>
      </c>
      <c r="O35" s="4" t="s">
        <v>655</v>
      </c>
      <c r="P35" s="6">
        <v>0</v>
      </c>
      <c r="Q35" s="6">
        <v>0</v>
      </c>
      <c r="R35" s="1" t="s">
        <v>655</v>
      </c>
      <c r="S35" s="1" t="s">
        <v>145</v>
      </c>
      <c r="T35" s="7" t="str">
        <f>HYPERLINK("https://my.zakupivli.pro/remote/dispatcher/state_purchase_view/41023671")</f>
        <v>https://my.zakupivli.pro/remote/dispatcher/state_purchase_view/41023671</v>
      </c>
      <c r="U35" s="1" t="s">
        <v>694</v>
      </c>
      <c r="V35" s="3">
        <v>0</v>
      </c>
      <c r="W35" s="1"/>
      <c r="X35" s="1" t="s">
        <v>89</v>
      </c>
      <c r="Y35" s="6">
        <v>3551.04</v>
      </c>
      <c r="Z35" s="1" t="s">
        <v>499</v>
      </c>
      <c r="AA35" s="1" t="s">
        <v>695</v>
      </c>
      <c r="AB35" s="1"/>
      <c r="AC35" s="1"/>
      <c r="AD35" s="1" t="s">
        <v>13</v>
      </c>
    </row>
    <row r="36" spans="1:30" ht="26.25">
      <c r="A36" s="3">
        <v>34</v>
      </c>
      <c r="B36" s="1" t="s">
        <v>340</v>
      </c>
      <c r="C36" s="4" t="s">
        <v>574</v>
      </c>
      <c r="D36" s="1" t="s">
        <v>225</v>
      </c>
      <c r="E36" s="1" t="s">
        <v>618</v>
      </c>
      <c r="F36" s="5">
        <v>44979</v>
      </c>
      <c r="G36" s="1"/>
      <c r="H36" s="5">
        <v>44979</v>
      </c>
      <c r="I36" s="3">
        <v>1</v>
      </c>
      <c r="J36" s="6">
        <v>2.04</v>
      </c>
      <c r="K36" s="6">
        <v>5753.76</v>
      </c>
      <c r="L36" s="6">
        <v>2820.4705882352941</v>
      </c>
      <c r="M36" s="6">
        <v>5753.76</v>
      </c>
      <c r="N36" s="6">
        <v>2876.88</v>
      </c>
      <c r="O36" s="4" t="s">
        <v>655</v>
      </c>
      <c r="P36" s="6">
        <v>0</v>
      </c>
      <c r="Q36" s="6">
        <v>0</v>
      </c>
      <c r="R36" s="1" t="s">
        <v>655</v>
      </c>
      <c r="S36" s="1" t="s">
        <v>145</v>
      </c>
      <c r="T36" s="7" t="str">
        <f>HYPERLINK("https://my.zakupivli.pro/remote/dispatcher/state_purchase_view/41024257")</f>
        <v>https://my.zakupivli.pro/remote/dispatcher/state_purchase_view/41024257</v>
      </c>
      <c r="U36" s="1" t="s">
        <v>694</v>
      </c>
      <c r="V36" s="3">
        <v>0</v>
      </c>
      <c r="W36" s="1"/>
      <c r="X36" s="1" t="s">
        <v>95</v>
      </c>
      <c r="Y36" s="6">
        <v>5753.76</v>
      </c>
      <c r="Z36" s="1" t="s">
        <v>499</v>
      </c>
      <c r="AA36" s="1" t="s">
        <v>695</v>
      </c>
      <c r="AB36" s="1"/>
      <c r="AC36" s="1"/>
      <c r="AD36" s="1" t="s">
        <v>13</v>
      </c>
    </row>
    <row r="37" spans="1:30" ht="90">
      <c r="A37" s="3">
        <v>35</v>
      </c>
      <c r="B37" s="1" t="s">
        <v>341</v>
      </c>
      <c r="C37" s="4" t="s">
        <v>11</v>
      </c>
      <c r="D37" s="1" t="s">
        <v>307</v>
      </c>
      <c r="E37" s="1" t="s">
        <v>618</v>
      </c>
      <c r="F37" s="5">
        <v>44980</v>
      </c>
      <c r="G37" s="1"/>
      <c r="H37" s="5">
        <v>44980</v>
      </c>
      <c r="I37" s="3">
        <v>1</v>
      </c>
      <c r="J37" s="6">
        <v>1</v>
      </c>
      <c r="K37" s="6">
        <v>97501.87</v>
      </c>
      <c r="L37" s="6">
        <v>97501.87</v>
      </c>
      <c r="M37" s="6">
        <v>97501.87</v>
      </c>
      <c r="N37" s="6">
        <v>97501.87</v>
      </c>
      <c r="O37" s="4" t="s">
        <v>672</v>
      </c>
      <c r="P37" s="6">
        <v>0</v>
      </c>
      <c r="Q37" s="6">
        <v>0</v>
      </c>
      <c r="R37" s="1" t="s">
        <v>672</v>
      </c>
      <c r="S37" s="1" t="s">
        <v>230</v>
      </c>
      <c r="T37" s="7" t="str">
        <f>HYPERLINK("https://my.zakupivli.pro/remote/dispatcher/state_purchase_view/41060748")</f>
        <v>https://my.zakupivli.pro/remote/dispatcher/state_purchase_view/41060748</v>
      </c>
      <c r="U37" s="1" t="s">
        <v>694</v>
      </c>
      <c r="V37" s="3">
        <v>0</v>
      </c>
      <c r="W37" s="1"/>
      <c r="X37" s="1" t="s">
        <v>99</v>
      </c>
      <c r="Y37" s="6">
        <v>97501.87</v>
      </c>
      <c r="Z37" s="1" t="s">
        <v>499</v>
      </c>
      <c r="AA37" s="1" t="s">
        <v>692</v>
      </c>
      <c r="AB37" s="1"/>
      <c r="AC37" s="1"/>
      <c r="AD37" s="1" t="s">
        <v>13</v>
      </c>
    </row>
    <row r="38" spans="1:30" ht="39">
      <c r="A38" s="3">
        <v>36</v>
      </c>
      <c r="B38" s="1" t="s">
        <v>342</v>
      </c>
      <c r="C38" s="4" t="s">
        <v>602</v>
      </c>
      <c r="D38" s="1" t="s">
        <v>306</v>
      </c>
      <c r="E38" s="1" t="s">
        <v>618</v>
      </c>
      <c r="F38" s="5">
        <v>44980</v>
      </c>
      <c r="G38" s="1"/>
      <c r="H38" s="5">
        <v>44980</v>
      </c>
      <c r="I38" s="3">
        <v>1</v>
      </c>
      <c r="J38" s="6">
        <v>105</v>
      </c>
      <c r="K38" s="6">
        <v>11541.6</v>
      </c>
      <c r="L38" s="6">
        <v>109.92</v>
      </c>
      <c r="M38" s="6">
        <v>11541.6</v>
      </c>
      <c r="N38" s="6">
        <v>109.92</v>
      </c>
      <c r="O38" s="4" t="s">
        <v>621</v>
      </c>
      <c r="P38" s="6">
        <v>0</v>
      </c>
      <c r="Q38" s="6">
        <v>0</v>
      </c>
      <c r="R38" s="1" t="s">
        <v>621</v>
      </c>
      <c r="S38" s="1" t="s">
        <v>62</v>
      </c>
      <c r="T38" s="7" t="str">
        <f>HYPERLINK("https://my.zakupivli.pro/remote/dispatcher/state_purchase_view/41066531")</f>
        <v>https://my.zakupivli.pro/remote/dispatcher/state_purchase_view/41066531</v>
      </c>
      <c r="U38" s="1" t="s">
        <v>694</v>
      </c>
      <c r="V38" s="3">
        <v>0</v>
      </c>
      <c r="W38" s="1"/>
      <c r="X38" s="1" t="s">
        <v>103</v>
      </c>
      <c r="Y38" s="6">
        <v>11541.6</v>
      </c>
      <c r="Z38" s="1" t="s">
        <v>499</v>
      </c>
      <c r="AA38" s="1" t="s">
        <v>692</v>
      </c>
      <c r="AB38" s="1"/>
      <c r="AC38" s="1"/>
      <c r="AD38" s="1" t="s">
        <v>13</v>
      </c>
    </row>
    <row r="39" spans="1:30" ht="26.25">
      <c r="A39" s="3">
        <v>37</v>
      </c>
      <c r="B39" s="1" t="s">
        <v>343</v>
      </c>
      <c r="C39" s="4" t="s">
        <v>572</v>
      </c>
      <c r="D39" s="1" t="s">
        <v>223</v>
      </c>
      <c r="E39" s="1" t="s">
        <v>618</v>
      </c>
      <c r="F39" s="5">
        <v>45000</v>
      </c>
      <c r="G39" s="1"/>
      <c r="H39" s="5">
        <v>45000</v>
      </c>
      <c r="I39" s="3">
        <v>1</v>
      </c>
      <c r="J39" s="6">
        <v>5.6000000000000001E-2</v>
      </c>
      <c r="K39" s="6">
        <v>185.26</v>
      </c>
      <c r="L39" s="6">
        <v>3308.2142857142853</v>
      </c>
      <c r="M39" s="6">
        <v>185.26</v>
      </c>
      <c r="N39" s="6">
        <v>0</v>
      </c>
      <c r="O39" s="4" t="s">
        <v>655</v>
      </c>
      <c r="P39" s="6">
        <v>0</v>
      </c>
      <c r="Q39" s="6">
        <v>0</v>
      </c>
      <c r="R39" s="1" t="s">
        <v>655</v>
      </c>
      <c r="S39" s="1" t="s">
        <v>145</v>
      </c>
      <c r="T39" s="7" t="str">
        <f>HYPERLINK("https://my.zakupivli.pro/remote/dispatcher/state_purchase_view/41422569")</f>
        <v>https://my.zakupivli.pro/remote/dispatcher/state_purchase_view/41422569</v>
      </c>
      <c r="U39" s="1" t="s">
        <v>694</v>
      </c>
      <c r="V39" s="3">
        <v>0</v>
      </c>
      <c r="W39" s="1"/>
      <c r="X39" s="1" t="s">
        <v>103</v>
      </c>
      <c r="Y39" s="6">
        <v>185.26</v>
      </c>
      <c r="Z39" s="1" t="s">
        <v>499</v>
      </c>
      <c r="AA39" s="1" t="s">
        <v>692</v>
      </c>
      <c r="AB39" s="1"/>
      <c r="AC39" s="1"/>
      <c r="AD39" s="1" t="s">
        <v>13</v>
      </c>
    </row>
    <row r="40" spans="1:30" ht="39">
      <c r="A40" s="3">
        <v>38</v>
      </c>
      <c r="B40" s="1" t="s">
        <v>344</v>
      </c>
      <c r="C40" s="4" t="s">
        <v>591</v>
      </c>
      <c r="D40" s="1" t="s">
        <v>240</v>
      </c>
      <c r="E40" s="1" t="s">
        <v>618</v>
      </c>
      <c r="F40" s="5">
        <v>45000</v>
      </c>
      <c r="G40" s="1"/>
      <c r="H40" s="5">
        <v>45000</v>
      </c>
      <c r="I40" s="3">
        <v>1</v>
      </c>
      <c r="J40" s="6">
        <v>54</v>
      </c>
      <c r="K40" s="6">
        <v>3551.04</v>
      </c>
      <c r="L40" s="6">
        <v>65.760000000000005</v>
      </c>
      <c r="M40" s="6">
        <v>3551.04</v>
      </c>
      <c r="N40" s="6">
        <v>65.760000000000005</v>
      </c>
      <c r="O40" s="4" t="s">
        <v>655</v>
      </c>
      <c r="P40" s="6">
        <v>0</v>
      </c>
      <c r="Q40" s="6">
        <v>0</v>
      </c>
      <c r="R40" s="1" t="s">
        <v>655</v>
      </c>
      <c r="S40" s="1" t="s">
        <v>145</v>
      </c>
      <c r="T40" s="7" t="str">
        <f>HYPERLINK("https://my.zakupivli.pro/remote/dispatcher/state_purchase_view/41422814")</f>
        <v>https://my.zakupivli.pro/remote/dispatcher/state_purchase_view/41422814</v>
      </c>
      <c r="U40" s="1" t="s">
        <v>694</v>
      </c>
      <c r="V40" s="3">
        <v>0</v>
      </c>
      <c r="W40" s="1"/>
      <c r="X40" s="1" t="s">
        <v>106</v>
      </c>
      <c r="Y40" s="6">
        <v>3551.04</v>
      </c>
      <c r="Z40" s="1" t="s">
        <v>499</v>
      </c>
      <c r="AA40" s="1" t="s">
        <v>692</v>
      </c>
      <c r="AB40" s="1"/>
      <c r="AC40" s="1"/>
      <c r="AD40" s="1" t="s">
        <v>13</v>
      </c>
    </row>
    <row r="41" spans="1:30" ht="26.25">
      <c r="A41" s="3">
        <v>39</v>
      </c>
      <c r="B41" s="1" t="s">
        <v>345</v>
      </c>
      <c r="C41" s="4" t="s">
        <v>573</v>
      </c>
      <c r="D41" s="1" t="s">
        <v>224</v>
      </c>
      <c r="E41" s="1" t="s">
        <v>618</v>
      </c>
      <c r="F41" s="5">
        <v>45000</v>
      </c>
      <c r="G41" s="1"/>
      <c r="H41" s="5">
        <v>45000</v>
      </c>
      <c r="I41" s="3">
        <v>1</v>
      </c>
      <c r="J41" s="6">
        <v>30.3</v>
      </c>
      <c r="K41" s="6">
        <v>8340.3799999999992</v>
      </c>
      <c r="L41" s="6">
        <v>275.26006600660065</v>
      </c>
      <c r="M41" s="6">
        <v>8340.3799999999992</v>
      </c>
      <c r="N41" s="6">
        <v>278.01266666666663</v>
      </c>
      <c r="O41" s="4" t="s">
        <v>655</v>
      </c>
      <c r="P41" s="6">
        <v>0</v>
      </c>
      <c r="Q41" s="6">
        <v>0</v>
      </c>
      <c r="R41" s="1" t="s">
        <v>655</v>
      </c>
      <c r="S41" s="1" t="s">
        <v>145</v>
      </c>
      <c r="T41" s="7" t="str">
        <f>HYPERLINK("https://my.zakupivli.pro/remote/dispatcher/state_purchase_view/41423316")</f>
        <v>https://my.zakupivli.pro/remote/dispatcher/state_purchase_view/41423316</v>
      </c>
      <c r="U41" s="1" t="s">
        <v>694</v>
      </c>
      <c r="V41" s="3">
        <v>0</v>
      </c>
      <c r="W41" s="1"/>
      <c r="X41" s="1" t="s">
        <v>117</v>
      </c>
      <c r="Y41" s="6">
        <v>8340.3799999999992</v>
      </c>
      <c r="Z41" s="1" t="s">
        <v>499</v>
      </c>
      <c r="AA41" s="1" t="s">
        <v>692</v>
      </c>
      <c r="AB41" s="1"/>
      <c r="AC41" s="1"/>
      <c r="AD41" s="1" t="s">
        <v>13</v>
      </c>
    </row>
    <row r="42" spans="1:30" ht="51.75">
      <c r="A42" s="3">
        <v>40</v>
      </c>
      <c r="B42" s="1" t="s">
        <v>346</v>
      </c>
      <c r="C42" s="4" t="s">
        <v>531</v>
      </c>
      <c r="D42" s="1" t="s">
        <v>69</v>
      </c>
      <c r="E42" s="1" t="s">
        <v>618</v>
      </c>
      <c r="F42" s="5">
        <v>45000</v>
      </c>
      <c r="G42" s="1"/>
      <c r="H42" s="5">
        <v>45000</v>
      </c>
      <c r="I42" s="3">
        <v>1</v>
      </c>
      <c r="J42" s="6">
        <v>5.9790000000000001</v>
      </c>
      <c r="K42" s="6">
        <v>4434.6000000000004</v>
      </c>
      <c r="L42" s="6">
        <v>741.69593577521334</v>
      </c>
      <c r="M42" s="6">
        <v>4434.6000000000004</v>
      </c>
      <c r="N42" s="6">
        <v>886.92000000000007</v>
      </c>
      <c r="O42" s="4" t="s">
        <v>655</v>
      </c>
      <c r="P42" s="6">
        <v>0</v>
      </c>
      <c r="Q42" s="6">
        <v>0</v>
      </c>
      <c r="R42" s="1" t="s">
        <v>655</v>
      </c>
      <c r="S42" s="1" t="s">
        <v>145</v>
      </c>
      <c r="T42" s="7" t="str">
        <f>HYPERLINK("https://my.zakupivli.pro/remote/dispatcher/state_purchase_view/41424030")</f>
        <v>https://my.zakupivli.pro/remote/dispatcher/state_purchase_view/41424030</v>
      </c>
      <c r="U42" s="1" t="s">
        <v>694</v>
      </c>
      <c r="V42" s="3">
        <v>0</v>
      </c>
      <c r="W42" s="1"/>
      <c r="X42" s="1" t="s">
        <v>120</v>
      </c>
      <c r="Y42" s="6">
        <v>4434.6000000000004</v>
      </c>
      <c r="Z42" s="1" t="s">
        <v>499</v>
      </c>
      <c r="AA42" s="1" t="s">
        <v>692</v>
      </c>
      <c r="AB42" s="1"/>
      <c r="AC42" s="1"/>
      <c r="AD42" s="1" t="s">
        <v>13</v>
      </c>
    </row>
    <row r="43" spans="1:30" ht="26.25">
      <c r="A43" s="3">
        <v>41</v>
      </c>
      <c r="B43" s="1" t="s">
        <v>347</v>
      </c>
      <c r="C43" s="4" t="s">
        <v>575</v>
      </c>
      <c r="D43" s="1" t="s">
        <v>225</v>
      </c>
      <c r="E43" s="1" t="s">
        <v>618</v>
      </c>
      <c r="F43" s="5">
        <v>45000</v>
      </c>
      <c r="G43" s="1"/>
      <c r="H43" s="5">
        <v>45000</v>
      </c>
      <c r="I43" s="3">
        <v>1</v>
      </c>
      <c r="J43" s="6">
        <v>2.04</v>
      </c>
      <c r="K43" s="6">
        <v>5753.76</v>
      </c>
      <c r="L43" s="6">
        <v>2820.4705882352941</v>
      </c>
      <c r="M43" s="6">
        <v>5753.76</v>
      </c>
      <c r="N43" s="6">
        <v>2876.88</v>
      </c>
      <c r="O43" s="4" t="s">
        <v>655</v>
      </c>
      <c r="P43" s="6">
        <v>0</v>
      </c>
      <c r="Q43" s="6">
        <v>0</v>
      </c>
      <c r="R43" s="1" t="s">
        <v>655</v>
      </c>
      <c r="S43" s="1" t="s">
        <v>145</v>
      </c>
      <c r="T43" s="7" t="str">
        <f>HYPERLINK("https://my.zakupivli.pro/remote/dispatcher/state_purchase_view/41425601")</f>
        <v>https://my.zakupivli.pro/remote/dispatcher/state_purchase_view/41425601</v>
      </c>
      <c r="U43" s="1" t="s">
        <v>694</v>
      </c>
      <c r="V43" s="3">
        <v>0</v>
      </c>
      <c r="W43" s="1"/>
      <c r="X43" s="1" t="s">
        <v>123</v>
      </c>
      <c r="Y43" s="6">
        <v>5753.76</v>
      </c>
      <c r="Z43" s="1" t="s">
        <v>499</v>
      </c>
      <c r="AA43" s="1" t="s">
        <v>692</v>
      </c>
      <c r="AB43" s="1"/>
      <c r="AC43" s="1"/>
      <c r="AD43" s="1" t="s">
        <v>13</v>
      </c>
    </row>
    <row r="44" spans="1:30" ht="26.25">
      <c r="A44" s="3">
        <v>42</v>
      </c>
      <c r="B44" s="1" t="s">
        <v>348</v>
      </c>
      <c r="C44" s="4" t="s">
        <v>535</v>
      </c>
      <c r="D44" s="1" t="s">
        <v>83</v>
      </c>
      <c r="E44" s="1" t="s">
        <v>618</v>
      </c>
      <c r="F44" s="5">
        <v>45000</v>
      </c>
      <c r="G44" s="1"/>
      <c r="H44" s="5">
        <v>45000</v>
      </c>
      <c r="I44" s="3">
        <v>1</v>
      </c>
      <c r="J44" s="6">
        <v>6</v>
      </c>
      <c r="K44" s="6">
        <v>46029</v>
      </c>
      <c r="L44" s="6">
        <v>7671.5</v>
      </c>
      <c r="M44" s="6">
        <v>46029</v>
      </c>
      <c r="N44" s="6">
        <v>7671.5</v>
      </c>
      <c r="O44" s="4" t="s">
        <v>508</v>
      </c>
      <c r="P44" s="6">
        <v>0</v>
      </c>
      <c r="Q44" s="6">
        <v>0</v>
      </c>
      <c r="R44" s="1" t="s">
        <v>508</v>
      </c>
      <c r="S44" s="1" t="s">
        <v>138</v>
      </c>
      <c r="T44" s="7" t="str">
        <f>HYPERLINK("https://my.zakupivli.pro/remote/dispatcher/state_purchase_view/41429069")</f>
        <v>https://my.zakupivli.pro/remote/dispatcher/state_purchase_view/41429069</v>
      </c>
      <c r="U44" s="1" t="s">
        <v>694</v>
      </c>
      <c r="V44" s="3">
        <v>0</v>
      </c>
      <c r="W44" s="1"/>
      <c r="X44" s="1" t="s">
        <v>125</v>
      </c>
      <c r="Y44" s="6">
        <v>46029</v>
      </c>
      <c r="Z44" s="1" t="s">
        <v>499</v>
      </c>
      <c r="AA44" s="1" t="s">
        <v>692</v>
      </c>
      <c r="AB44" s="1"/>
      <c r="AC44" s="1"/>
      <c r="AD44" s="1" t="s">
        <v>13</v>
      </c>
    </row>
    <row r="45" spans="1:30" ht="39">
      <c r="A45" s="3">
        <v>43</v>
      </c>
      <c r="B45" s="1" t="s">
        <v>350</v>
      </c>
      <c r="C45" s="4" t="s">
        <v>593</v>
      </c>
      <c r="D45" s="1" t="s">
        <v>243</v>
      </c>
      <c r="E45" s="1" t="s">
        <v>618</v>
      </c>
      <c r="F45" s="5">
        <v>45008</v>
      </c>
      <c r="G45" s="1"/>
      <c r="H45" s="5">
        <v>45008</v>
      </c>
      <c r="I45" s="3">
        <v>1</v>
      </c>
      <c r="J45" s="6">
        <v>40</v>
      </c>
      <c r="K45" s="6">
        <v>39200</v>
      </c>
      <c r="L45" s="6">
        <v>980</v>
      </c>
      <c r="M45" s="6">
        <v>39200</v>
      </c>
      <c r="N45" s="6">
        <v>980</v>
      </c>
      <c r="O45" s="4" t="s">
        <v>619</v>
      </c>
      <c r="P45" s="6">
        <v>0</v>
      </c>
      <c r="Q45" s="6">
        <v>0</v>
      </c>
      <c r="R45" s="1" t="s">
        <v>619</v>
      </c>
      <c r="S45" s="1" t="s">
        <v>105</v>
      </c>
      <c r="T45" s="7" t="str">
        <f>HYPERLINK("https://my.zakupivli.pro/remote/dispatcher/state_purchase_view/41586700")</f>
        <v>https://my.zakupivli.pro/remote/dispatcher/state_purchase_view/41586700</v>
      </c>
      <c r="U45" s="1" t="s">
        <v>694</v>
      </c>
      <c r="V45" s="3">
        <v>0</v>
      </c>
      <c r="W45" s="1"/>
      <c r="X45" s="1" t="s">
        <v>265</v>
      </c>
      <c r="Y45" s="6">
        <v>39200</v>
      </c>
      <c r="Z45" s="1" t="s">
        <v>499</v>
      </c>
      <c r="AA45" s="1" t="s">
        <v>692</v>
      </c>
      <c r="AB45" s="1"/>
      <c r="AC45" s="1"/>
      <c r="AD45" s="1" t="s">
        <v>13</v>
      </c>
    </row>
    <row r="46" spans="1:30" ht="26.25">
      <c r="A46" s="3">
        <v>44</v>
      </c>
      <c r="B46" s="1" t="s">
        <v>352</v>
      </c>
      <c r="C46" s="4" t="s">
        <v>551</v>
      </c>
      <c r="D46" s="1" t="s">
        <v>115</v>
      </c>
      <c r="E46" s="1" t="s">
        <v>618</v>
      </c>
      <c r="F46" s="5">
        <v>45013</v>
      </c>
      <c r="G46" s="1"/>
      <c r="H46" s="5">
        <v>45013</v>
      </c>
      <c r="I46" s="3">
        <v>1</v>
      </c>
      <c r="J46" s="6">
        <v>1</v>
      </c>
      <c r="K46" s="6">
        <v>55</v>
      </c>
      <c r="L46" s="6">
        <v>55</v>
      </c>
      <c r="M46" s="6">
        <v>55</v>
      </c>
      <c r="N46" s="6">
        <v>55</v>
      </c>
      <c r="O46" s="4" t="s">
        <v>684</v>
      </c>
      <c r="P46" s="6">
        <v>0</v>
      </c>
      <c r="Q46" s="6">
        <v>0</v>
      </c>
      <c r="R46" s="1" t="s">
        <v>684</v>
      </c>
      <c r="S46" s="1" t="s">
        <v>118</v>
      </c>
      <c r="T46" s="7" t="str">
        <f>HYPERLINK("https://my.zakupivli.pro/remote/dispatcher/state_purchase_view/41666022")</f>
        <v>https://my.zakupivli.pro/remote/dispatcher/state_purchase_view/41666022</v>
      </c>
      <c r="U46" s="1" t="s">
        <v>694</v>
      </c>
      <c r="V46" s="3">
        <v>0</v>
      </c>
      <c r="W46" s="1"/>
      <c r="X46" s="1" t="s">
        <v>128</v>
      </c>
      <c r="Y46" s="6">
        <v>55</v>
      </c>
      <c r="Z46" s="1" t="s">
        <v>499</v>
      </c>
      <c r="AA46" s="1" t="s">
        <v>692</v>
      </c>
      <c r="AB46" s="1"/>
      <c r="AC46" s="1"/>
      <c r="AD46" s="1" t="s">
        <v>13</v>
      </c>
    </row>
    <row r="47" spans="1:30" ht="26.25">
      <c r="A47" s="3">
        <v>45</v>
      </c>
      <c r="B47" s="1" t="s">
        <v>353</v>
      </c>
      <c r="C47" s="4" t="s">
        <v>554</v>
      </c>
      <c r="D47" s="1" t="s">
        <v>151</v>
      </c>
      <c r="E47" s="1" t="s">
        <v>618</v>
      </c>
      <c r="F47" s="5">
        <v>45013</v>
      </c>
      <c r="G47" s="1"/>
      <c r="H47" s="5">
        <v>45013</v>
      </c>
      <c r="I47" s="3">
        <v>1</v>
      </c>
      <c r="J47" s="6">
        <v>1</v>
      </c>
      <c r="K47" s="6">
        <v>590</v>
      </c>
      <c r="L47" s="6">
        <v>590</v>
      </c>
      <c r="M47" s="6">
        <v>590</v>
      </c>
      <c r="N47" s="6">
        <v>590</v>
      </c>
      <c r="O47" s="4" t="s">
        <v>683</v>
      </c>
      <c r="P47" s="6">
        <v>0</v>
      </c>
      <c r="Q47" s="6">
        <v>0</v>
      </c>
      <c r="R47" s="1" t="s">
        <v>683</v>
      </c>
      <c r="S47" s="1" t="s">
        <v>118</v>
      </c>
      <c r="T47" s="7" t="str">
        <f>HYPERLINK("https://my.zakupivli.pro/remote/dispatcher/state_purchase_view/41668050")</f>
        <v>https://my.zakupivli.pro/remote/dispatcher/state_purchase_view/41668050</v>
      </c>
      <c r="U47" s="1" t="s">
        <v>694</v>
      </c>
      <c r="V47" s="3">
        <v>0</v>
      </c>
      <c r="W47" s="1"/>
      <c r="X47" s="1" t="s">
        <v>133</v>
      </c>
      <c r="Y47" s="6">
        <v>590</v>
      </c>
      <c r="Z47" s="1" t="s">
        <v>499</v>
      </c>
      <c r="AA47" s="1" t="s">
        <v>692</v>
      </c>
      <c r="AB47" s="1"/>
      <c r="AC47" s="1"/>
      <c r="AD47" s="1" t="s">
        <v>13</v>
      </c>
    </row>
    <row r="48" spans="1:30" ht="26.25">
      <c r="A48" s="3">
        <v>46</v>
      </c>
      <c r="B48" s="1" t="s">
        <v>354</v>
      </c>
      <c r="C48" s="4" t="s">
        <v>555</v>
      </c>
      <c r="D48" s="1" t="s">
        <v>152</v>
      </c>
      <c r="E48" s="1" t="s">
        <v>618</v>
      </c>
      <c r="F48" s="5">
        <v>45013</v>
      </c>
      <c r="G48" s="1"/>
      <c r="H48" s="5">
        <v>45013</v>
      </c>
      <c r="I48" s="3">
        <v>1</v>
      </c>
      <c r="J48" s="6">
        <v>10</v>
      </c>
      <c r="K48" s="6">
        <v>325</v>
      </c>
      <c r="L48" s="6">
        <v>32.5</v>
      </c>
      <c r="M48" s="6">
        <v>325</v>
      </c>
      <c r="N48" s="6">
        <v>32.5</v>
      </c>
      <c r="O48" s="4" t="s">
        <v>683</v>
      </c>
      <c r="P48" s="6">
        <v>0</v>
      </c>
      <c r="Q48" s="6">
        <v>0</v>
      </c>
      <c r="R48" s="1" t="s">
        <v>683</v>
      </c>
      <c r="S48" s="1" t="s">
        <v>118</v>
      </c>
      <c r="T48" s="7" t="str">
        <f>HYPERLINK("https://my.zakupivli.pro/remote/dispatcher/state_purchase_view/41668439")</f>
        <v>https://my.zakupivli.pro/remote/dispatcher/state_purchase_view/41668439</v>
      </c>
      <c r="U48" s="1" t="s">
        <v>694</v>
      </c>
      <c r="V48" s="3">
        <v>0</v>
      </c>
      <c r="W48" s="1"/>
      <c r="X48" s="1" t="s">
        <v>141</v>
      </c>
      <c r="Y48" s="6">
        <v>325</v>
      </c>
      <c r="Z48" s="1" t="s">
        <v>499</v>
      </c>
      <c r="AA48" s="1" t="s">
        <v>692</v>
      </c>
      <c r="AB48" s="1"/>
      <c r="AC48" s="1"/>
      <c r="AD48" s="1" t="s">
        <v>13</v>
      </c>
    </row>
    <row r="49" spans="1:30" ht="39">
      <c r="A49" s="3">
        <v>47</v>
      </c>
      <c r="B49" s="1" t="s">
        <v>355</v>
      </c>
      <c r="C49" s="4" t="s">
        <v>596</v>
      </c>
      <c r="D49" s="1" t="s">
        <v>251</v>
      </c>
      <c r="E49" s="1" t="s">
        <v>618</v>
      </c>
      <c r="F49" s="5">
        <v>45014</v>
      </c>
      <c r="G49" s="1"/>
      <c r="H49" s="5">
        <v>45014</v>
      </c>
      <c r="I49" s="3">
        <v>1</v>
      </c>
      <c r="J49" s="6">
        <v>1</v>
      </c>
      <c r="K49" s="6">
        <v>150</v>
      </c>
      <c r="L49" s="6">
        <v>150</v>
      </c>
      <c r="M49" s="6">
        <v>150</v>
      </c>
      <c r="N49" s="6">
        <v>150</v>
      </c>
      <c r="O49" s="4" t="s">
        <v>642</v>
      </c>
      <c r="P49" s="6">
        <v>0</v>
      </c>
      <c r="Q49" s="6">
        <v>0</v>
      </c>
      <c r="R49" s="1" t="s">
        <v>642</v>
      </c>
      <c r="S49" s="1" t="s">
        <v>159</v>
      </c>
      <c r="T49" s="7" t="str">
        <f>HYPERLINK("https://my.zakupivli.pro/remote/dispatcher/state_purchase_view/41705683")</f>
        <v>https://my.zakupivli.pro/remote/dispatcher/state_purchase_view/41705683</v>
      </c>
      <c r="U49" s="1" t="s">
        <v>694</v>
      </c>
      <c r="V49" s="3">
        <v>0</v>
      </c>
      <c r="W49" s="1"/>
      <c r="X49" s="1" t="s">
        <v>149</v>
      </c>
      <c r="Y49" s="6">
        <v>150</v>
      </c>
      <c r="Z49" s="1" t="s">
        <v>499</v>
      </c>
      <c r="AA49" s="1" t="s">
        <v>692</v>
      </c>
      <c r="AB49" s="1"/>
      <c r="AC49" s="1"/>
      <c r="AD49" s="1" t="s">
        <v>13</v>
      </c>
    </row>
    <row r="50" spans="1:30" ht="26.25">
      <c r="A50" s="3">
        <v>48</v>
      </c>
      <c r="B50" s="1" t="s">
        <v>356</v>
      </c>
      <c r="C50" s="4" t="s">
        <v>568</v>
      </c>
      <c r="D50" s="1" t="s">
        <v>202</v>
      </c>
      <c r="E50" s="1" t="s">
        <v>618</v>
      </c>
      <c r="F50" s="5">
        <v>45015</v>
      </c>
      <c r="G50" s="1"/>
      <c r="H50" s="5">
        <v>45015</v>
      </c>
      <c r="I50" s="3">
        <v>1</v>
      </c>
      <c r="J50" s="6">
        <v>1</v>
      </c>
      <c r="K50" s="6">
        <v>2800</v>
      </c>
      <c r="L50" s="6">
        <v>2800</v>
      </c>
      <c r="M50" s="6">
        <v>2800</v>
      </c>
      <c r="N50" s="6">
        <v>2800</v>
      </c>
      <c r="O50" s="4" t="s">
        <v>521</v>
      </c>
      <c r="P50" s="6">
        <v>0</v>
      </c>
      <c r="Q50" s="6">
        <v>0</v>
      </c>
      <c r="R50" s="1" t="s">
        <v>521</v>
      </c>
      <c r="S50" s="1" t="s">
        <v>162</v>
      </c>
      <c r="T50" s="7" t="str">
        <f>HYPERLINK("https://my.zakupivli.pro/remote/dispatcher/state_purchase_view/41724968")</f>
        <v>https://my.zakupivli.pro/remote/dispatcher/state_purchase_view/41724968</v>
      </c>
      <c r="U50" s="1" t="s">
        <v>694</v>
      </c>
      <c r="V50" s="3">
        <v>0</v>
      </c>
      <c r="W50" s="1"/>
      <c r="X50" s="1" t="s">
        <v>160</v>
      </c>
      <c r="Y50" s="6">
        <v>2800</v>
      </c>
      <c r="Z50" s="1" t="s">
        <v>499</v>
      </c>
      <c r="AA50" s="1" t="s">
        <v>692</v>
      </c>
      <c r="AB50" s="1"/>
      <c r="AC50" s="1"/>
      <c r="AD50" s="1" t="s">
        <v>13</v>
      </c>
    </row>
    <row r="51" spans="1:30" ht="26.25">
      <c r="A51" s="3">
        <v>49</v>
      </c>
      <c r="B51" s="1" t="s">
        <v>357</v>
      </c>
      <c r="C51" s="4" t="s">
        <v>566</v>
      </c>
      <c r="D51" s="1" t="s">
        <v>200</v>
      </c>
      <c r="E51" s="1" t="s">
        <v>618</v>
      </c>
      <c r="F51" s="5">
        <v>45015</v>
      </c>
      <c r="G51" s="1"/>
      <c r="H51" s="5">
        <v>45015</v>
      </c>
      <c r="I51" s="3">
        <v>1</v>
      </c>
      <c r="J51" s="6">
        <v>4</v>
      </c>
      <c r="K51" s="6">
        <v>1100</v>
      </c>
      <c r="L51" s="6">
        <v>275</v>
      </c>
      <c r="M51" s="6">
        <v>1100</v>
      </c>
      <c r="N51" s="6">
        <v>275</v>
      </c>
      <c r="O51" s="4" t="s">
        <v>521</v>
      </c>
      <c r="P51" s="6">
        <v>0</v>
      </c>
      <c r="Q51" s="6">
        <v>0</v>
      </c>
      <c r="R51" s="1" t="s">
        <v>521</v>
      </c>
      <c r="S51" s="1" t="s">
        <v>162</v>
      </c>
      <c r="T51" s="7" t="str">
        <f>HYPERLINK("https://my.zakupivli.pro/remote/dispatcher/state_purchase_view/41725377")</f>
        <v>https://my.zakupivli.pro/remote/dispatcher/state_purchase_view/41725377</v>
      </c>
      <c r="U51" s="1" t="s">
        <v>694</v>
      </c>
      <c r="V51" s="3">
        <v>0</v>
      </c>
      <c r="W51" s="1"/>
      <c r="X51" s="1" t="s">
        <v>169</v>
      </c>
      <c r="Y51" s="6">
        <v>1100</v>
      </c>
      <c r="Z51" s="1" t="s">
        <v>499</v>
      </c>
      <c r="AA51" s="1" t="s">
        <v>692</v>
      </c>
      <c r="AB51" s="1"/>
      <c r="AC51" s="1"/>
      <c r="AD51" s="1" t="s">
        <v>13</v>
      </c>
    </row>
    <row r="52" spans="1:30" ht="26.25">
      <c r="A52" s="3">
        <v>50</v>
      </c>
      <c r="B52" s="1" t="s">
        <v>358</v>
      </c>
      <c r="C52" s="4" t="s">
        <v>543</v>
      </c>
      <c r="D52" s="1" t="s">
        <v>92</v>
      </c>
      <c r="E52" s="1" t="s">
        <v>618</v>
      </c>
      <c r="F52" s="5">
        <v>45015</v>
      </c>
      <c r="G52" s="1"/>
      <c r="H52" s="5">
        <v>45015</v>
      </c>
      <c r="I52" s="3">
        <v>1</v>
      </c>
      <c r="J52" s="6">
        <v>1</v>
      </c>
      <c r="K52" s="6">
        <v>350</v>
      </c>
      <c r="L52" s="6">
        <v>350</v>
      </c>
      <c r="M52" s="6">
        <v>350</v>
      </c>
      <c r="N52" s="6">
        <v>350</v>
      </c>
      <c r="O52" s="4" t="s">
        <v>521</v>
      </c>
      <c r="P52" s="6">
        <v>0</v>
      </c>
      <c r="Q52" s="6">
        <v>0</v>
      </c>
      <c r="R52" s="1" t="s">
        <v>521</v>
      </c>
      <c r="S52" s="1" t="s">
        <v>162</v>
      </c>
      <c r="T52" s="7" t="str">
        <f>HYPERLINK("https://my.zakupivli.pro/remote/dispatcher/state_purchase_view/41725687")</f>
        <v>https://my.zakupivli.pro/remote/dispatcher/state_purchase_view/41725687</v>
      </c>
      <c r="U52" s="1" t="s">
        <v>694</v>
      </c>
      <c r="V52" s="3">
        <v>0</v>
      </c>
      <c r="W52" s="1"/>
      <c r="X52" s="1" t="s">
        <v>174</v>
      </c>
      <c r="Y52" s="6">
        <v>350</v>
      </c>
      <c r="Z52" s="1" t="s">
        <v>499</v>
      </c>
      <c r="AA52" s="1" t="s">
        <v>692</v>
      </c>
      <c r="AB52" s="1"/>
      <c r="AC52" s="1"/>
      <c r="AD52" s="1" t="s">
        <v>13</v>
      </c>
    </row>
    <row r="53" spans="1:30" ht="26.25">
      <c r="A53" s="3">
        <v>51</v>
      </c>
      <c r="B53" s="1" t="s">
        <v>359</v>
      </c>
      <c r="C53" s="4" t="s">
        <v>544</v>
      </c>
      <c r="D53" s="1" t="s">
        <v>94</v>
      </c>
      <c r="E53" s="1" t="s">
        <v>618</v>
      </c>
      <c r="F53" s="5">
        <v>45015</v>
      </c>
      <c r="G53" s="1"/>
      <c r="H53" s="5">
        <v>45015</v>
      </c>
      <c r="I53" s="3">
        <v>1</v>
      </c>
      <c r="J53" s="6">
        <v>1</v>
      </c>
      <c r="K53" s="6">
        <v>153</v>
      </c>
      <c r="L53" s="6">
        <v>153</v>
      </c>
      <c r="M53" s="6">
        <v>153</v>
      </c>
      <c r="N53" s="6">
        <v>153</v>
      </c>
      <c r="O53" s="4" t="s">
        <v>521</v>
      </c>
      <c r="P53" s="6">
        <v>0</v>
      </c>
      <c r="Q53" s="6">
        <v>0</v>
      </c>
      <c r="R53" s="1" t="s">
        <v>521</v>
      </c>
      <c r="S53" s="1" t="s">
        <v>162</v>
      </c>
      <c r="T53" s="7" t="str">
        <f>HYPERLINK("https://my.zakupivli.pro/remote/dispatcher/state_purchase_view/41726196")</f>
        <v>https://my.zakupivli.pro/remote/dispatcher/state_purchase_view/41726196</v>
      </c>
      <c r="U53" s="1" t="s">
        <v>694</v>
      </c>
      <c r="V53" s="3">
        <v>0</v>
      </c>
      <c r="W53" s="1"/>
      <c r="X53" s="1" t="s">
        <v>175</v>
      </c>
      <c r="Y53" s="6">
        <v>153</v>
      </c>
      <c r="Z53" s="1" t="s">
        <v>499</v>
      </c>
      <c r="AA53" s="1" t="s">
        <v>692</v>
      </c>
      <c r="AB53" s="1"/>
      <c r="AC53" s="1"/>
      <c r="AD53" s="1" t="s">
        <v>13</v>
      </c>
    </row>
    <row r="54" spans="1:30" ht="26.25">
      <c r="A54" s="3">
        <v>52</v>
      </c>
      <c r="B54" s="1" t="s">
        <v>360</v>
      </c>
      <c r="C54" s="4" t="s">
        <v>562</v>
      </c>
      <c r="D54" s="1" t="s">
        <v>184</v>
      </c>
      <c r="E54" s="1" t="s">
        <v>618</v>
      </c>
      <c r="F54" s="5">
        <v>45021</v>
      </c>
      <c r="G54" s="1"/>
      <c r="H54" s="5">
        <v>45021</v>
      </c>
      <c r="I54" s="3">
        <v>1</v>
      </c>
      <c r="J54" s="6">
        <v>10</v>
      </c>
      <c r="K54" s="6">
        <v>20000</v>
      </c>
      <c r="L54" s="6">
        <v>2000</v>
      </c>
      <c r="M54" s="6">
        <v>20000</v>
      </c>
      <c r="N54" s="6">
        <v>2000</v>
      </c>
      <c r="O54" s="4" t="s">
        <v>507</v>
      </c>
      <c r="P54" s="6">
        <v>0</v>
      </c>
      <c r="Q54" s="6">
        <v>0</v>
      </c>
      <c r="R54" s="1" t="s">
        <v>507</v>
      </c>
      <c r="S54" s="1" t="s">
        <v>136</v>
      </c>
      <c r="T54" s="7" t="str">
        <f>HYPERLINK("https://my.zakupivli.pro/remote/dispatcher/state_purchase_view/41821301")</f>
        <v>https://my.zakupivli.pro/remote/dispatcher/state_purchase_view/41821301</v>
      </c>
      <c r="U54" s="1" t="s">
        <v>694</v>
      </c>
      <c r="V54" s="3">
        <v>0</v>
      </c>
      <c r="W54" s="1"/>
      <c r="X54" s="1" t="s">
        <v>183</v>
      </c>
      <c r="Y54" s="6">
        <v>20000</v>
      </c>
      <c r="Z54" s="1" t="s">
        <v>499</v>
      </c>
      <c r="AA54" s="1" t="s">
        <v>692</v>
      </c>
      <c r="AB54" s="1"/>
      <c r="AC54" s="1"/>
      <c r="AD54" s="1" t="s">
        <v>13</v>
      </c>
    </row>
    <row r="55" spans="1:30" ht="39">
      <c r="A55" s="3">
        <v>53</v>
      </c>
      <c r="B55" s="1" t="s">
        <v>362</v>
      </c>
      <c r="C55" s="4" t="s">
        <v>556</v>
      </c>
      <c r="D55" s="1" t="s">
        <v>152</v>
      </c>
      <c r="E55" s="1" t="s">
        <v>618</v>
      </c>
      <c r="F55" s="5">
        <v>45028</v>
      </c>
      <c r="G55" s="1"/>
      <c r="H55" s="5">
        <v>45028</v>
      </c>
      <c r="I55" s="3">
        <v>1</v>
      </c>
      <c r="J55" s="6">
        <v>5</v>
      </c>
      <c r="K55" s="6">
        <v>1195</v>
      </c>
      <c r="L55" s="6">
        <v>239</v>
      </c>
      <c r="M55" s="6">
        <v>1195</v>
      </c>
      <c r="N55" s="6">
        <v>239</v>
      </c>
      <c r="O55" s="4" t="s">
        <v>622</v>
      </c>
      <c r="P55" s="6">
        <v>0</v>
      </c>
      <c r="Q55" s="6">
        <v>0</v>
      </c>
      <c r="R55" s="1" t="s">
        <v>622</v>
      </c>
      <c r="S55" s="1" t="s">
        <v>118</v>
      </c>
      <c r="T55" s="7" t="str">
        <f>HYPERLINK("https://my.zakupivli.pro/remote/dispatcher/state_purchase_view/41952895")</f>
        <v>https://my.zakupivli.pro/remote/dispatcher/state_purchase_view/41952895</v>
      </c>
      <c r="U55" s="1" t="s">
        <v>694</v>
      </c>
      <c r="V55" s="3">
        <v>0</v>
      </c>
      <c r="W55" s="1"/>
      <c r="X55" s="1" t="s">
        <v>188</v>
      </c>
      <c r="Y55" s="6">
        <v>1195</v>
      </c>
      <c r="Z55" s="1" t="s">
        <v>499</v>
      </c>
      <c r="AA55" s="1" t="s">
        <v>692</v>
      </c>
      <c r="AB55" s="1"/>
      <c r="AC55" s="1"/>
      <c r="AD55" s="1" t="s">
        <v>13</v>
      </c>
    </row>
    <row r="56" spans="1:30" ht="26.25">
      <c r="A56" s="3">
        <v>54</v>
      </c>
      <c r="B56" s="1" t="s">
        <v>364</v>
      </c>
      <c r="C56" s="4" t="s">
        <v>525</v>
      </c>
      <c r="D56" s="1" t="s">
        <v>19</v>
      </c>
      <c r="E56" s="1" t="s">
        <v>618</v>
      </c>
      <c r="F56" s="5">
        <v>45041</v>
      </c>
      <c r="G56" s="1"/>
      <c r="H56" s="5">
        <v>45041</v>
      </c>
      <c r="I56" s="3">
        <v>1</v>
      </c>
      <c r="J56" s="6">
        <v>40</v>
      </c>
      <c r="K56" s="6">
        <v>15400</v>
      </c>
      <c r="L56" s="6">
        <v>385</v>
      </c>
      <c r="M56" s="6">
        <v>15400</v>
      </c>
      <c r="N56" s="6">
        <v>385</v>
      </c>
      <c r="O56" s="4" t="s">
        <v>650</v>
      </c>
      <c r="P56" s="6">
        <v>0</v>
      </c>
      <c r="Q56" s="6">
        <v>0</v>
      </c>
      <c r="R56" s="1" t="s">
        <v>650</v>
      </c>
      <c r="S56" s="1" t="s">
        <v>93</v>
      </c>
      <c r="T56" s="7" t="str">
        <f>HYPERLINK("https://my.zakupivli.pro/remote/dispatcher/state_purchase_view/42163060")</f>
        <v>https://my.zakupivli.pro/remote/dispatcher/state_purchase_view/42163060</v>
      </c>
      <c r="U56" s="1" t="s">
        <v>694</v>
      </c>
      <c r="V56" s="3">
        <v>0</v>
      </c>
      <c r="W56" s="1"/>
      <c r="X56" s="1" t="s">
        <v>192</v>
      </c>
      <c r="Y56" s="6">
        <v>15400</v>
      </c>
      <c r="Z56" s="1" t="s">
        <v>499</v>
      </c>
      <c r="AA56" s="1" t="s">
        <v>692</v>
      </c>
      <c r="AB56" s="1"/>
      <c r="AC56" s="1"/>
      <c r="AD56" s="1" t="s">
        <v>13</v>
      </c>
    </row>
    <row r="57" spans="1:30" ht="26.25">
      <c r="A57" s="3">
        <v>55</v>
      </c>
      <c r="B57" s="1" t="s">
        <v>365</v>
      </c>
      <c r="C57" s="4" t="s">
        <v>535</v>
      </c>
      <c r="D57" s="1" t="s">
        <v>83</v>
      </c>
      <c r="E57" s="1" t="s">
        <v>618</v>
      </c>
      <c r="F57" s="5">
        <v>45041</v>
      </c>
      <c r="G57" s="1"/>
      <c r="H57" s="5">
        <v>45041</v>
      </c>
      <c r="I57" s="3">
        <v>1</v>
      </c>
      <c r="J57" s="6">
        <v>1</v>
      </c>
      <c r="K57" s="6">
        <v>5750</v>
      </c>
      <c r="L57" s="6">
        <v>5750</v>
      </c>
      <c r="M57" s="6">
        <v>5750</v>
      </c>
      <c r="N57" s="6">
        <v>5750</v>
      </c>
      <c r="O57" s="4" t="s">
        <v>508</v>
      </c>
      <c r="P57" s="6">
        <v>0</v>
      </c>
      <c r="Q57" s="6">
        <v>0</v>
      </c>
      <c r="R57" s="1" t="s">
        <v>508</v>
      </c>
      <c r="S57" s="1" t="s">
        <v>138</v>
      </c>
      <c r="T57" s="7" t="str">
        <f>HYPERLINK("https://my.zakupivli.pro/remote/dispatcher/state_purchase_view/42174911")</f>
        <v>https://my.zakupivli.pro/remote/dispatcher/state_purchase_view/42174911</v>
      </c>
      <c r="U57" s="1" t="s">
        <v>694</v>
      </c>
      <c r="V57" s="3">
        <v>0</v>
      </c>
      <c r="W57" s="1"/>
      <c r="X57" s="1" t="s">
        <v>195</v>
      </c>
      <c r="Y57" s="6">
        <v>5750</v>
      </c>
      <c r="Z57" s="1" t="s">
        <v>499</v>
      </c>
      <c r="AA57" s="1" t="s">
        <v>692</v>
      </c>
      <c r="AB57" s="1"/>
      <c r="AC57" s="1"/>
      <c r="AD57" s="1" t="s">
        <v>13</v>
      </c>
    </row>
    <row r="58" spans="1:30" ht="26.25">
      <c r="A58" s="3">
        <v>56</v>
      </c>
      <c r="B58" s="1" t="s">
        <v>366</v>
      </c>
      <c r="C58" s="4" t="s">
        <v>583</v>
      </c>
      <c r="D58" s="1" t="s">
        <v>233</v>
      </c>
      <c r="E58" s="1" t="s">
        <v>618</v>
      </c>
      <c r="F58" s="5">
        <v>45041</v>
      </c>
      <c r="G58" s="1"/>
      <c r="H58" s="5">
        <v>45041</v>
      </c>
      <c r="I58" s="3">
        <v>1</v>
      </c>
      <c r="J58" s="6">
        <v>60</v>
      </c>
      <c r="K58" s="6">
        <v>9037</v>
      </c>
      <c r="L58" s="6">
        <v>150.61666666666667</v>
      </c>
      <c r="M58" s="6">
        <v>9037</v>
      </c>
      <c r="N58" s="6">
        <v>150.61666666666667</v>
      </c>
      <c r="O58" s="4" t="s">
        <v>509</v>
      </c>
      <c r="P58" s="6">
        <v>0</v>
      </c>
      <c r="Q58" s="6">
        <v>0</v>
      </c>
      <c r="R58" s="1" t="s">
        <v>509</v>
      </c>
      <c r="S58" s="1" t="s">
        <v>135</v>
      </c>
      <c r="T58" s="7" t="str">
        <f>HYPERLINK("https://my.zakupivli.pro/remote/dispatcher/state_purchase_view/42175224")</f>
        <v>https://my.zakupivli.pro/remote/dispatcher/state_purchase_view/42175224</v>
      </c>
      <c r="U58" s="1" t="s">
        <v>694</v>
      </c>
      <c r="V58" s="3">
        <v>0</v>
      </c>
      <c r="W58" s="1"/>
      <c r="X58" s="1" t="s">
        <v>209</v>
      </c>
      <c r="Y58" s="6">
        <v>9037</v>
      </c>
      <c r="Z58" s="1" t="s">
        <v>499</v>
      </c>
      <c r="AA58" s="1" t="s">
        <v>692</v>
      </c>
      <c r="AB58" s="1"/>
      <c r="AC58" s="1"/>
      <c r="AD58" s="1" t="s">
        <v>13</v>
      </c>
    </row>
    <row r="59" spans="1:30" ht="51.75">
      <c r="A59" s="3">
        <v>57</v>
      </c>
      <c r="B59" s="1" t="s">
        <v>367</v>
      </c>
      <c r="C59" s="4" t="s">
        <v>4</v>
      </c>
      <c r="D59" s="1" t="s">
        <v>87</v>
      </c>
      <c r="E59" s="1" t="s">
        <v>618</v>
      </c>
      <c r="F59" s="5">
        <v>45041</v>
      </c>
      <c r="G59" s="1"/>
      <c r="H59" s="5">
        <v>45041</v>
      </c>
      <c r="I59" s="3">
        <v>1</v>
      </c>
      <c r="J59" s="6">
        <v>659</v>
      </c>
      <c r="K59" s="6">
        <v>10617</v>
      </c>
      <c r="L59" s="6">
        <v>16.110773899848255</v>
      </c>
      <c r="M59" s="6">
        <v>10617</v>
      </c>
      <c r="N59" s="6">
        <v>16.110773899848255</v>
      </c>
      <c r="O59" s="4" t="s">
        <v>509</v>
      </c>
      <c r="P59" s="6">
        <v>0</v>
      </c>
      <c r="Q59" s="6">
        <v>0</v>
      </c>
      <c r="R59" s="1" t="s">
        <v>509</v>
      </c>
      <c r="S59" s="1" t="s">
        <v>135</v>
      </c>
      <c r="T59" s="7" t="str">
        <f>HYPERLINK("https://my.zakupivli.pro/remote/dispatcher/state_purchase_view/42176643")</f>
        <v>https://my.zakupivli.pro/remote/dispatcher/state_purchase_view/42176643</v>
      </c>
      <c r="U59" s="1" t="s">
        <v>694</v>
      </c>
      <c r="V59" s="3">
        <v>0</v>
      </c>
      <c r="W59" s="1"/>
      <c r="X59" s="1" t="s">
        <v>204</v>
      </c>
      <c r="Y59" s="6">
        <v>10617</v>
      </c>
      <c r="Z59" s="1" t="s">
        <v>499</v>
      </c>
      <c r="AA59" s="1" t="s">
        <v>692</v>
      </c>
      <c r="AB59" s="1"/>
      <c r="AC59" s="1"/>
      <c r="AD59" s="1" t="s">
        <v>13</v>
      </c>
    </row>
    <row r="60" spans="1:30" ht="26.25">
      <c r="A60" s="3">
        <v>58</v>
      </c>
      <c r="B60" s="1" t="s">
        <v>368</v>
      </c>
      <c r="C60" s="4" t="s">
        <v>525</v>
      </c>
      <c r="D60" s="1" t="s">
        <v>19</v>
      </c>
      <c r="E60" s="1" t="s">
        <v>618</v>
      </c>
      <c r="F60" s="5">
        <v>45041</v>
      </c>
      <c r="G60" s="1"/>
      <c r="H60" s="5">
        <v>45041</v>
      </c>
      <c r="I60" s="3">
        <v>1</v>
      </c>
      <c r="J60" s="6">
        <v>16</v>
      </c>
      <c r="K60" s="6">
        <v>4586</v>
      </c>
      <c r="L60" s="6">
        <v>286.625</v>
      </c>
      <c r="M60" s="6">
        <v>4586</v>
      </c>
      <c r="N60" s="6">
        <v>286.625</v>
      </c>
      <c r="O60" s="4" t="s">
        <v>509</v>
      </c>
      <c r="P60" s="6">
        <v>0</v>
      </c>
      <c r="Q60" s="6">
        <v>0</v>
      </c>
      <c r="R60" s="1" t="s">
        <v>509</v>
      </c>
      <c r="S60" s="1" t="s">
        <v>135</v>
      </c>
      <c r="T60" s="7" t="str">
        <f>HYPERLINK("https://my.zakupivli.pro/remote/dispatcher/state_purchase_view/42178953")</f>
        <v>https://my.zakupivli.pro/remote/dispatcher/state_purchase_view/42178953</v>
      </c>
      <c r="U60" s="1" t="s">
        <v>694</v>
      </c>
      <c r="V60" s="3">
        <v>0</v>
      </c>
      <c r="W60" s="1"/>
      <c r="X60" s="1" t="s">
        <v>214</v>
      </c>
      <c r="Y60" s="6">
        <v>4586</v>
      </c>
      <c r="Z60" s="1" t="s">
        <v>499</v>
      </c>
      <c r="AA60" s="1" t="s">
        <v>692</v>
      </c>
      <c r="AB60" s="1"/>
      <c r="AC60" s="1"/>
      <c r="AD60" s="1" t="s">
        <v>13</v>
      </c>
    </row>
    <row r="61" spans="1:30" ht="26.25">
      <c r="A61" s="3">
        <v>59</v>
      </c>
      <c r="B61" s="1" t="s">
        <v>369</v>
      </c>
      <c r="C61" s="4" t="s">
        <v>542</v>
      </c>
      <c r="D61" s="1" t="s">
        <v>91</v>
      </c>
      <c r="E61" s="1" t="s">
        <v>618</v>
      </c>
      <c r="F61" s="5">
        <v>45041</v>
      </c>
      <c r="G61" s="1"/>
      <c r="H61" s="5">
        <v>45041</v>
      </c>
      <c r="I61" s="3">
        <v>1</v>
      </c>
      <c r="J61" s="6">
        <v>32</v>
      </c>
      <c r="K61" s="6">
        <v>662</v>
      </c>
      <c r="L61" s="6">
        <v>20.6875</v>
      </c>
      <c r="M61" s="6">
        <v>662</v>
      </c>
      <c r="N61" s="6">
        <v>20.6875</v>
      </c>
      <c r="O61" s="4" t="s">
        <v>509</v>
      </c>
      <c r="P61" s="6">
        <v>0</v>
      </c>
      <c r="Q61" s="6">
        <v>0</v>
      </c>
      <c r="R61" s="1" t="s">
        <v>509</v>
      </c>
      <c r="S61" s="1" t="s">
        <v>135</v>
      </c>
      <c r="T61" s="7" t="str">
        <f>HYPERLINK("https://my.zakupivli.pro/remote/dispatcher/state_purchase_view/42179601")</f>
        <v>https://my.zakupivli.pro/remote/dispatcher/state_purchase_view/42179601</v>
      </c>
      <c r="U61" s="1" t="s">
        <v>694</v>
      </c>
      <c r="V61" s="3">
        <v>0</v>
      </c>
      <c r="W61" s="1"/>
      <c r="X61" s="1" t="s">
        <v>219</v>
      </c>
      <c r="Y61" s="6">
        <v>662</v>
      </c>
      <c r="Z61" s="1" t="s">
        <v>499</v>
      </c>
      <c r="AA61" s="1" t="s">
        <v>692</v>
      </c>
      <c r="AB61" s="1"/>
      <c r="AC61" s="1"/>
      <c r="AD61" s="1" t="s">
        <v>13</v>
      </c>
    </row>
    <row r="62" spans="1:30" ht="26.25">
      <c r="A62" s="3">
        <v>60</v>
      </c>
      <c r="B62" s="1" t="s">
        <v>370</v>
      </c>
      <c r="C62" s="4" t="s">
        <v>540</v>
      </c>
      <c r="D62" s="1" t="s">
        <v>90</v>
      </c>
      <c r="E62" s="1" t="s">
        <v>618</v>
      </c>
      <c r="F62" s="5">
        <v>45055</v>
      </c>
      <c r="G62" s="1"/>
      <c r="H62" s="5">
        <v>45055</v>
      </c>
      <c r="I62" s="3">
        <v>1</v>
      </c>
      <c r="J62" s="6">
        <v>14</v>
      </c>
      <c r="K62" s="6">
        <v>14700</v>
      </c>
      <c r="L62" s="6">
        <v>1050</v>
      </c>
      <c r="M62" s="6">
        <v>14700</v>
      </c>
      <c r="N62" s="6">
        <v>1050</v>
      </c>
      <c r="O62" s="4" t="s">
        <v>509</v>
      </c>
      <c r="P62" s="6">
        <v>0</v>
      </c>
      <c r="Q62" s="6">
        <v>0</v>
      </c>
      <c r="R62" s="1" t="s">
        <v>509</v>
      </c>
      <c r="S62" s="1" t="s">
        <v>135</v>
      </c>
      <c r="T62" s="7" t="str">
        <f>HYPERLINK("https://my.zakupivli.pro/remote/dispatcher/state_purchase_view/42451561")</f>
        <v>https://my.zakupivli.pro/remote/dispatcher/state_purchase_view/42451561</v>
      </c>
      <c r="U62" s="1" t="s">
        <v>694</v>
      </c>
      <c r="V62" s="3">
        <v>0</v>
      </c>
      <c r="W62" s="1"/>
      <c r="X62" s="1" t="s">
        <v>220</v>
      </c>
      <c r="Y62" s="6">
        <v>14700</v>
      </c>
      <c r="Z62" s="1" t="s">
        <v>499</v>
      </c>
      <c r="AA62" s="1" t="s">
        <v>692</v>
      </c>
      <c r="AB62" s="1"/>
      <c r="AC62" s="1"/>
      <c r="AD62" s="1" t="s">
        <v>13</v>
      </c>
    </row>
    <row r="63" spans="1:30" ht="39">
      <c r="A63" s="3">
        <v>61</v>
      </c>
      <c r="B63" s="1" t="s">
        <v>371</v>
      </c>
      <c r="C63" s="4" t="s">
        <v>532</v>
      </c>
      <c r="D63" s="1" t="s">
        <v>77</v>
      </c>
      <c r="E63" s="1" t="s">
        <v>618</v>
      </c>
      <c r="F63" s="5">
        <v>45055</v>
      </c>
      <c r="G63" s="1"/>
      <c r="H63" s="5">
        <v>45055</v>
      </c>
      <c r="I63" s="3">
        <v>1</v>
      </c>
      <c r="J63" s="6">
        <v>1</v>
      </c>
      <c r="K63" s="6">
        <v>387</v>
      </c>
      <c r="L63" s="6">
        <v>387</v>
      </c>
      <c r="M63" s="6">
        <v>387</v>
      </c>
      <c r="N63" s="6">
        <v>387</v>
      </c>
      <c r="O63" s="4" t="s">
        <v>522</v>
      </c>
      <c r="P63" s="6">
        <v>0</v>
      </c>
      <c r="Q63" s="6">
        <v>0</v>
      </c>
      <c r="R63" s="1" t="s">
        <v>522</v>
      </c>
      <c r="S63" s="1" t="s">
        <v>15</v>
      </c>
      <c r="T63" s="7" t="str">
        <f>HYPERLINK("https://my.zakupivli.pro/remote/dispatcher/state_purchase_view/42452901")</f>
        <v>https://my.zakupivli.pro/remote/dispatcher/state_purchase_view/42452901</v>
      </c>
      <c r="U63" s="1" t="s">
        <v>694</v>
      </c>
      <c r="V63" s="3">
        <v>0</v>
      </c>
      <c r="W63" s="1"/>
      <c r="X63" s="1" t="s">
        <v>317</v>
      </c>
      <c r="Y63" s="6">
        <v>387</v>
      </c>
      <c r="Z63" s="1" t="s">
        <v>499</v>
      </c>
      <c r="AA63" s="1" t="s">
        <v>692</v>
      </c>
      <c r="AB63" s="1"/>
      <c r="AC63" s="1"/>
      <c r="AD63" s="1" t="s">
        <v>13</v>
      </c>
    </row>
    <row r="64" spans="1:30" ht="39">
      <c r="A64" s="3">
        <v>62</v>
      </c>
      <c r="B64" s="1" t="s">
        <v>372</v>
      </c>
      <c r="C64" s="4" t="s">
        <v>547</v>
      </c>
      <c r="D64" s="1" t="s">
        <v>111</v>
      </c>
      <c r="E64" s="1" t="s">
        <v>618</v>
      </c>
      <c r="F64" s="5">
        <v>45055</v>
      </c>
      <c r="G64" s="1"/>
      <c r="H64" s="5">
        <v>45055</v>
      </c>
      <c r="I64" s="3">
        <v>1</v>
      </c>
      <c r="J64" s="6">
        <v>1</v>
      </c>
      <c r="K64" s="6">
        <v>87</v>
      </c>
      <c r="L64" s="6">
        <v>87</v>
      </c>
      <c r="M64" s="6">
        <v>87</v>
      </c>
      <c r="N64" s="6">
        <v>87</v>
      </c>
      <c r="O64" s="4" t="s">
        <v>522</v>
      </c>
      <c r="P64" s="6">
        <v>0</v>
      </c>
      <c r="Q64" s="6">
        <v>0</v>
      </c>
      <c r="R64" s="1" t="s">
        <v>522</v>
      </c>
      <c r="S64" s="1" t="s">
        <v>15</v>
      </c>
      <c r="T64" s="7" t="str">
        <f>HYPERLINK("https://my.zakupivli.pro/remote/dispatcher/state_purchase_view/42453498")</f>
        <v>https://my.zakupivli.pro/remote/dispatcher/state_purchase_view/42453498</v>
      </c>
      <c r="U64" s="1" t="s">
        <v>694</v>
      </c>
      <c r="V64" s="3">
        <v>0</v>
      </c>
      <c r="W64" s="1"/>
      <c r="X64" s="1" t="s">
        <v>318</v>
      </c>
      <c r="Y64" s="6">
        <v>87</v>
      </c>
      <c r="Z64" s="1" t="s">
        <v>499</v>
      </c>
      <c r="AA64" s="1" t="s">
        <v>692</v>
      </c>
      <c r="AB64" s="1"/>
      <c r="AC64" s="1"/>
      <c r="AD64" s="1" t="s">
        <v>13</v>
      </c>
    </row>
    <row r="65" spans="1:30" ht="26.25">
      <c r="A65" s="3">
        <v>63</v>
      </c>
      <c r="B65" s="1" t="s">
        <v>373</v>
      </c>
      <c r="C65" s="4" t="s">
        <v>579</v>
      </c>
      <c r="D65" s="1" t="s">
        <v>229</v>
      </c>
      <c r="E65" s="1" t="s">
        <v>618</v>
      </c>
      <c r="F65" s="5">
        <v>45056</v>
      </c>
      <c r="G65" s="1"/>
      <c r="H65" s="5">
        <v>45056</v>
      </c>
      <c r="I65" s="3">
        <v>1</v>
      </c>
      <c r="J65" s="6">
        <v>213</v>
      </c>
      <c r="K65" s="6">
        <v>49226.400000000001</v>
      </c>
      <c r="L65" s="6">
        <v>231.10985915492958</v>
      </c>
      <c r="M65" s="6">
        <v>49226.400000000001</v>
      </c>
      <c r="N65" s="6">
        <v>231.10985915492958</v>
      </c>
      <c r="O65" s="4" t="s">
        <v>666</v>
      </c>
      <c r="P65" s="6">
        <v>0</v>
      </c>
      <c r="Q65" s="6">
        <v>0</v>
      </c>
      <c r="R65" s="1" t="s">
        <v>666</v>
      </c>
      <c r="S65" s="1" t="s">
        <v>222</v>
      </c>
      <c r="T65" s="7" t="str">
        <f>HYPERLINK("https://my.zakupivli.pro/remote/dispatcher/state_purchase_view/42487934")</f>
        <v>https://my.zakupivli.pro/remote/dispatcher/state_purchase_view/42487934</v>
      </c>
      <c r="U65" s="1" t="s">
        <v>694</v>
      </c>
      <c r="V65" s="3">
        <v>0</v>
      </c>
      <c r="W65" s="1"/>
      <c r="X65" s="1" t="s">
        <v>244</v>
      </c>
      <c r="Y65" s="6">
        <v>49226.400000000001</v>
      </c>
      <c r="Z65" s="1" t="s">
        <v>499</v>
      </c>
      <c r="AA65" s="1" t="s">
        <v>692</v>
      </c>
      <c r="AB65" s="1"/>
      <c r="AC65" s="1"/>
      <c r="AD65" s="1" t="s">
        <v>13</v>
      </c>
    </row>
    <row r="66" spans="1:30" ht="39">
      <c r="A66" s="3">
        <v>64</v>
      </c>
      <c r="B66" s="1" t="s">
        <v>374</v>
      </c>
      <c r="C66" s="4" t="s">
        <v>594</v>
      </c>
      <c r="D66" s="1" t="s">
        <v>243</v>
      </c>
      <c r="E66" s="1" t="s">
        <v>618</v>
      </c>
      <c r="F66" s="5">
        <v>45065</v>
      </c>
      <c r="G66" s="1"/>
      <c r="H66" s="5">
        <v>45065</v>
      </c>
      <c r="I66" s="3">
        <v>1</v>
      </c>
      <c r="J66" s="6">
        <v>7</v>
      </c>
      <c r="K66" s="6">
        <v>9590</v>
      </c>
      <c r="L66" s="6">
        <v>1370</v>
      </c>
      <c r="M66" s="6">
        <v>9590</v>
      </c>
      <c r="N66" s="6">
        <v>1370</v>
      </c>
      <c r="O66" s="4" t="s">
        <v>631</v>
      </c>
      <c r="P66" s="6">
        <v>0</v>
      </c>
      <c r="Q66" s="6">
        <v>0</v>
      </c>
      <c r="R66" s="1" t="s">
        <v>631</v>
      </c>
      <c r="S66" s="1" t="s">
        <v>154</v>
      </c>
      <c r="T66" s="7" t="str">
        <f>HYPERLINK("https://my.zakupivli.pro/remote/dispatcher/state_purchase_view/42708467")</f>
        <v>https://my.zakupivli.pro/remote/dispatcher/state_purchase_view/42708467</v>
      </c>
      <c r="U66" s="1" t="s">
        <v>694</v>
      </c>
      <c r="V66" s="3">
        <v>0</v>
      </c>
      <c r="W66" s="1"/>
      <c r="X66" s="1" t="s">
        <v>248</v>
      </c>
      <c r="Y66" s="6">
        <v>9590</v>
      </c>
      <c r="Z66" s="1" t="s">
        <v>499</v>
      </c>
      <c r="AA66" s="1" t="s">
        <v>692</v>
      </c>
      <c r="AB66" s="1"/>
      <c r="AC66" s="1"/>
      <c r="AD66" s="1" t="s">
        <v>13</v>
      </c>
    </row>
    <row r="67" spans="1:30" ht="39">
      <c r="A67" s="3">
        <v>65</v>
      </c>
      <c r="B67" s="1" t="s">
        <v>376</v>
      </c>
      <c r="C67" s="4" t="s">
        <v>523</v>
      </c>
      <c r="D67" s="1" t="s">
        <v>14</v>
      </c>
      <c r="E67" s="1" t="s">
        <v>618</v>
      </c>
      <c r="F67" s="5">
        <v>45076</v>
      </c>
      <c r="G67" s="1"/>
      <c r="H67" s="5">
        <v>45076</v>
      </c>
      <c r="I67" s="3">
        <v>1</v>
      </c>
      <c r="J67" s="6">
        <v>1050</v>
      </c>
      <c r="K67" s="6">
        <v>10500</v>
      </c>
      <c r="L67" s="6">
        <v>10</v>
      </c>
      <c r="M67" s="6">
        <v>10500</v>
      </c>
      <c r="N67" s="6">
        <v>10</v>
      </c>
      <c r="O67" s="4" t="s">
        <v>506</v>
      </c>
      <c r="P67" s="6">
        <v>0</v>
      </c>
      <c r="Q67" s="6">
        <v>0</v>
      </c>
      <c r="R67" s="1" t="s">
        <v>506</v>
      </c>
      <c r="S67" s="1" t="s">
        <v>132</v>
      </c>
      <c r="T67" s="7" t="str">
        <f>HYPERLINK("https://my.zakupivli.pro/remote/dispatcher/state_purchase_view/42915293")</f>
        <v>https://my.zakupivli.pro/remote/dispatcher/state_purchase_view/42915293</v>
      </c>
      <c r="U67" s="1" t="s">
        <v>694</v>
      </c>
      <c r="V67" s="3">
        <v>0</v>
      </c>
      <c r="W67" s="1"/>
      <c r="X67" s="1" t="s">
        <v>245</v>
      </c>
      <c r="Y67" s="6">
        <v>10500</v>
      </c>
      <c r="Z67" s="1" t="s">
        <v>499</v>
      </c>
      <c r="AA67" s="1" t="s">
        <v>692</v>
      </c>
      <c r="AB67" s="1"/>
      <c r="AC67" s="1"/>
      <c r="AD67" s="1" t="s">
        <v>13</v>
      </c>
    </row>
    <row r="68" spans="1:30" ht="26.25">
      <c r="A68" s="3">
        <v>66</v>
      </c>
      <c r="B68" s="1" t="s">
        <v>378</v>
      </c>
      <c r="C68" s="4" t="s">
        <v>572</v>
      </c>
      <c r="D68" s="1" t="s">
        <v>223</v>
      </c>
      <c r="E68" s="1" t="s">
        <v>618</v>
      </c>
      <c r="F68" s="5">
        <v>45082</v>
      </c>
      <c r="G68" s="1"/>
      <c r="H68" s="5">
        <v>45082</v>
      </c>
      <c r="I68" s="3">
        <v>1</v>
      </c>
      <c r="J68" s="6">
        <v>25</v>
      </c>
      <c r="K68" s="6">
        <v>5650</v>
      </c>
      <c r="L68" s="6">
        <v>226</v>
      </c>
      <c r="M68" s="6">
        <v>5650</v>
      </c>
      <c r="N68" s="6">
        <v>226</v>
      </c>
      <c r="O68" s="4" t="s">
        <v>688</v>
      </c>
      <c r="P68" s="6">
        <v>0</v>
      </c>
      <c r="Q68" s="6">
        <v>0</v>
      </c>
      <c r="R68" s="1" t="s">
        <v>688</v>
      </c>
      <c r="S68" s="1" t="s">
        <v>145</v>
      </c>
      <c r="T68" s="7" t="str">
        <f>HYPERLINK("https://my.zakupivli.pro/remote/dispatcher/state_purchase_view/43039461")</f>
        <v>https://my.zakupivli.pro/remote/dispatcher/state_purchase_view/43039461</v>
      </c>
      <c r="U68" s="1" t="s">
        <v>694</v>
      </c>
      <c r="V68" s="3">
        <v>0</v>
      </c>
      <c r="W68" s="1"/>
      <c r="X68" s="1" t="s">
        <v>246</v>
      </c>
      <c r="Y68" s="6">
        <v>5650</v>
      </c>
      <c r="Z68" s="1" t="s">
        <v>499</v>
      </c>
      <c r="AA68" s="1" t="s">
        <v>692</v>
      </c>
      <c r="AB68" s="1"/>
      <c r="AC68" s="1"/>
      <c r="AD68" s="1" t="s">
        <v>13</v>
      </c>
    </row>
    <row r="69" spans="1:30" ht="39">
      <c r="A69" s="3">
        <v>67</v>
      </c>
      <c r="B69" s="1" t="s">
        <v>379</v>
      </c>
      <c r="C69" s="4" t="s">
        <v>527</v>
      </c>
      <c r="D69" s="1" t="s">
        <v>19</v>
      </c>
      <c r="E69" s="1" t="s">
        <v>618</v>
      </c>
      <c r="F69" s="5">
        <v>45083</v>
      </c>
      <c r="G69" s="1"/>
      <c r="H69" s="5">
        <v>45083</v>
      </c>
      <c r="I69" s="3">
        <v>1</v>
      </c>
      <c r="J69" s="6">
        <v>22</v>
      </c>
      <c r="K69" s="6">
        <v>2530</v>
      </c>
      <c r="L69" s="6">
        <v>115</v>
      </c>
      <c r="M69" s="6">
        <v>2530</v>
      </c>
      <c r="N69" s="6">
        <v>115</v>
      </c>
      <c r="O69" s="4" t="s">
        <v>509</v>
      </c>
      <c r="P69" s="6">
        <v>0</v>
      </c>
      <c r="Q69" s="6">
        <v>0</v>
      </c>
      <c r="R69" s="1" t="s">
        <v>509</v>
      </c>
      <c r="S69" s="1" t="s">
        <v>135</v>
      </c>
      <c r="T69" s="7" t="str">
        <f>HYPERLINK("https://my.zakupivli.pro/remote/dispatcher/state_purchase_view/43064583")</f>
        <v>https://my.zakupivli.pro/remote/dispatcher/state_purchase_view/43064583</v>
      </c>
      <c r="U69" s="1" t="s">
        <v>694</v>
      </c>
      <c r="V69" s="3">
        <v>0</v>
      </c>
      <c r="W69" s="1"/>
      <c r="X69" s="1" t="s">
        <v>247</v>
      </c>
      <c r="Y69" s="6">
        <v>2530</v>
      </c>
      <c r="Z69" s="1" t="s">
        <v>499</v>
      </c>
      <c r="AA69" s="1" t="s">
        <v>692</v>
      </c>
      <c r="AB69" s="1"/>
      <c r="AC69" s="1"/>
      <c r="AD69" s="1" t="s">
        <v>13</v>
      </c>
    </row>
    <row r="70" spans="1:30" ht="26.25">
      <c r="A70" s="3">
        <v>68</v>
      </c>
      <c r="B70" s="1" t="s">
        <v>380</v>
      </c>
      <c r="C70" s="4" t="s">
        <v>542</v>
      </c>
      <c r="D70" s="1" t="s">
        <v>91</v>
      </c>
      <c r="E70" s="1" t="s">
        <v>618</v>
      </c>
      <c r="F70" s="5">
        <v>45083</v>
      </c>
      <c r="G70" s="1"/>
      <c r="H70" s="5">
        <v>45083</v>
      </c>
      <c r="I70" s="3">
        <v>1</v>
      </c>
      <c r="J70" s="6">
        <v>50</v>
      </c>
      <c r="K70" s="6">
        <v>1500</v>
      </c>
      <c r="L70" s="6">
        <v>30</v>
      </c>
      <c r="M70" s="6">
        <v>1500</v>
      </c>
      <c r="N70" s="6">
        <v>30</v>
      </c>
      <c r="O70" s="4" t="s">
        <v>509</v>
      </c>
      <c r="P70" s="6">
        <v>0</v>
      </c>
      <c r="Q70" s="6">
        <v>0</v>
      </c>
      <c r="R70" s="1" t="s">
        <v>509</v>
      </c>
      <c r="S70" s="1" t="s">
        <v>135</v>
      </c>
      <c r="T70" s="7" t="str">
        <f>HYPERLINK("https://my.zakupivli.pro/remote/dispatcher/state_purchase_view/43065544")</f>
        <v>https://my.zakupivli.pro/remote/dispatcher/state_purchase_view/43065544</v>
      </c>
      <c r="U70" s="1" t="s">
        <v>694</v>
      </c>
      <c r="V70" s="3">
        <v>0</v>
      </c>
      <c r="W70" s="1"/>
      <c r="X70" s="1" t="s">
        <v>249</v>
      </c>
      <c r="Y70" s="6">
        <v>1500</v>
      </c>
      <c r="Z70" s="1" t="s">
        <v>499</v>
      </c>
      <c r="AA70" s="1" t="s">
        <v>692</v>
      </c>
      <c r="AB70" s="1"/>
      <c r="AC70" s="1"/>
      <c r="AD70" s="1" t="s">
        <v>13</v>
      </c>
    </row>
    <row r="71" spans="1:30" ht="26.25">
      <c r="A71" s="3">
        <v>69</v>
      </c>
      <c r="B71" s="1" t="s">
        <v>381</v>
      </c>
      <c r="C71" s="4" t="s">
        <v>583</v>
      </c>
      <c r="D71" s="1" t="s">
        <v>233</v>
      </c>
      <c r="E71" s="1" t="s">
        <v>618</v>
      </c>
      <c r="F71" s="5">
        <v>45083</v>
      </c>
      <c r="G71" s="1"/>
      <c r="H71" s="5">
        <v>45083</v>
      </c>
      <c r="I71" s="3">
        <v>1</v>
      </c>
      <c r="J71" s="6">
        <v>9</v>
      </c>
      <c r="K71" s="6">
        <v>4880</v>
      </c>
      <c r="L71" s="6">
        <v>542.22222222222217</v>
      </c>
      <c r="M71" s="6">
        <v>4880</v>
      </c>
      <c r="N71" s="6">
        <v>542.22222222222217</v>
      </c>
      <c r="O71" s="4" t="s">
        <v>509</v>
      </c>
      <c r="P71" s="6">
        <v>0</v>
      </c>
      <c r="Q71" s="6">
        <v>0</v>
      </c>
      <c r="R71" s="1" t="s">
        <v>509</v>
      </c>
      <c r="S71" s="1" t="s">
        <v>135</v>
      </c>
      <c r="T71" s="7" t="str">
        <f>HYPERLINK("https://my.zakupivli.pro/remote/dispatcher/state_purchase_view/43079712")</f>
        <v>https://my.zakupivli.pro/remote/dispatcher/state_purchase_view/43079712</v>
      </c>
      <c r="U71" s="1" t="s">
        <v>694</v>
      </c>
      <c r="V71" s="3">
        <v>0</v>
      </c>
      <c r="W71" s="1"/>
      <c r="X71" s="1" t="s">
        <v>253</v>
      </c>
      <c r="Y71" s="6">
        <v>4880</v>
      </c>
      <c r="Z71" s="1" t="s">
        <v>499</v>
      </c>
      <c r="AA71" s="1" t="s">
        <v>692</v>
      </c>
      <c r="AB71" s="1"/>
      <c r="AC71" s="1"/>
      <c r="AD71" s="1" t="s">
        <v>13</v>
      </c>
    </row>
    <row r="72" spans="1:30" ht="39">
      <c r="A72" s="3">
        <v>70</v>
      </c>
      <c r="B72" s="1" t="s">
        <v>382</v>
      </c>
      <c r="C72" s="4" t="s">
        <v>539</v>
      </c>
      <c r="D72" s="1" t="s">
        <v>87</v>
      </c>
      <c r="E72" s="1" t="s">
        <v>618</v>
      </c>
      <c r="F72" s="5">
        <v>45083</v>
      </c>
      <c r="G72" s="1"/>
      <c r="H72" s="5">
        <v>45083</v>
      </c>
      <c r="I72" s="3">
        <v>1</v>
      </c>
      <c r="J72" s="6">
        <v>372</v>
      </c>
      <c r="K72" s="6">
        <v>13651</v>
      </c>
      <c r="L72" s="6">
        <v>36.696236559139784</v>
      </c>
      <c r="M72" s="6">
        <v>13651</v>
      </c>
      <c r="N72" s="6">
        <v>36.696236559139784</v>
      </c>
      <c r="O72" s="4" t="s">
        <v>509</v>
      </c>
      <c r="P72" s="6">
        <v>0</v>
      </c>
      <c r="Q72" s="6">
        <v>0</v>
      </c>
      <c r="R72" s="1" t="s">
        <v>509</v>
      </c>
      <c r="S72" s="1" t="s">
        <v>135</v>
      </c>
      <c r="T72" s="7" t="str">
        <f>HYPERLINK("https://my.zakupivli.pro/remote/dispatcher/state_purchase_view/43080165")</f>
        <v>https://my.zakupivli.pro/remote/dispatcher/state_purchase_view/43080165</v>
      </c>
      <c r="U72" s="1" t="s">
        <v>694</v>
      </c>
      <c r="V72" s="3">
        <v>0</v>
      </c>
      <c r="W72" s="1"/>
      <c r="X72" s="1" t="s">
        <v>255</v>
      </c>
      <c r="Y72" s="6">
        <v>13651</v>
      </c>
      <c r="Z72" s="1" t="s">
        <v>499</v>
      </c>
      <c r="AA72" s="1" t="s">
        <v>692</v>
      </c>
      <c r="AB72" s="1"/>
      <c r="AC72" s="1"/>
      <c r="AD72" s="1" t="s">
        <v>13</v>
      </c>
    </row>
    <row r="73" spans="1:30" ht="39">
      <c r="A73" s="3">
        <v>71</v>
      </c>
      <c r="B73" s="1" t="s">
        <v>383</v>
      </c>
      <c r="C73" s="4" t="s">
        <v>546</v>
      </c>
      <c r="D73" s="1" t="s">
        <v>109</v>
      </c>
      <c r="E73" s="1" t="s">
        <v>618</v>
      </c>
      <c r="F73" s="5">
        <v>45083</v>
      </c>
      <c r="G73" s="1"/>
      <c r="H73" s="5">
        <v>45083</v>
      </c>
      <c r="I73" s="3">
        <v>1</v>
      </c>
      <c r="J73" s="6">
        <v>1</v>
      </c>
      <c r="K73" s="6">
        <v>3504</v>
      </c>
      <c r="L73" s="6">
        <v>3504</v>
      </c>
      <c r="M73" s="6">
        <v>3504</v>
      </c>
      <c r="N73" s="6">
        <v>3504</v>
      </c>
      <c r="O73" s="4" t="s">
        <v>670</v>
      </c>
      <c r="P73" s="6">
        <v>0</v>
      </c>
      <c r="Q73" s="6">
        <v>0</v>
      </c>
      <c r="R73" s="1" t="s">
        <v>670</v>
      </c>
      <c r="S73" s="1" t="s">
        <v>101</v>
      </c>
      <c r="T73" s="7" t="str">
        <f>HYPERLINK("https://my.zakupivli.pro/remote/dispatcher/state_purchase_view/43081003")</f>
        <v>https://my.zakupivli.pro/remote/dispatcher/state_purchase_view/43081003</v>
      </c>
      <c r="U73" s="1" t="s">
        <v>694</v>
      </c>
      <c r="V73" s="3">
        <v>0</v>
      </c>
      <c r="W73" s="1"/>
      <c r="X73" s="1" t="s">
        <v>256</v>
      </c>
      <c r="Y73" s="6">
        <v>3504</v>
      </c>
      <c r="Z73" s="1" t="s">
        <v>499</v>
      </c>
      <c r="AA73" s="1" t="s">
        <v>692</v>
      </c>
      <c r="AB73" s="1"/>
      <c r="AC73" s="1"/>
      <c r="AD73" s="1" t="s">
        <v>13</v>
      </c>
    </row>
    <row r="74" spans="1:30" ht="39">
      <c r="A74" s="3">
        <v>72</v>
      </c>
      <c r="B74" s="1" t="s">
        <v>384</v>
      </c>
      <c r="C74" s="4" t="s">
        <v>527</v>
      </c>
      <c r="D74" s="1" t="s">
        <v>19</v>
      </c>
      <c r="E74" s="1" t="s">
        <v>618</v>
      </c>
      <c r="F74" s="5">
        <v>45083</v>
      </c>
      <c r="G74" s="1"/>
      <c r="H74" s="5">
        <v>45083</v>
      </c>
      <c r="I74" s="3">
        <v>1</v>
      </c>
      <c r="J74" s="6">
        <v>1</v>
      </c>
      <c r="K74" s="6">
        <v>1275</v>
      </c>
      <c r="L74" s="6">
        <v>1275</v>
      </c>
      <c r="M74" s="6">
        <v>1275</v>
      </c>
      <c r="N74" s="6">
        <v>1275</v>
      </c>
      <c r="O74" s="4" t="s">
        <v>629</v>
      </c>
      <c r="P74" s="6">
        <v>0</v>
      </c>
      <c r="Q74" s="6">
        <v>0</v>
      </c>
      <c r="R74" s="1" t="s">
        <v>629</v>
      </c>
      <c r="S74" s="1" t="s">
        <v>146</v>
      </c>
      <c r="T74" s="7" t="str">
        <f>HYPERLINK("https://my.zakupivli.pro/remote/dispatcher/state_purchase_view/43082583")</f>
        <v>https://my.zakupivli.pro/remote/dispatcher/state_purchase_view/43082583</v>
      </c>
      <c r="U74" s="1" t="s">
        <v>694</v>
      </c>
      <c r="V74" s="3">
        <v>0</v>
      </c>
      <c r="W74" s="1"/>
      <c r="X74" s="1" t="s">
        <v>257</v>
      </c>
      <c r="Y74" s="6">
        <v>1275</v>
      </c>
      <c r="Z74" s="1" t="s">
        <v>499</v>
      </c>
      <c r="AA74" s="1" t="s">
        <v>692</v>
      </c>
      <c r="AB74" s="1"/>
      <c r="AC74" s="1"/>
      <c r="AD74" s="1" t="s">
        <v>13</v>
      </c>
    </row>
    <row r="75" spans="1:30" ht="26.25">
      <c r="A75" s="3">
        <v>73</v>
      </c>
      <c r="B75" s="1" t="s">
        <v>385</v>
      </c>
      <c r="C75" s="4" t="s">
        <v>586</v>
      </c>
      <c r="D75" s="1" t="s">
        <v>235</v>
      </c>
      <c r="E75" s="1" t="s">
        <v>618</v>
      </c>
      <c r="F75" s="5">
        <v>45083</v>
      </c>
      <c r="G75" s="1"/>
      <c r="H75" s="5">
        <v>45083</v>
      </c>
      <c r="I75" s="3">
        <v>1</v>
      </c>
      <c r="J75" s="6">
        <v>27</v>
      </c>
      <c r="K75" s="6">
        <v>21910</v>
      </c>
      <c r="L75" s="6">
        <v>811.48148148148152</v>
      </c>
      <c r="M75" s="6">
        <v>21910</v>
      </c>
      <c r="N75" s="6">
        <v>811.48148148148152</v>
      </c>
      <c r="O75" s="4" t="s">
        <v>629</v>
      </c>
      <c r="P75" s="6">
        <v>0</v>
      </c>
      <c r="Q75" s="6">
        <v>0</v>
      </c>
      <c r="R75" s="1" t="s">
        <v>629</v>
      </c>
      <c r="S75" s="1" t="s">
        <v>146</v>
      </c>
      <c r="T75" s="7" t="str">
        <f>HYPERLINK("https://my.zakupivli.pro/remote/dispatcher/state_purchase_view/43085058")</f>
        <v>https://my.zakupivli.pro/remote/dispatcher/state_purchase_view/43085058</v>
      </c>
      <c r="U75" s="1" t="s">
        <v>694</v>
      </c>
      <c r="V75" s="3">
        <v>0</v>
      </c>
      <c r="W75" s="1"/>
      <c r="X75" s="1" t="s">
        <v>258</v>
      </c>
      <c r="Y75" s="6">
        <v>21910</v>
      </c>
      <c r="Z75" s="1" t="s">
        <v>499</v>
      </c>
      <c r="AA75" s="1" t="s">
        <v>692</v>
      </c>
      <c r="AB75" s="1"/>
      <c r="AC75" s="1"/>
      <c r="AD75" s="1" t="s">
        <v>13</v>
      </c>
    </row>
    <row r="76" spans="1:30" ht="26.25">
      <c r="A76" s="3">
        <v>74</v>
      </c>
      <c r="B76" s="1" t="s">
        <v>386</v>
      </c>
      <c r="C76" s="4" t="s">
        <v>583</v>
      </c>
      <c r="D76" s="1" t="s">
        <v>233</v>
      </c>
      <c r="E76" s="1" t="s">
        <v>618</v>
      </c>
      <c r="F76" s="5">
        <v>45084</v>
      </c>
      <c r="G76" s="1"/>
      <c r="H76" s="5">
        <v>45084</v>
      </c>
      <c r="I76" s="3">
        <v>1</v>
      </c>
      <c r="J76" s="6">
        <v>7</v>
      </c>
      <c r="K76" s="6">
        <v>17990</v>
      </c>
      <c r="L76" s="6">
        <v>2570</v>
      </c>
      <c r="M76" s="6">
        <v>17990</v>
      </c>
      <c r="N76" s="6">
        <v>2570</v>
      </c>
      <c r="O76" s="4" t="s">
        <v>509</v>
      </c>
      <c r="P76" s="6">
        <v>0</v>
      </c>
      <c r="Q76" s="6">
        <v>0</v>
      </c>
      <c r="R76" s="1" t="s">
        <v>509</v>
      </c>
      <c r="S76" s="1" t="s">
        <v>135</v>
      </c>
      <c r="T76" s="7" t="str">
        <f>HYPERLINK("https://my.zakupivli.pro/remote/dispatcher/state_purchase_view/43110035")</f>
        <v>https://my.zakupivli.pro/remote/dispatcher/state_purchase_view/43110035</v>
      </c>
      <c r="U76" s="1" t="s">
        <v>694</v>
      </c>
      <c r="V76" s="3">
        <v>0</v>
      </c>
      <c r="W76" s="1"/>
      <c r="X76" s="1" t="s">
        <v>259</v>
      </c>
      <c r="Y76" s="6">
        <v>17990</v>
      </c>
      <c r="Z76" s="1" t="s">
        <v>499</v>
      </c>
      <c r="AA76" s="1" t="s">
        <v>692</v>
      </c>
      <c r="AB76" s="1"/>
      <c r="AC76" s="1"/>
      <c r="AD76" s="1" t="s">
        <v>13</v>
      </c>
    </row>
    <row r="77" spans="1:30" ht="39">
      <c r="A77" s="3">
        <v>75</v>
      </c>
      <c r="B77" s="1" t="s">
        <v>387</v>
      </c>
      <c r="C77" s="4" t="s">
        <v>592</v>
      </c>
      <c r="D77" s="1" t="s">
        <v>243</v>
      </c>
      <c r="E77" s="1" t="s">
        <v>618</v>
      </c>
      <c r="F77" s="5">
        <v>45085</v>
      </c>
      <c r="G77" s="1"/>
      <c r="H77" s="5">
        <v>45085</v>
      </c>
      <c r="I77" s="3">
        <v>1</v>
      </c>
      <c r="J77" s="6">
        <v>1</v>
      </c>
      <c r="K77" s="6">
        <v>5480</v>
      </c>
      <c r="L77" s="6">
        <v>5480</v>
      </c>
      <c r="M77" s="6">
        <v>5480</v>
      </c>
      <c r="N77" s="6">
        <v>5480</v>
      </c>
      <c r="O77" s="4" t="s">
        <v>631</v>
      </c>
      <c r="P77" s="6">
        <v>0</v>
      </c>
      <c r="Q77" s="6">
        <v>0</v>
      </c>
      <c r="R77" s="1" t="s">
        <v>631</v>
      </c>
      <c r="S77" s="1" t="s">
        <v>154</v>
      </c>
      <c r="T77" s="7" t="str">
        <f>HYPERLINK("https://my.zakupivli.pro/remote/dispatcher/state_purchase_view/43137956")</f>
        <v>https://my.zakupivli.pro/remote/dispatcher/state_purchase_view/43137956</v>
      </c>
      <c r="U77" s="1" t="s">
        <v>694</v>
      </c>
      <c r="V77" s="3">
        <v>0</v>
      </c>
      <c r="W77" s="1"/>
      <c r="X77" s="1" t="s">
        <v>260</v>
      </c>
      <c r="Y77" s="6">
        <v>5480</v>
      </c>
      <c r="Z77" s="1" t="s">
        <v>499</v>
      </c>
      <c r="AA77" s="1" t="s">
        <v>692</v>
      </c>
      <c r="AB77" s="1"/>
      <c r="AC77" s="1"/>
      <c r="AD77" s="1" t="s">
        <v>13</v>
      </c>
    </row>
    <row r="78" spans="1:30" ht="26.25">
      <c r="A78" s="3">
        <v>76</v>
      </c>
      <c r="B78" s="1" t="s">
        <v>389</v>
      </c>
      <c r="C78" s="4" t="s">
        <v>564</v>
      </c>
      <c r="D78" s="1" t="s">
        <v>198</v>
      </c>
      <c r="E78" s="1" t="s">
        <v>618</v>
      </c>
      <c r="F78" s="5">
        <v>45099</v>
      </c>
      <c r="G78" s="1"/>
      <c r="H78" s="5">
        <v>45099</v>
      </c>
      <c r="I78" s="3">
        <v>1</v>
      </c>
      <c r="J78" s="6">
        <v>1</v>
      </c>
      <c r="K78" s="6">
        <v>5399.1</v>
      </c>
      <c r="L78" s="6">
        <v>5399.1</v>
      </c>
      <c r="M78" s="6">
        <v>5399.1</v>
      </c>
      <c r="N78" s="6">
        <v>5399.1</v>
      </c>
      <c r="O78" s="4" t="s">
        <v>661</v>
      </c>
      <c r="P78" s="6">
        <v>0</v>
      </c>
      <c r="Q78" s="6">
        <v>0</v>
      </c>
      <c r="R78" s="1" t="s">
        <v>661</v>
      </c>
      <c r="S78" s="1" t="s">
        <v>170</v>
      </c>
      <c r="T78" s="7" t="str">
        <f>HYPERLINK("https://my.zakupivli.pro/remote/dispatcher/state_purchase_view/43496125")</f>
        <v>https://my.zakupivli.pro/remote/dispatcher/state_purchase_view/43496125</v>
      </c>
      <c r="U78" s="1" t="s">
        <v>694</v>
      </c>
      <c r="V78" s="3">
        <v>0</v>
      </c>
      <c r="W78" s="1"/>
      <c r="X78" s="1" t="s">
        <v>119</v>
      </c>
      <c r="Y78" s="6">
        <v>5399.1</v>
      </c>
      <c r="Z78" s="1" t="s">
        <v>499</v>
      </c>
      <c r="AA78" s="1" t="s">
        <v>692</v>
      </c>
      <c r="AB78" s="1"/>
      <c r="AC78" s="1"/>
      <c r="AD78" s="1" t="s">
        <v>13</v>
      </c>
    </row>
    <row r="79" spans="1:30" ht="26.25">
      <c r="A79" s="3">
        <v>77</v>
      </c>
      <c r="B79" s="1" t="s">
        <v>390</v>
      </c>
      <c r="C79" s="4" t="s">
        <v>555</v>
      </c>
      <c r="D79" s="1" t="s">
        <v>152</v>
      </c>
      <c r="E79" s="1" t="s">
        <v>618</v>
      </c>
      <c r="F79" s="5">
        <v>45104</v>
      </c>
      <c r="G79" s="1"/>
      <c r="H79" s="5">
        <v>45104</v>
      </c>
      <c r="I79" s="3">
        <v>1</v>
      </c>
      <c r="J79" s="6">
        <v>111</v>
      </c>
      <c r="K79" s="6">
        <v>1129</v>
      </c>
      <c r="L79" s="6">
        <v>10.171171171171171</v>
      </c>
      <c r="M79" s="6">
        <v>1129</v>
      </c>
      <c r="N79" s="6">
        <v>10.171171171171171</v>
      </c>
      <c r="O79" s="4" t="s">
        <v>622</v>
      </c>
      <c r="P79" s="6">
        <v>0</v>
      </c>
      <c r="Q79" s="6">
        <v>0</v>
      </c>
      <c r="R79" s="1" t="s">
        <v>622</v>
      </c>
      <c r="S79" s="1" t="s">
        <v>118</v>
      </c>
      <c r="T79" s="7" t="str">
        <f>HYPERLINK("https://my.zakupivli.pro/remote/dispatcher/state_purchase_view/43568945")</f>
        <v>https://my.zakupivli.pro/remote/dispatcher/state_purchase_view/43568945</v>
      </c>
      <c r="U79" s="1" t="s">
        <v>694</v>
      </c>
      <c r="V79" s="3">
        <v>0</v>
      </c>
      <c r="W79" s="1"/>
      <c r="X79" s="1" t="s">
        <v>266</v>
      </c>
      <c r="Y79" s="6">
        <v>1129</v>
      </c>
      <c r="Z79" s="1" t="s">
        <v>499</v>
      </c>
      <c r="AA79" s="1" t="s">
        <v>692</v>
      </c>
      <c r="AB79" s="1"/>
      <c r="AC79" s="1"/>
      <c r="AD79" s="1" t="s">
        <v>13</v>
      </c>
    </row>
    <row r="80" spans="1:30" ht="39">
      <c r="A80" s="3">
        <v>78</v>
      </c>
      <c r="B80" s="1" t="s">
        <v>391</v>
      </c>
      <c r="C80" s="4" t="s">
        <v>561</v>
      </c>
      <c r="D80" s="1" t="s">
        <v>182</v>
      </c>
      <c r="E80" s="1" t="s">
        <v>618</v>
      </c>
      <c r="F80" s="5">
        <v>45105</v>
      </c>
      <c r="G80" s="1"/>
      <c r="H80" s="5">
        <v>45105</v>
      </c>
      <c r="I80" s="3">
        <v>1</v>
      </c>
      <c r="J80" s="6">
        <v>12</v>
      </c>
      <c r="K80" s="6">
        <v>7280</v>
      </c>
      <c r="L80" s="6">
        <v>606.66666666666663</v>
      </c>
      <c r="M80" s="6">
        <v>7280</v>
      </c>
      <c r="N80" s="6">
        <v>606.66666666666663</v>
      </c>
      <c r="O80" s="4" t="s">
        <v>624</v>
      </c>
      <c r="P80" s="6">
        <v>0</v>
      </c>
      <c r="Q80" s="6">
        <v>0</v>
      </c>
      <c r="R80" s="1" t="s">
        <v>624</v>
      </c>
      <c r="S80" s="1" t="s">
        <v>127</v>
      </c>
      <c r="T80" s="7" t="str">
        <f>HYPERLINK("https://my.zakupivli.pro/remote/dispatcher/state_purchase_view/43596149")</f>
        <v>https://my.zakupivli.pro/remote/dispatcher/state_purchase_view/43596149</v>
      </c>
      <c r="U80" s="1" t="s">
        <v>694</v>
      </c>
      <c r="V80" s="3">
        <v>0</v>
      </c>
      <c r="W80" s="1"/>
      <c r="X80" s="1" t="s">
        <v>268</v>
      </c>
      <c r="Y80" s="6">
        <v>7280</v>
      </c>
      <c r="Z80" s="1" t="s">
        <v>499</v>
      </c>
      <c r="AA80" s="1" t="s">
        <v>692</v>
      </c>
      <c r="AB80" s="1"/>
      <c r="AC80" s="1"/>
      <c r="AD80" s="1" t="s">
        <v>13</v>
      </c>
    </row>
    <row r="81" spans="1:30" ht="26.25">
      <c r="A81" s="3">
        <v>79</v>
      </c>
      <c r="B81" s="1" t="s">
        <v>392</v>
      </c>
      <c r="C81" s="4" t="s">
        <v>601</v>
      </c>
      <c r="D81" s="1" t="s">
        <v>283</v>
      </c>
      <c r="E81" s="1" t="s">
        <v>618</v>
      </c>
      <c r="F81" s="5">
        <v>45107</v>
      </c>
      <c r="G81" s="1"/>
      <c r="H81" s="5">
        <v>45107</v>
      </c>
      <c r="I81" s="3">
        <v>1</v>
      </c>
      <c r="J81" s="6">
        <v>2</v>
      </c>
      <c r="K81" s="6">
        <v>1600</v>
      </c>
      <c r="L81" s="6">
        <v>800</v>
      </c>
      <c r="M81" s="6">
        <v>1600</v>
      </c>
      <c r="N81" s="6">
        <v>800</v>
      </c>
      <c r="O81" s="4" t="s">
        <v>651</v>
      </c>
      <c r="P81" s="6">
        <v>0</v>
      </c>
      <c r="Q81" s="6">
        <v>0</v>
      </c>
      <c r="R81" s="1" t="s">
        <v>651</v>
      </c>
      <c r="S81" s="1" t="s">
        <v>122</v>
      </c>
      <c r="T81" s="7" t="str">
        <f>HYPERLINK("https://my.zakupivli.pro/remote/dispatcher/state_purchase_view/43664220")</f>
        <v>https://my.zakupivli.pro/remote/dispatcher/state_purchase_view/43664220</v>
      </c>
      <c r="U81" s="1" t="s">
        <v>694</v>
      </c>
      <c r="V81" s="3">
        <v>0</v>
      </c>
      <c r="W81" s="1"/>
      <c r="X81" s="1" t="s">
        <v>269</v>
      </c>
      <c r="Y81" s="6">
        <v>1600</v>
      </c>
      <c r="Z81" s="1" t="s">
        <v>499</v>
      </c>
      <c r="AA81" s="1" t="s">
        <v>692</v>
      </c>
      <c r="AB81" s="1"/>
      <c r="AC81" s="1"/>
      <c r="AD81" s="1" t="s">
        <v>13</v>
      </c>
    </row>
    <row r="82" spans="1:30" ht="51.75">
      <c r="A82" s="3">
        <v>80</v>
      </c>
      <c r="B82" s="1" t="s">
        <v>393</v>
      </c>
      <c r="C82" s="4" t="s">
        <v>7</v>
      </c>
      <c r="D82" s="1" t="s">
        <v>164</v>
      </c>
      <c r="E82" s="1" t="s">
        <v>618</v>
      </c>
      <c r="F82" s="5">
        <v>45110</v>
      </c>
      <c r="G82" s="1"/>
      <c r="H82" s="5">
        <v>45110</v>
      </c>
      <c r="I82" s="3">
        <v>1</v>
      </c>
      <c r="J82" s="6">
        <v>3</v>
      </c>
      <c r="K82" s="6">
        <v>1297.8</v>
      </c>
      <c r="L82" s="6">
        <v>432.59999999999997</v>
      </c>
      <c r="M82" s="6">
        <v>1297.8</v>
      </c>
      <c r="N82" s="6">
        <v>432.59999999999997</v>
      </c>
      <c r="O82" s="4" t="s">
        <v>668</v>
      </c>
      <c r="P82" s="6">
        <v>0</v>
      </c>
      <c r="Q82" s="6">
        <v>0</v>
      </c>
      <c r="R82" s="1" t="s">
        <v>668</v>
      </c>
      <c r="S82" s="1" t="s">
        <v>171</v>
      </c>
      <c r="T82" s="7" t="str">
        <f>HYPERLINK("https://my.zakupivli.pro/remote/dispatcher/state_purchase_view/43689353")</f>
        <v>https://my.zakupivli.pro/remote/dispatcher/state_purchase_view/43689353</v>
      </c>
      <c r="U82" s="1" t="s">
        <v>694</v>
      </c>
      <c r="V82" s="3">
        <v>0</v>
      </c>
      <c r="W82" s="1"/>
      <c r="X82" s="1" t="s">
        <v>124</v>
      </c>
      <c r="Y82" s="6">
        <v>1297.8</v>
      </c>
      <c r="Z82" s="1" t="s">
        <v>499</v>
      </c>
      <c r="AA82" s="1" t="s">
        <v>692</v>
      </c>
      <c r="AB82" s="1"/>
      <c r="AC82" s="1"/>
      <c r="AD82" s="1" t="s">
        <v>13</v>
      </c>
    </row>
    <row r="83" spans="1:30" ht="26.25">
      <c r="A83" s="3">
        <v>81</v>
      </c>
      <c r="B83" s="1" t="s">
        <v>394</v>
      </c>
      <c r="C83" s="4" t="s">
        <v>545</v>
      </c>
      <c r="D83" s="1" t="s">
        <v>97</v>
      </c>
      <c r="E83" s="1" t="s">
        <v>618</v>
      </c>
      <c r="F83" s="5">
        <v>45117</v>
      </c>
      <c r="G83" s="1"/>
      <c r="H83" s="5">
        <v>45117</v>
      </c>
      <c r="I83" s="3">
        <v>1</v>
      </c>
      <c r="J83" s="6">
        <v>2</v>
      </c>
      <c r="K83" s="6">
        <v>1900</v>
      </c>
      <c r="L83" s="6">
        <v>950</v>
      </c>
      <c r="M83" s="6">
        <v>1900</v>
      </c>
      <c r="N83" s="6">
        <v>950</v>
      </c>
      <c r="O83" s="4" t="s">
        <v>633</v>
      </c>
      <c r="P83" s="6">
        <v>0</v>
      </c>
      <c r="Q83" s="6">
        <v>0</v>
      </c>
      <c r="R83" s="1" t="s">
        <v>633</v>
      </c>
      <c r="S83" s="1" t="s">
        <v>112</v>
      </c>
      <c r="T83" s="7" t="str">
        <f>HYPERLINK("https://my.zakupivli.pro/remote/dispatcher/state_purchase_view/43830869")</f>
        <v>https://my.zakupivli.pro/remote/dispatcher/state_purchase_view/43830869</v>
      </c>
      <c r="U83" s="1" t="s">
        <v>694</v>
      </c>
      <c r="V83" s="3">
        <v>0</v>
      </c>
      <c r="W83" s="1"/>
      <c r="X83" s="1" t="s">
        <v>271</v>
      </c>
      <c r="Y83" s="6">
        <v>1900</v>
      </c>
      <c r="Z83" s="1" t="s">
        <v>499</v>
      </c>
      <c r="AA83" s="1" t="s">
        <v>692</v>
      </c>
      <c r="AB83" s="1"/>
      <c r="AC83" s="1"/>
      <c r="AD83" s="1" t="s">
        <v>13</v>
      </c>
    </row>
    <row r="84" spans="1:30" ht="39">
      <c r="A84" s="3">
        <v>82</v>
      </c>
      <c r="B84" s="1" t="s">
        <v>395</v>
      </c>
      <c r="C84" s="4" t="s">
        <v>527</v>
      </c>
      <c r="D84" s="1" t="s">
        <v>19</v>
      </c>
      <c r="E84" s="1" t="s">
        <v>618</v>
      </c>
      <c r="F84" s="5">
        <v>45117</v>
      </c>
      <c r="G84" s="1"/>
      <c r="H84" s="5">
        <v>45117</v>
      </c>
      <c r="I84" s="3">
        <v>1</v>
      </c>
      <c r="J84" s="6">
        <v>26</v>
      </c>
      <c r="K84" s="6">
        <v>2371.1999999999998</v>
      </c>
      <c r="L84" s="6">
        <v>91.199999999999989</v>
      </c>
      <c r="M84" s="6">
        <v>2371.1999999999998</v>
      </c>
      <c r="N84" s="6">
        <v>91.199999999999989</v>
      </c>
      <c r="O84" s="4" t="s">
        <v>509</v>
      </c>
      <c r="P84" s="6">
        <v>0</v>
      </c>
      <c r="Q84" s="6">
        <v>0</v>
      </c>
      <c r="R84" s="1" t="s">
        <v>509</v>
      </c>
      <c r="S84" s="1" t="s">
        <v>135</v>
      </c>
      <c r="T84" s="7" t="str">
        <f>HYPERLINK("https://my.zakupivli.pro/remote/dispatcher/state_purchase_view/43831468")</f>
        <v>https://my.zakupivli.pro/remote/dispatcher/state_purchase_view/43831468</v>
      </c>
      <c r="U84" s="1" t="s">
        <v>694</v>
      </c>
      <c r="V84" s="3">
        <v>0</v>
      </c>
      <c r="W84" s="1"/>
      <c r="X84" s="1" t="s">
        <v>272</v>
      </c>
      <c r="Y84" s="6">
        <v>2371.1999999999998</v>
      </c>
      <c r="Z84" s="1" t="s">
        <v>499</v>
      </c>
      <c r="AA84" s="1" t="s">
        <v>692</v>
      </c>
      <c r="AB84" s="1"/>
      <c r="AC84" s="1"/>
      <c r="AD84" s="1" t="s">
        <v>13</v>
      </c>
    </row>
    <row r="85" spans="1:30" ht="26.25">
      <c r="A85" s="3">
        <v>83</v>
      </c>
      <c r="B85" s="1" t="s">
        <v>396</v>
      </c>
      <c r="C85" s="4" t="s">
        <v>583</v>
      </c>
      <c r="D85" s="1" t="s">
        <v>233</v>
      </c>
      <c r="E85" s="1" t="s">
        <v>618</v>
      </c>
      <c r="F85" s="5">
        <v>45117</v>
      </c>
      <c r="G85" s="1"/>
      <c r="H85" s="5">
        <v>45117</v>
      </c>
      <c r="I85" s="3">
        <v>1</v>
      </c>
      <c r="J85" s="6">
        <v>24</v>
      </c>
      <c r="K85" s="6">
        <v>2748</v>
      </c>
      <c r="L85" s="6">
        <v>114.5</v>
      </c>
      <c r="M85" s="6">
        <v>2748</v>
      </c>
      <c r="N85" s="6">
        <v>114.5</v>
      </c>
      <c r="O85" s="4" t="s">
        <v>509</v>
      </c>
      <c r="P85" s="6">
        <v>0</v>
      </c>
      <c r="Q85" s="6">
        <v>0</v>
      </c>
      <c r="R85" s="1" t="s">
        <v>509</v>
      </c>
      <c r="S85" s="1" t="s">
        <v>135</v>
      </c>
      <c r="T85" s="7" t="str">
        <f>HYPERLINK("https://my.zakupivli.pro/remote/dispatcher/state_purchase_view/43832042")</f>
        <v>https://my.zakupivli.pro/remote/dispatcher/state_purchase_view/43832042</v>
      </c>
      <c r="U85" s="1" t="s">
        <v>694</v>
      </c>
      <c r="V85" s="3">
        <v>0</v>
      </c>
      <c r="W85" s="1"/>
      <c r="X85" s="1" t="s">
        <v>274</v>
      </c>
      <c r="Y85" s="6">
        <v>2748</v>
      </c>
      <c r="Z85" s="1" t="s">
        <v>499</v>
      </c>
      <c r="AA85" s="1" t="s">
        <v>692</v>
      </c>
      <c r="AB85" s="1"/>
      <c r="AC85" s="1"/>
      <c r="AD85" s="1" t="s">
        <v>13</v>
      </c>
    </row>
    <row r="86" spans="1:30" ht="39">
      <c r="A86" s="3">
        <v>84</v>
      </c>
      <c r="B86" s="1" t="s">
        <v>397</v>
      </c>
      <c r="C86" s="4" t="s">
        <v>539</v>
      </c>
      <c r="D86" s="1" t="s">
        <v>87</v>
      </c>
      <c r="E86" s="1" t="s">
        <v>618</v>
      </c>
      <c r="F86" s="5">
        <v>45117</v>
      </c>
      <c r="G86" s="1"/>
      <c r="H86" s="5">
        <v>45117</v>
      </c>
      <c r="I86" s="3">
        <v>1</v>
      </c>
      <c r="J86" s="6">
        <v>748</v>
      </c>
      <c r="K86" s="6">
        <v>21389</v>
      </c>
      <c r="L86" s="6">
        <v>28.594919786096256</v>
      </c>
      <c r="M86" s="6">
        <v>21389</v>
      </c>
      <c r="N86" s="6">
        <v>28.594919786096256</v>
      </c>
      <c r="O86" s="4" t="s">
        <v>509</v>
      </c>
      <c r="P86" s="6">
        <v>0</v>
      </c>
      <c r="Q86" s="6">
        <v>0</v>
      </c>
      <c r="R86" s="1" t="s">
        <v>509</v>
      </c>
      <c r="S86" s="1" t="s">
        <v>135</v>
      </c>
      <c r="T86" s="7" t="str">
        <f>HYPERLINK("https://my.zakupivli.pro/remote/dispatcher/state_purchase_view/43832406")</f>
        <v>https://my.zakupivli.pro/remote/dispatcher/state_purchase_view/43832406</v>
      </c>
      <c r="U86" s="1" t="s">
        <v>694</v>
      </c>
      <c r="V86" s="3">
        <v>0</v>
      </c>
      <c r="W86" s="1"/>
      <c r="X86" s="1" t="s">
        <v>275</v>
      </c>
      <c r="Y86" s="6">
        <v>21389</v>
      </c>
      <c r="Z86" s="1" t="s">
        <v>499</v>
      </c>
      <c r="AA86" s="1" t="s">
        <v>692</v>
      </c>
      <c r="AB86" s="1"/>
      <c r="AC86" s="1"/>
      <c r="AD86" s="1" t="s">
        <v>13</v>
      </c>
    </row>
    <row r="87" spans="1:30" ht="26.25">
      <c r="A87" s="3">
        <v>85</v>
      </c>
      <c r="B87" s="1" t="s">
        <v>398</v>
      </c>
      <c r="C87" s="4" t="s">
        <v>542</v>
      </c>
      <c r="D87" s="1" t="s">
        <v>91</v>
      </c>
      <c r="E87" s="1" t="s">
        <v>618</v>
      </c>
      <c r="F87" s="5">
        <v>45117</v>
      </c>
      <c r="G87" s="1"/>
      <c r="H87" s="5">
        <v>45117</v>
      </c>
      <c r="I87" s="3">
        <v>1</v>
      </c>
      <c r="J87" s="6">
        <v>76</v>
      </c>
      <c r="K87" s="6">
        <v>8158</v>
      </c>
      <c r="L87" s="6">
        <v>107.34210526315789</v>
      </c>
      <c r="M87" s="6">
        <v>8158</v>
      </c>
      <c r="N87" s="6">
        <v>107.34210526315789</v>
      </c>
      <c r="O87" s="4" t="s">
        <v>509</v>
      </c>
      <c r="P87" s="6">
        <v>0</v>
      </c>
      <c r="Q87" s="6">
        <v>0</v>
      </c>
      <c r="R87" s="1" t="s">
        <v>509</v>
      </c>
      <c r="S87" s="1" t="s">
        <v>135</v>
      </c>
      <c r="T87" s="7" t="str">
        <f>HYPERLINK("https://my.zakupivli.pro/remote/dispatcher/state_purchase_view/43832700")</f>
        <v>https://my.zakupivli.pro/remote/dispatcher/state_purchase_view/43832700</v>
      </c>
      <c r="U87" s="1" t="s">
        <v>694</v>
      </c>
      <c r="V87" s="3">
        <v>0</v>
      </c>
      <c r="W87" s="1"/>
      <c r="X87" s="1" t="s">
        <v>276</v>
      </c>
      <c r="Y87" s="6">
        <v>8158</v>
      </c>
      <c r="Z87" s="1" t="s">
        <v>499</v>
      </c>
      <c r="AA87" s="1" t="s">
        <v>692</v>
      </c>
      <c r="AB87" s="1"/>
      <c r="AC87" s="1"/>
      <c r="AD87" s="1" t="s">
        <v>13</v>
      </c>
    </row>
    <row r="88" spans="1:30" ht="26.25">
      <c r="A88" s="3">
        <v>86</v>
      </c>
      <c r="B88" s="1" t="s">
        <v>399</v>
      </c>
      <c r="C88" s="4" t="s">
        <v>601</v>
      </c>
      <c r="D88" s="1" t="s">
        <v>283</v>
      </c>
      <c r="E88" s="1" t="s">
        <v>618</v>
      </c>
      <c r="F88" s="5">
        <v>45119</v>
      </c>
      <c r="G88" s="1"/>
      <c r="H88" s="5">
        <v>45119</v>
      </c>
      <c r="I88" s="3">
        <v>1</v>
      </c>
      <c r="J88" s="6">
        <v>1</v>
      </c>
      <c r="K88" s="6">
        <v>1300</v>
      </c>
      <c r="L88" s="6">
        <v>1300</v>
      </c>
      <c r="M88" s="6">
        <v>1300</v>
      </c>
      <c r="N88" s="6">
        <v>1300</v>
      </c>
      <c r="O88" s="4" t="s">
        <v>677</v>
      </c>
      <c r="P88" s="6">
        <v>0</v>
      </c>
      <c r="Q88" s="6">
        <v>0</v>
      </c>
      <c r="R88" s="1" t="s">
        <v>677</v>
      </c>
      <c r="S88" s="1" t="s">
        <v>156</v>
      </c>
      <c r="T88" s="7" t="str">
        <f>HYPERLINK("https://my.zakupivli.pro/remote/dispatcher/state_purchase_view/43877124")</f>
        <v>https://my.zakupivli.pro/remote/dispatcher/state_purchase_view/43877124</v>
      </c>
      <c r="U88" s="1" t="s">
        <v>694</v>
      </c>
      <c r="V88" s="3">
        <v>0</v>
      </c>
      <c r="W88" s="1"/>
      <c r="X88" s="1" t="s">
        <v>277</v>
      </c>
      <c r="Y88" s="6">
        <v>1300</v>
      </c>
      <c r="Z88" s="1" t="s">
        <v>499</v>
      </c>
      <c r="AA88" s="1" t="s">
        <v>692</v>
      </c>
      <c r="AB88" s="1"/>
      <c r="AC88" s="1"/>
      <c r="AD88" s="1" t="s">
        <v>13</v>
      </c>
    </row>
    <row r="89" spans="1:30" ht="26.25">
      <c r="A89" s="3">
        <v>87</v>
      </c>
      <c r="B89" s="1" t="s">
        <v>400</v>
      </c>
      <c r="C89" s="4" t="s">
        <v>579</v>
      </c>
      <c r="D89" s="1" t="s">
        <v>229</v>
      </c>
      <c r="E89" s="1" t="s">
        <v>618</v>
      </c>
      <c r="F89" s="5">
        <v>45121</v>
      </c>
      <c r="G89" s="1"/>
      <c r="H89" s="5">
        <v>45121</v>
      </c>
      <c r="I89" s="3">
        <v>1</v>
      </c>
      <c r="J89" s="6">
        <v>1</v>
      </c>
      <c r="K89" s="6">
        <v>4860</v>
      </c>
      <c r="L89" s="6">
        <v>4860</v>
      </c>
      <c r="M89" s="6">
        <v>4860</v>
      </c>
      <c r="N89" s="6">
        <v>4860</v>
      </c>
      <c r="O89" s="4" t="s">
        <v>687</v>
      </c>
      <c r="P89" s="6">
        <v>0</v>
      </c>
      <c r="Q89" s="6">
        <v>0</v>
      </c>
      <c r="R89" s="1" t="s">
        <v>687</v>
      </c>
      <c r="S89" s="1" t="s">
        <v>147</v>
      </c>
      <c r="T89" s="7" t="str">
        <f>HYPERLINK("https://my.zakupivli.pro/remote/dispatcher/state_purchase_view/43929098")</f>
        <v>https://my.zakupivli.pro/remote/dispatcher/state_purchase_view/43929098</v>
      </c>
      <c r="U89" s="1" t="s">
        <v>694</v>
      </c>
      <c r="V89" s="3">
        <v>0</v>
      </c>
      <c r="W89" s="1"/>
      <c r="X89" s="1" t="s">
        <v>279</v>
      </c>
      <c r="Y89" s="6">
        <v>4860</v>
      </c>
      <c r="Z89" s="1" t="s">
        <v>499</v>
      </c>
      <c r="AA89" s="1" t="s">
        <v>692</v>
      </c>
      <c r="AB89" s="1"/>
      <c r="AC89" s="1"/>
      <c r="AD89" s="1" t="s">
        <v>13</v>
      </c>
    </row>
    <row r="90" spans="1:30" ht="26.25">
      <c r="A90" s="3">
        <v>88</v>
      </c>
      <c r="B90" s="1" t="s">
        <v>401</v>
      </c>
      <c r="C90" s="4" t="s">
        <v>601</v>
      </c>
      <c r="D90" s="1" t="s">
        <v>283</v>
      </c>
      <c r="E90" s="1" t="s">
        <v>618</v>
      </c>
      <c r="F90" s="5">
        <v>45125</v>
      </c>
      <c r="G90" s="1"/>
      <c r="H90" s="5">
        <v>45125</v>
      </c>
      <c r="I90" s="3">
        <v>1</v>
      </c>
      <c r="J90" s="6">
        <v>1</v>
      </c>
      <c r="K90" s="6">
        <v>1390</v>
      </c>
      <c r="L90" s="6">
        <v>1390</v>
      </c>
      <c r="M90" s="6">
        <v>1390</v>
      </c>
      <c r="N90" s="6">
        <v>1390</v>
      </c>
      <c r="O90" s="4" t="s">
        <v>512</v>
      </c>
      <c r="P90" s="6">
        <v>0</v>
      </c>
      <c r="Q90" s="6">
        <v>0</v>
      </c>
      <c r="R90" s="1" t="s">
        <v>512</v>
      </c>
      <c r="S90" s="1" t="s">
        <v>156</v>
      </c>
      <c r="T90" s="7" t="str">
        <f>HYPERLINK("https://my.zakupivli.pro/remote/dispatcher/state_purchase_view/43970161")</f>
        <v>https://my.zakupivli.pro/remote/dispatcher/state_purchase_view/43970161</v>
      </c>
      <c r="U90" s="1" t="s">
        <v>694</v>
      </c>
      <c r="V90" s="3">
        <v>0</v>
      </c>
      <c r="W90" s="1"/>
      <c r="X90" s="1" t="s">
        <v>277</v>
      </c>
      <c r="Y90" s="6">
        <v>1390</v>
      </c>
      <c r="Z90" s="1" t="s">
        <v>499</v>
      </c>
      <c r="AA90" s="1" t="s">
        <v>692</v>
      </c>
      <c r="AB90" s="1"/>
      <c r="AC90" s="1"/>
      <c r="AD90" s="1" t="s">
        <v>13</v>
      </c>
    </row>
    <row r="91" spans="1:30" ht="26.25">
      <c r="A91" s="3">
        <v>89</v>
      </c>
      <c r="B91" s="1" t="s">
        <v>402</v>
      </c>
      <c r="C91" s="4" t="s">
        <v>585</v>
      </c>
      <c r="D91" s="1" t="s">
        <v>235</v>
      </c>
      <c r="E91" s="1" t="s">
        <v>618</v>
      </c>
      <c r="F91" s="5">
        <v>45126</v>
      </c>
      <c r="G91" s="1"/>
      <c r="H91" s="5">
        <v>45126</v>
      </c>
      <c r="I91" s="3">
        <v>1</v>
      </c>
      <c r="J91" s="6">
        <v>4</v>
      </c>
      <c r="K91" s="6">
        <v>6180</v>
      </c>
      <c r="L91" s="6">
        <v>1545</v>
      </c>
      <c r="M91" s="6">
        <v>6180</v>
      </c>
      <c r="N91" s="6">
        <v>1545</v>
      </c>
      <c r="O91" s="4" t="s">
        <v>629</v>
      </c>
      <c r="P91" s="6">
        <v>0</v>
      </c>
      <c r="Q91" s="6">
        <v>0</v>
      </c>
      <c r="R91" s="1" t="s">
        <v>629</v>
      </c>
      <c r="S91" s="1" t="s">
        <v>146</v>
      </c>
      <c r="T91" s="7" t="str">
        <f>HYPERLINK("https://my.zakupivli.pro/remote/dispatcher/state_purchase_view/43998932")</f>
        <v>https://my.zakupivli.pro/remote/dispatcher/state_purchase_view/43998932</v>
      </c>
      <c r="U91" s="1" t="s">
        <v>694</v>
      </c>
      <c r="V91" s="3">
        <v>0</v>
      </c>
      <c r="W91" s="1"/>
      <c r="X91" s="1" t="s">
        <v>280</v>
      </c>
      <c r="Y91" s="6">
        <v>6180</v>
      </c>
      <c r="Z91" s="1" t="s">
        <v>499</v>
      </c>
      <c r="AA91" s="1" t="s">
        <v>692</v>
      </c>
      <c r="AB91" s="1"/>
      <c r="AC91" s="1"/>
      <c r="AD91" s="1" t="s">
        <v>13</v>
      </c>
    </row>
    <row r="92" spans="1:30" ht="39">
      <c r="A92" s="3">
        <v>90</v>
      </c>
      <c r="B92" s="1" t="s">
        <v>403</v>
      </c>
      <c r="C92" s="4" t="s">
        <v>538</v>
      </c>
      <c r="D92" s="1" t="s">
        <v>86</v>
      </c>
      <c r="E92" s="1" t="s">
        <v>618</v>
      </c>
      <c r="F92" s="5">
        <v>45126</v>
      </c>
      <c r="G92" s="1"/>
      <c r="H92" s="5">
        <v>45126</v>
      </c>
      <c r="I92" s="3">
        <v>1</v>
      </c>
      <c r="J92" s="6">
        <v>1</v>
      </c>
      <c r="K92" s="6">
        <v>560</v>
      </c>
      <c r="L92" s="6">
        <v>560</v>
      </c>
      <c r="M92" s="6">
        <v>560</v>
      </c>
      <c r="N92" s="6">
        <v>560</v>
      </c>
      <c r="O92" s="4" t="s">
        <v>633</v>
      </c>
      <c r="P92" s="6">
        <v>0</v>
      </c>
      <c r="Q92" s="6">
        <v>0</v>
      </c>
      <c r="R92" s="1" t="s">
        <v>633</v>
      </c>
      <c r="S92" s="1" t="s">
        <v>112</v>
      </c>
      <c r="T92" s="7" t="str">
        <f>HYPERLINK("https://my.zakupivli.pro/remote/dispatcher/state_purchase_view/43999822")</f>
        <v>https://my.zakupivli.pro/remote/dispatcher/state_purchase_view/43999822</v>
      </c>
      <c r="U92" s="1" t="s">
        <v>694</v>
      </c>
      <c r="V92" s="3">
        <v>0</v>
      </c>
      <c r="W92" s="1"/>
      <c r="X92" s="1" t="s">
        <v>282</v>
      </c>
      <c r="Y92" s="6">
        <v>560</v>
      </c>
      <c r="Z92" s="1" t="s">
        <v>499</v>
      </c>
      <c r="AA92" s="1" t="s">
        <v>692</v>
      </c>
      <c r="AB92" s="1"/>
      <c r="AC92" s="1"/>
      <c r="AD92" s="1" t="s">
        <v>13</v>
      </c>
    </row>
    <row r="93" spans="1:30" ht="26.25">
      <c r="A93" s="3">
        <v>91</v>
      </c>
      <c r="B93" s="1" t="s">
        <v>404</v>
      </c>
      <c r="C93" s="4" t="s">
        <v>583</v>
      </c>
      <c r="D93" s="1" t="s">
        <v>233</v>
      </c>
      <c r="E93" s="1" t="s">
        <v>618</v>
      </c>
      <c r="F93" s="5">
        <v>45126</v>
      </c>
      <c r="G93" s="1"/>
      <c r="H93" s="5">
        <v>45126</v>
      </c>
      <c r="I93" s="3">
        <v>1</v>
      </c>
      <c r="J93" s="6">
        <v>1</v>
      </c>
      <c r="K93" s="6">
        <v>780</v>
      </c>
      <c r="L93" s="6">
        <v>780</v>
      </c>
      <c r="M93" s="6">
        <v>780</v>
      </c>
      <c r="N93" s="6">
        <v>780</v>
      </c>
      <c r="O93" s="4" t="s">
        <v>633</v>
      </c>
      <c r="P93" s="6">
        <v>0</v>
      </c>
      <c r="Q93" s="6">
        <v>0</v>
      </c>
      <c r="R93" s="1" t="s">
        <v>633</v>
      </c>
      <c r="S93" s="1" t="s">
        <v>112</v>
      </c>
      <c r="T93" s="7" t="str">
        <f>HYPERLINK("https://my.zakupivli.pro/remote/dispatcher/state_purchase_view/44002687")</f>
        <v>https://my.zakupivli.pro/remote/dispatcher/state_purchase_view/44002687</v>
      </c>
      <c r="U93" s="1" t="s">
        <v>694</v>
      </c>
      <c r="V93" s="3">
        <v>0</v>
      </c>
      <c r="W93" s="1"/>
      <c r="X93" s="1" t="s">
        <v>284</v>
      </c>
      <c r="Y93" s="6">
        <v>780</v>
      </c>
      <c r="Z93" s="1" t="s">
        <v>499</v>
      </c>
      <c r="AA93" s="1" t="s">
        <v>692</v>
      </c>
      <c r="AB93" s="1"/>
      <c r="AC93" s="1"/>
      <c r="AD93" s="1" t="s">
        <v>13</v>
      </c>
    </row>
    <row r="94" spans="1:30" ht="26.25">
      <c r="A94" s="3">
        <v>92</v>
      </c>
      <c r="B94" s="1" t="s">
        <v>405</v>
      </c>
      <c r="C94" s="4" t="s">
        <v>545</v>
      </c>
      <c r="D94" s="1" t="s">
        <v>97</v>
      </c>
      <c r="E94" s="1" t="s">
        <v>618</v>
      </c>
      <c r="F94" s="5">
        <v>45126</v>
      </c>
      <c r="G94" s="1"/>
      <c r="H94" s="5">
        <v>45126</v>
      </c>
      <c r="I94" s="3">
        <v>1</v>
      </c>
      <c r="J94" s="6">
        <v>1</v>
      </c>
      <c r="K94" s="6">
        <v>300</v>
      </c>
      <c r="L94" s="6">
        <v>300</v>
      </c>
      <c r="M94" s="6">
        <v>300</v>
      </c>
      <c r="N94" s="6">
        <v>300</v>
      </c>
      <c r="O94" s="4" t="s">
        <v>633</v>
      </c>
      <c r="P94" s="6">
        <v>0</v>
      </c>
      <c r="Q94" s="6">
        <v>0</v>
      </c>
      <c r="R94" s="1" t="s">
        <v>633</v>
      </c>
      <c r="S94" s="1" t="s">
        <v>112</v>
      </c>
      <c r="T94" s="7" t="str">
        <f>HYPERLINK("https://my.zakupivli.pro/remote/dispatcher/state_purchase_view/44003848")</f>
        <v>https://my.zakupivli.pro/remote/dispatcher/state_purchase_view/44003848</v>
      </c>
      <c r="U94" s="1" t="s">
        <v>694</v>
      </c>
      <c r="V94" s="3">
        <v>0</v>
      </c>
      <c r="W94" s="1"/>
      <c r="X94" s="1" t="s">
        <v>285</v>
      </c>
      <c r="Y94" s="6">
        <v>300</v>
      </c>
      <c r="Z94" s="1" t="s">
        <v>499</v>
      </c>
      <c r="AA94" s="1" t="s">
        <v>692</v>
      </c>
      <c r="AB94" s="1"/>
      <c r="AC94" s="1"/>
      <c r="AD94" s="1" t="s">
        <v>13</v>
      </c>
    </row>
    <row r="95" spans="1:30" ht="26.25">
      <c r="A95" s="3">
        <v>93</v>
      </c>
      <c r="B95" s="1" t="s">
        <v>406</v>
      </c>
      <c r="C95" s="4" t="s">
        <v>552</v>
      </c>
      <c r="D95" s="1" t="s">
        <v>116</v>
      </c>
      <c r="E95" s="1" t="s">
        <v>618</v>
      </c>
      <c r="F95" s="5">
        <v>45131</v>
      </c>
      <c r="G95" s="1"/>
      <c r="H95" s="5">
        <v>45131</v>
      </c>
      <c r="I95" s="3">
        <v>1</v>
      </c>
      <c r="J95" s="6">
        <v>123</v>
      </c>
      <c r="K95" s="6">
        <v>1883.76</v>
      </c>
      <c r="L95" s="6">
        <v>15.315121951219512</v>
      </c>
      <c r="M95" s="6">
        <v>1883.76</v>
      </c>
      <c r="N95" s="6">
        <v>15.315121951219512</v>
      </c>
      <c r="O95" s="4" t="s">
        <v>649</v>
      </c>
      <c r="P95" s="6">
        <v>0</v>
      </c>
      <c r="Q95" s="6">
        <v>0</v>
      </c>
      <c r="R95" s="1" t="s">
        <v>649</v>
      </c>
      <c r="S95" s="1" t="s">
        <v>177</v>
      </c>
      <c r="T95" s="7" t="str">
        <f>HYPERLINK("https://my.zakupivli.pro/remote/dispatcher/state_purchase_view/44084566")</f>
        <v>https://my.zakupivli.pro/remote/dispatcher/state_purchase_view/44084566</v>
      </c>
      <c r="U95" s="1" t="s">
        <v>694</v>
      </c>
      <c r="V95" s="3">
        <v>0</v>
      </c>
      <c r="W95" s="1"/>
      <c r="X95" s="1" t="s">
        <v>286</v>
      </c>
      <c r="Y95" s="6">
        <v>1883.76</v>
      </c>
      <c r="Z95" s="1" t="s">
        <v>499</v>
      </c>
      <c r="AA95" s="1" t="s">
        <v>692</v>
      </c>
      <c r="AB95" s="1"/>
      <c r="AC95" s="1"/>
      <c r="AD95" s="1" t="s">
        <v>13</v>
      </c>
    </row>
    <row r="96" spans="1:30" ht="26.25">
      <c r="A96" s="3">
        <v>94</v>
      </c>
      <c r="B96" s="1" t="s">
        <v>407</v>
      </c>
      <c r="C96" s="4" t="s">
        <v>555</v>
      </c>
      <c r="D96" s="1" t="s">
        <v>152</v>
      </c>
      <c r="E96" s="1" t="s">
        <v>618</v>
      </c>
      <c r="F96" s="5">
        <v>45131</v>
      </c>
      <c r="G96" s="1"/>
      <c r="H96" s="5">
        <v>45131</v>
      </c>
      <c r="I96" s="3">
        <v>1</v>
      </c>
      <c r="J96" s="6">
        <v>29</v>
      </c>
      <c r="K96" s="6">
        <v>2682.37</v>
      </c>
      <c r="L96" s="6">
        <v>92.495517241379304</v>
      </c>
      <c r="M96" s="6">
        <v>2682.37</v>
      </c>
      <c r="N96" s="6">
        <v>92.495517241379304</v>
      </c>
      <c r="O96" s="4" t="s">
        <v>649</v>
      </c>
      <c r="P96" s="6">
        <v>0</v>
      </c>
      <c r="Q96" s="6">
        <v>0</v>
      </c>
      <c r="R96" s="1" t="s">
        <v>649</v>
      </c>
      <c r="S96" s="1" t="s">
        <v>177</v>
      </c>
      <c r="T96" s="7" t="str">
        <f>HYPERLINK("https://my.zakupivli.pro/remote/dispatcher/state_purchase_view/44085520")</f>
        <v>https://my.zakupivli.pro/remote/dispatcher/state_purchase_view/44085520</v>
      </c>
      <c r="U96" s="1" t="s">
        <v>694</v>
      </c>
      <c r="V96" s="3">
        <v>0</v>
      </c>
      <c r="W96" s="1"/>
      <c r="X96" s="1" t="s">
        <v>288</v>
      </c>
      <c r="Y96" s="6">
        <v>2682.37</v>
      </c>
      <c r="Z96" s="1" t="s">
        <v>499</v>
      </c>
      <c r="AA96" s="1" t="s">
        <v>692</v>
      </c>
      <c r="AB96" s="1"/>
      <c r="AC96" s="1"/>
      <c r="AD96" s="1" t="s">
        <v>13</v>
      </c>
    </row>
    <row r="97" spans="1:30" ht="26.25">
      <c r="A97" s="3">
        <v>95</v>
      </c>
      <c r="B97" s="1" t="s">
        <v>408</v>
      </c>
      <c r="C97" s="4" t="s">
        <v>601</v>
      </c>
      <c r="D97" s="1" t="s">
        <v>283</v>
      </c>
      <c r="E97" s="1" t="s">
        <v>618</v>
      </c>
      <c r="F97" s="5">
        <v>45131</v>
      </c>
      <c r="G97" s="1"/>
      <c r="H97" s="5">
        <v>45131</v>
      </c>
      <c r="I97" s="3">
        <v>1</v>
      </c>
      <c r="J97" s="6">
        <v>1</v>
      </c>
      <c r="K97" s="6">
        <v>250</v>
      </c>
      <c r="L97" s="6">
        <v>250</v>
      </c>
      <c r="M97" s="6">
        <v>250</v>
      </c>
      <c r="N97" s="6">
        <v>250</v>
      </c>
      <c r="O97" s="4" t="s">
        <v>512</v>
      </c>
      <c r="P97" s="6">
        <v>0</v>
      </c>
      <c r="Q97" s="6">
        <v>0</v>
      </c>
      <c r="R97" s="1" t="s">
        <v>512</v>
      </c>
      <c r="S97" s="1" t="s">
        <v>156</v>
      </c>
      <c r="T97" s="7" t="str">
        <f>HYPERLINK("https://my.zakupivli.pro/remote/dispatcher/state_purchase_view/44086396")</f>
        <v>https://my.zakupivli.pro/remote/dispatcher/state_purchase_view/44086396</v>
      </c>
      <c r="U97" s="1" t="s">
        <v>694</v>
      </c>
      <c r="V97" s="3">
        <v>0</v>
      </c>
      <c r="W97" s="1"/>
      <c r="X97" s="1" t="s">
        <v>289</v>
      </c>
      <c r="Y97" s="6">
        <v>250</v>
      </c>
      <c r="Z97" s="1" t="s">
        <v>499</v>
      </c>
      <c r="AA97" s="1" t="s">
        <v>692</v>
      </c>
      <c r="AB97" s="1"/>
      <c r="AC97" s="1"/>
      <c r="AD97" s="1" t="s">
        <v>13</v>
      </c>
    </row>
    <row r="98" spans="1:30" ht="26.25">
      <c r="A98" s="3">
        <v>96</v>
      </c>
      <c r="B98" s="1" t="s">
        <v>409</v>
      </c>
      <c r="C98" s="4" t="s">
        <v>545</v>
      </c>
      <c r="D98" s="1" t="s">
        <v>97</v>
      </c>
      <c r="E98" s="1" t="s">
        <v>618</v>
      </c>
      <c r="F98" s="5">
        <v>45131</v>
      </c>
      <c r="G98" s="1"/>
      <c r="H98" s="5">
        <v>45131</v>
      </c>
      <c r="I98" s="3">
        <v>1</v>
      </c>
      <c r="J98" s="1" t="s">
        <v>697</v>
      </c>
      <c r="K98" s="6">
        <v>2354.4</v>
      </c>
      <c r="L98" s="6">
        <v>0</v>
      </c>
      <c r="M98" s="6">
        <v>2354.4</v>
      </c>
      <c r="N98" s="1" t="s">
        <v>697</v>
      </c>
      <c r="O98" s="4" t="s">
        <v>668</v>
      </c>
      <c r="P98" s="6">
        <v>0</v>
      </c>
      <c r="Q98" s="6">
        <v>0</v>
      </c>
      <c r="R98" s="1" t="s">
        <v>668</v>
      </c>
      <c r="S98" s="1" t="s">
        <v>171</v>
      </c>
      <c r="T98" s="7" t="str">
        <f>HYPERLINK("https://my.zakupivli.pro/remote/dispatcher/state_purchase_view/44103815")</f>
        <v>https://my.zakupivli.pro/remote/dispatcher/state_purchase_view/44103815</v>
      </c>
      <c r="U98" s="1" t="s">
        <v>694</v>
      </c>
      <c r="V98" s="3">
        <v>0</v>
      </c>
      <c r="W98" s="1"/>
      <c r="X98" s="1" t="s">
        <v>139</v>
      </c>
      <c r="Y98" s="6">
        <v>2354.4</v>
      </c>
      <c r="Z98" s="1" t="s">
        <v>499</v>
      </c>
      <c r="AA98" s="1" t="s">
        <v>692</v>
      </c>
      <c r="AB98" s="1"/>
      <c r="AC98" s="1"/>
      <c r="AD98" s="1" t="s">
        <v>13</v>
      </c>
    </row>
    <row r="99" spans="1:30" ht="26.25">
      <c r="A99" s="3">
        <v>97</v>
      </c>
      <c r="B99" s="1" t="s">
        <v>410</v>
      </c>
      <c r="C99" s="4" t="s">
        <v>569</v>
      </c>
      <c r="D99" s="1" t="s">
        <v>215</v>
      </c>
      <c r="E99" s="1" t="s">
        <v>618</v>
      </c>
      <c r="F99" s="5">
        <v>45131</v>
      </c>
      <c r="G99" s="1"/>
      <c r="H99" s="5">
        <v>45131</v>
      </c>
      <c r="I99" s="3">
        <v>1</v>
      </c>
      <c r="J99" s="6">
        <v>1</v>
      </c>
      <c r="K99" s="6">
        <v>6999</v>
      </c>
      <c r="L99" s="6">
        <v>6999</v>
      </c>
      <c r="M99" s="6">
        <v>6999</v>
      </c>
      <c r="N99" s="6">
        <v>6999</v>
      </c>
      <c r="O99" s="4" t="s">
        <v>518</v>
      </c>
      <c r="P99" s="6">
        <v>0</v>
      </c>
      <c r="Q99" s="6">
        <v>0</v>
      </c>
      <c r="R99" s="1" t="s">
        <v>518</v>
      </c>
      <c r="S99" s="1" t="s">
        <v>178</v>
      </c>
      <c r="T99" s="7" t="str">
        <f>HYPERLINK("https://my.zakupivli.pro/remote/dispatcher/state_purchase_view/44105652")</f>
        <v>https://my.zakupivli.pro/remote/dispatcher/state_purchase_view/44105652</v>
      </c>
      <c r="U99" s="1" t="s">
        <v>694</v>
      </c>
      <c r="V99" s="3">
        <v>0</v>
      </c>
      <c r="W99" s="1"/>
      <c r="X99" s="1" t="s">
        <v>290</v>
      </c>
      <c r="Y99" s="6">
        <v>6999</v>
      </c>
      <c r="Z99" s="1" t="s">
        <v>499</v>
      </c>
      <c r="AA99" s="1" t="s">
        <v>692</v>
      </c>
      <c r="AB99" s="1"/>
      <c r="AC99" s="1"/>
      <c r="AD99" s="1" t="s">
        <v>13</v>
      </c>
    </row>
    <row r="100" spans="1:30" ht="26.25">
      <c r="A100" s="3">
        <v>98</v>
      </c>
      <c r="B100" s="1" t="s">
        <v>411</v>
      </c>
      <c r="C100" s="4" t="s">
        <v>586</v>
      </c>
      <c r="D100" s="1" t="s">
        <v>235</v>
      </c>
      <c r="E100" s="1" t="s">
        <v>618</v>
      </c>
      <c r="F100" s="5">
        <v>45132</v>
      </c>
      <c r="G100" s="1"/>
      <c r="H100" s="5">
        <v>45132</v>
      </c>
      <c r="I100" s="3">
        <v>1</v>
      </c>
      <c r="J100" s="6">
        <v>4</v>
      </c>
      <c r="K100" s="6">
        <v>5078.28</v>
      </c>
      <c r="L100" s="6">
        <v>1269.57</v>
      </c>
      <c r="M100" s="6">
        <v>5078.28</v>
      </c>
      <c r="N100" s="6">
        <v>1269.57</v>
      </c>
      <c r="O100" s="4" t="s">
        <v>664</v>
      </c>
      <c r="P100" s="6">
        <v>0</v>
      </c>
      <c r="Q100" s="6">
        <v>0</v>
      </c>
      <c r="R100" s="1" t="s">
        <v>664</v>
      </c>
      <c r="S100" s="1" t="s">
        <v>205</v>
      </c>
      <c r="T100" s="7" t="str">
        <f>HYPERLINK("https://my.zakupivli.pro/remote/dispatcher/state_purchase_view/44115414")</f>
        <v>https://my.zakupivli.pro/remote/dispatcher/state_purchase_view/44115414</v>
      </c>
      <c r="U100" s="1" t="s">
        <v>694</v>
      </c>
      <c r="V100" s="3">
        <v>0</v>
      </c>
      <c r="W100" s="1"/>
      <c r="X100" s="1" t="s">
        <v>291</v>
      </c>
      <c r="Y100" s="6">
        <v>5078.28</v>
      </c>
      <c r="Z100" s="1" t="s">
        <v>499</v>
      </c>
      <c r="AA100" s="1" t="s">
        <v>692</v>
      </c>
      <c r="AB100" s="1"/>
      <c r="AC100" s="1"/>
      <c r="AD100" s="1" t="s">
        <v>13</v>
      </c>
    </row>
    <row r="101" spans="1:30" ht="39">
      <c r="A101" s="3">
        <v>99</v>
      </c>
      <c r="B101" s="1" t="s">
        <v>412</v>
      </c>
      <c r="C101" s="4" t="s">
        <v>527</v>
      </c>
      <c r="D101" s="1" t="s">
        <v>19</v>
      </c>
      <c r="E101" s="1" t="s">
        <v>618</v>
      </c>
      <c r="F101" s="5">
        <v>45132</v>
      </c>
      <c r="G101" s="1"/>
      <c r="H101" s="5">
        <v>45132</v>
      </c>
      <c r="I101" s="3">
        <v>1</v>
      </c>
      <c r="J101" s="6">
        <v>6</v>
      </c>
      <c r="K101" s="6">
        <v>2064.06</v>
      </c>
      <c r="L101" s="6">
        <v>344.01</v>
      </c>
      <c r="M101" s="6">
        <v>2064.06</v>
      </c>
      <c r="N101" s="6">
        <v>344.01</v>
      </c>
      <c r="O101" s="4" t="s">
        <v>664</v>
      </c>
      <c r="P101" s="6">
        <v>0</v>
      </c>
      <c r="Q101" s="6">
        <v>0</v>
      </c>
      <c r="R101" s="1" t="s">
        <v>664</v>
      </c>
      <c r="S101" s="1" t="s">
        <v>205</v>
      </c>
      <c r="T101" s="7" t="str">
        <f>HYPERLINK("https://my.zakupivli.pro/remote/dispatcher/state_purchase_view/44115921")</f>
        <v>https://my.zakupivli.pro/remote/dispatcher/state_purchase_view/44115921</v>
      </c>
      <c r="U101" s="1" t="s">
        <v>694</v>
      </c>
      <c r="V101" s="3">
        <v>0</v>
      </c>
      <c r="W101" s="1"/>
      <c r="X101" s="1" t="s">
        <v>294</v>
      </c>
      <c r="Y101" s="6">
        <v>2064.06</v>
      </c>
      <c r="Z101" s="1" t="s">
        <v>499</v>
      </c>
      <c r="AA101" s="1" t="s">
        <v>692</v>
      </c>
      <c r="AB101" s="1"/>
      <c r="AC101" s="1"/>
      <c r="AD101" s="1" t="s">
        <v>13</v>
      </c>
    </row>
    <row r="102" spans="1:30" ht="26.25">
      <c r="A102" s="3">
        <v>100</v>
      </c>
      <c r="B102" s="1" t="s">
        <v>413</v>
      </c>
      <c r="C102" s="4" t="s">
        <v>533</v>
      </c>
      <c r="D102" s="1" t="s">
        <v>79</v>
      </c>
      <c r="E102" s="1" t="s">
        <v>618</v>
      </c>
      <c r="F102" s="5">
        <v>45133</v>
      </c>
      <c r="G102" s="1"/>
      <c r="H102" s="5">
        <v>45133</v>
      </c>
      <c r="I102" s="3">
        <v>1</v>
      </c>
      <c r="J102" s="6">
        <v>10</v>
      </c>
      <c r="K102" s="6">
        <v>180</v>
      </c>
      <c r="L102" s="6">
        <v>18</v>
      </c>
      <c r="M102" s="6">
        <v>180</v>
      </c>
      <c r="N102" s="6">
        <v>18</v>
      </c>
      <c r="O102" s="4" t="s">
        <v>518</v>
      </c>
      <c r="P102" s="6">
        <v>0</v>
      </c>
      <c r="Q102" s="6">
        <v>0</v>
      </c>
      <c r="R102" s="1" t="s">
        <v>518</v>
      </c>
      <c r="S102" s="1" t="s">
        <v>178</v>
      </c>
      <c r="T102" s="7" t="str">
        <f>HYPERLINK("https://my.zakupivli.pro/remote/dispatcher/state_purchase_view/44156532")</f>
        <v>https://my.zakupivli.pro/remote/dispatcher/state_purchase_view/44156532</v>
      </c>
      <c r="U102" s="1" t="s">
        <v>694</v>
      </c>
      <c r="V102" s="3">
        <v>0</v>
      </c>
      <c r="W102" s="1"/>
      <c r="X102" s="1" t="s">
        <v>295</v>
      </c>
      <c r="Y102" s="6">
        <v>180</v>
      </c>
      <c r="Z102" s="1" t="s">
        <v>499</v>
      </c>
      <c r="AA102" s="1" t="s">
        <v>692</v>
      </c>
      <c r="AB102" s="1"/>
      <c r="AC102" s="1"/>
      <c r="AD102" s="1" t="s">
        <v>13</v>
      </c>
    </row>
    <row r="103" spans="1:30" ht="26.25">
      <c r="A103" s="3">
        <v>101</v>
      </c>
      <c r="B103" s="1" t="s">
        <v>414</v>
      </c>
      <c r="C103" s="4" t="s">
        <v>526</v>
      </c>
      <c r="D103" s="1" t="s">
        <v>19</v>
      </c>
      <c r="E103" s="1" t="s">
        <v>618</v>
      </c>
      <c r="F103" s="5">
        <v>45133</v>
      </c>
      <c r="G103" s="1"/>
      <c r="H103" s="5">
        <v>45133</v>
      </c>
      <c r="I103" s="3">
        <v>1</v>
      </c>
      <c r="J103" s="6">
        <v>3</v>
      </c>
      <c r="K103" s="6">
        <v>504</v>
      </c>
      <c r="L103" s="6">
        <v>168</v>
      </c>
      <c r="M103" s="6">
        <v>504</v>
      </c>
      <c r="N103" s="6">
        <v>168</v>
      </c>
      <c r="O103" s="4" t="s">
        <v>518</v>
      </c>
      <c r="P103" s="6">
        <v>0</v>
      </c>
      <c r="Q103" s="6">
        <v>0</v>
      </c>
      <c r="R103" s="1" t="s">
        <v>518</v>
      </c>
      <c r="S103" s="1" t="s">
        <v>178</v>
      </c>
      <c r="T103" s="7" t="str">
        <f>HYPERLINK("https://my.zakupivli.pro/remote/dispatcher/state_purchase_view/44156870")</f>
        <v>https://my.zakupivli.pro/remote/dispatcher/state_purchase_view/44156870</v>
      </c>
      <c r="U103" s="1" t="s">
        <v>694</v>
      </c>
      <c r="V103" s="3">
        <v>0</v>
      </c>
      <c r="W103" s="1"/>
      <c r="X103" s="1" t="s">
        <v>296</v>
      </c>
      <c r="Y103" s="6">
        <v>504</v>
      </c>
      <c r="Z103" s="1" t="s">
        <v>499</v>
      </c>
      <c r="AA103" s="1" t="s">
        <v>692</v>
      </c>
      <c r="AB103" s="1"/>
      <c r="AC103" s="1"/>
      <c r="AD103" s="1" t="s">
        <v>13</v>
      </c>
    </row>
    <row r="104" spans="1:30" ht="39">
      <c r="A104" s="3">
        <v>102</v>
      </c>
      <c r="B104" s="1" t="s">
        <v>415</v>
      </c>
      <c r="C104" s="4" t="s">
        <v>539</v>
      </c>
      <c r="D104" s="1" t="s">
        <v>87</v>
      </c>
      <c r="E104" s="1" t="s">
        <v>618</v>
      </c>
      <c r="F104" s="5">
        <v>45133</v>
      </c>
      <c r="G104" s="1"/>
      <c r="H104" s="5">
        <v>45133</v>
      </c>
      <c r="I104" s="3">
        <v>1</v>
      </c>
      <c r="J104" s="6">
        <v>4</v>
      </c>
      <c r="K104" s="6">
        <v>600</v>
      </c>
      <c r="L104" s="6">
        <v>150</v>
      </c>
      <c r="M104" s="6">
        <v>600</v>
      </c>
      <c r="N104" s="6">
        <v>150</v>
      </c>
      <c r="O104" s="4" t="s">
        <v>518</v>
      </c>
      <c r="P104" s="6">
        <v>0</v>
      </c>
      <c r="Q104" s="6">
        <v>0</v>
      </c>
      <c r="R104" s="1" t="s">
        <v>518</v>
      </c>
      <c r="S104" s="1" t="s">
        <v>178</v>
      </c>
      <c r="T104" s="7" t="str">
        <f>HYPERLINK("https://my.zakupivli.pro/remote/dispatcher/state_purchase_view/44157762")</f>
        <v>https://my.zakupivli.pro/remote/dispatcher/state_purchase_view/44157762</v>
      </c>
      <c r="U104" s="1" t="s">
        <v>694</v>
      </c>
      <c r="V104" s="3">
        <v>0</v>
      </c>
      <c r="W104" s="1"/>
      <c r="X104" s="1" t="s">
        <v>700</v>
      </c>
      <c r="Y104" s="6">
        <v>600</v>
      </c>
      <c r="Z104" s="1" t="s">
        <v>499</v>
      </c>
      <c r="AA104" s="1" t="s">
        <v>692</v>
      </c>
      <c r="AB104" s="1"/>
      <c r="AC104" s="1"/>
      <c r="AD104" s="1" t="s">
        <v>13</v>
      </c>
    </row>
    <row r="105" spans="1:30" ht="39">
      <c r="A105" s="3">
        <v>103</v>
      </c>
      <c r="B105" s="1" t="s">
        <v>416</v>
      </c>
      <c r="C105" s="4" t="s">
        <v>603</v>
      </c>
      <c r="D105" s="1" t="s">
        <v>306</v>
      </c>
      <c r="E105" s="1" t="s">
        <v>618</v>
      </c>
      <c r="F105" s="5">
        <v>45134</v>
      </c>
      <c r="G105" s="1"/>
      <c r="H105" s="5">
        <v>45134</v>
      </c>
      <c r="I105" s="3">
        <v>1</v>
      </c>
      <c r="J105" s="6">
        <v>1</v>
      </c>
      <c r="K105" s="6">
        <v>58770.36</v>
      </c>
      <c r="L105" s="6">
        <v>58770.36</v>
      </c>
      <c r="M105" s="6">
        <v>58770.36</v>
      </c>
      <c r="N105" s="6">
        <v>58770.36</v>
      </c>
      <c r="O105" s="4" t="s">
        <v>621</v>
      </c>
      <c r="P105" s="6">
        <v>0</v>
      </c>
      <c r="Q105" s="6">
        <v>0</v>
      </c>
      <c r="R105" s="1" t="s">
        <v>621</v>
      </c>
      <c r="S105" s="1" t="s">
        <v>62</v>
      </c>
      <c r="T105" s="7" t="str">
        <f>HYPERLINK("https://my.zakupivli.pro/remote/dispatcher/state_purchase_view/44181028")</f>
        <v>https://my.zakupivli.pro/remote/dispatcher/state_purchase_view/44181028</v>
      </c>
      <c r="U105" s="1" t="s">
        <v>694</v>
      </c>
      <c r="V105" s="3">
        <v>0</v>
      </c>
      <c r="W105" s="1"/>
      <c r="X105" s="1" t="s">
        <v>297</v>
      </c>
      <c r="Y105" s="6">
        <v>58770.36</v>
      </c>
      <c r="Z105" s="1" t="s">
        <v>499</v>
      </c>
      <c r="AA105" s="1" t="s">
        <v>692</v>
      </c>
      <c r="AB105" s="1"/>
      <c r="AC105" s="1"/>
      <c r="AD105" s="1" t="s">
        <v>13</v>
      </c>
    </row>
    <row r="106" spans="1:30" ht="26.25">
      <c r="A106" s="3">
        <v>104</v>
      </c>
      <c r="B106" s="1" t="s">
        <v>417</v>
      </c>
      <c r="C106" s="4" t="s">
        <v>583</v>
      </c>
      <c r="D106" s="1" t="s">
        <v>233</v>
      </c>
      <c r="E106" s="1" t="s">
        <v>618</v>
      </c>
      <c r="F106" s="5">
        <v>45134</v>
      </c>
      <c r="G106" s="1"/>
      <c r="H106" s="5">
        <v>45134</v>
      </c>
      <c r="I106" s="3">
        <v>1</v>
      </c>
      <c r="J106" s="6">
        <v>5</v>
      </c>
      <c r="K106" s="6">
        <v>344</v>
      </c>
      <c r="L106" s="6">
        <v>68.8</v>
      </c>
      <c r="M106" s="6">
        <v>344</v>
      </c>
      <c r="N106" s="6">
        <v>68.8</v>
      </c>
      <c r="O106" s="4" t="s">
        <v>509</v>
      </c>
      <c r="P106" s="6">
        <v>0</v>
      </c>
      <c r="Q106" s="6">
        <v>0</v>
      </c>
      <c r="R106" s="1" t="s">
        <v>509</v>
      </c>
      <c r="S106" s="1" t="s">
        <v>135</v>
      </c>
      <c r="T106" s="7" t="str">
        <f>HYPERLINK("https://my.zakupivli.pro/remote/dispatcher/state_purchase_view/44183475")</f>
        <v>https://my.zakupivli.pro/remote/dispatcher/state_purchase_view/44183475</v>
      </c>
      <c r="U106" s="1" t="s">
        <v>694</v>
      </c>
      <c r="V106" s="3">
        <v>0</v>
      </c>
      <c r="W106" s="1"/>
      <c r="X106" s="1" t="s">
        <v>298</v>
      </c>
      <c r="Y106" s="6">
        <v>344</v>
      </c>
      <c r="Z106" s="1" t="s">
        <v>499</v>
      </c>
      <c r="AA106" s="1" t="s">
        <v>692</v>
      </c>
      <c r="AB106" s="1"/>
      <c r="AC106" s="1"/>
      <c r="AD106" s="1" t="s">
        <v>13</v>
      </c>
    </row>
    <row r="107" spans="1:30" ht="26.25">
      <c r="A107" s="3">
        <v>105</v>
      </c>
      <c r="B107" s="1" t="s">
        <v>418</v>
      </c>
      <c r="C107" s="4" t="s">
        <v>542</v>
      </c>
      <c r="D107" s="1" t="s">
        <v>91</v>
      </c>
      <c r="E107" s="1" t="s">
        <v>618</v>
      </c>
      <c r="F107" s="5">
        <v>45134</v>
      </c>
      <c r="G107" s="1"/>
      <c r="H107" s="5">
        <v>45134</v>
      </c>
      <c r="I107" s="3">
        <v>1</v>
      </c>
      <c r="J107" s="6">
        <v>29</v>
      </c>
      <c r="K107" s="6">
        <v>950</v>
      </c>
      <c r="L107" s="6">
        <v>32.758620689655174</v>
      </c>
      <c r="M107" s="6">
        <v>950</v>
      </c>
      <c r="N107" s="6">
        <v>32.758620689655174</v>
      </c>
      <c r="O107" s="4" t="s">
        <v>509</v>
      </c>
      <c r="P107" s="6">
        <v>0</v>
      </c>
      <c r="Q107" s="6">
        <v>0</v>
      </c>
      <c r="R107" s="1" t="s">
        <v>509</v>
      </c>
      <c r="S107" s="1" t="s">
        <v>135</v>
      </c>
      <c r="T107" s="7" t="str">
        <f>HYPERLINK("https://my.zakupivli.pro/remote/dispatcher/state_purchase_view/44184085")</f>
        <v>https://my.zakupivli.pro/remote/dispatcher/state_purchase_view/44184085</v>
      </c>
      <c r="U107" s="1" t="s">
        <v>694</v>
      </c>
      <c r="V107" s="3">
        <v>0</v>
      </c>
      <c r="W107" s="1"/>
      <c r="X107" s="1" t="s">
        <v>300</v>
      </c>
      <c r="Y107" s="6">
        <v>950</v>
      </c>
      <c r="Z107" s="1" t="s">
        <v>499</v>
      </c>
      <c r="AA107" s="1" t="s">
        <v>692</v>
      </c>
      <c r="AB107" s="1"/>
      <c r="AC107" s="1"/>
      <c r="AD107" s="1" t="s">
        <v>13</v>
      </c>
    </row>
    <row r="108" spans="1:30" ht="39">
      <c r="A108" s="3">
        <v>106</v>
      </c>
      <c r="B108" s="1" t="s">
        <v>419</v>
      </c>
      <c r="C108" s="4" t="s">
        <v>5</v>
      </c>
      <c r="D108" s="1" t="s">
        <v>91</v>
      </c>
      <c r="E108" s="1" t="s">
        <v>618</v>
      </c>
      <c r="F108" s="5">
        <v>45134</v>
      </c>
      <c r="G108" s="1"/>
      <c r="H108" s="5">
        <v>45134</v>
      </c>
      <c r="I108" s="3">
        <v>1</v>
      </c>
      <c r="J108" s="6">
        <v>10</v>
      </c>
      <c r="K108" s="6">
        <v>4700</v>
      </c>
      <c r="L108" s="6">
        <v>470</v>
      </c>
      <c r="M108" s="6">
        <v>4700</v>
      </c>
      <c r="N108" s="6">
        <v>470</v>
      </c>
      <c r="O108" s="4" t="s">
        <v>509</v>
      </c>
      <c r="P108" s="6">
        <v>0</v>
      </c>
      <c r="Q108" s="6">
        <v>0</v>
      </c>
      <c r="R108" s="1" t="s">
        <v>509</v>
      </c>
      <c r="S108" s="1" t="s">
        <v>135</v>
      </c>
      <c r="T108" s="7" t="str">
        <f>HYPERLINK("https://my.zakupivli.pro/remote/dispatcher/state_purchase_view/44184446")</f>
        <v>https://my.zakupivli.pro/remote/dispatcher/state_purchase_view/44184446</v>
      </c>
      <c r="U108" s="1" t="s">
        <v>694</v>
      </c>
      <c r="V108" s="3">
        <v>0</v>
      </c>
      <c r="W108" s="1"/>
      <c r="X108" s="1" t="s">
        <v>301</v>
      </c>
      <c r="Y108" s="6">
        <v>4700</v>
      </c>
      <c r="Z108" s="1" t="s">
        <v>499</v>
      </c>
      <c r="AA108" s="1" t="s">
        <v>692</v>
      </c>
      <c r="AB108" s="1"/>
      <c r="AC108" s="1"/>
      <c r="AD108" s="1" t="s">
        <v>13</v>
      </c>
    </row>
    <row r="109" spans="1:30" ht="39">
      <c r="A109" s="3">
        <v>107</v>
      </c>
      <c r="B109" s="1" t="s">
        <v>420</v>
      </c>
      <c r="C109" s="4" t="s">
        <v>539</v>
      </c>
      <c r="D109" s="1" t="s">
        <v>87</v>
      </c>
      <c r="E109" s="1" t="s">
        <v>618</v>
      </c>
      <c r="F109" s="5">
        <v>45134</v>
      </c>
      <c r="G109" s="1"/>
      <c r="H109" s="5">
        <v>45134</v>
      </c>
      <c r="I109" s="3">
        <v>1</v>
      </c>
      <c r="J109" s="6">
        <v>182</v>
      </c>
      <c r="K109" s="6">
        <v>7557.93</v>
      </c>
      <c r="L109" s="6">
        <v>41.527087912087914</v>
      </c>
      <c r="M109" s="6">
        <v>7557.93</v>
      </c>
      <c r="N109" s="6">
        <v>41.527087912087914</v>
      </c>
      <c r="O109" s="4" t="s">
        <v>509</v>
      </c>
      <c r="P109" s="6">
        <v>0</v>
      </c>
      <c r="Q109" s="6">
        <v>0</v>
      </c>
      <c r="R109" s="1" t="s">
        <v>509</v>
      </c>
      <c r="S109" s="1" t="s">
        <v>135</v>
      </c>
      <c r="T109" s="7" t="str">
        <f>HYPERLINK("https://my.zakupivli.pro/remote/dispatcher/state_purchase_view/44184978")</f>
        <v>https://my.zakupivli.pro/remote/dispatcher/state_purchase_view/44184978</v>
      </c>
      <c r="U109" s="1" t="s">
        <v>694</v>
      </c>
      <c r="V109" s="3">
        <v>0</v>
      </c>
      <c r="W109" s="1"/>
      <c r="X109" s="1" t="s">
        <v>302</v>
      </c>
      <c r="Y109" s="6">
        <v>7557.93</v>
      </c>
      <c r="Z109" s="1" t="s">
        <v>499</v>
      </c>
      <c r="AA109" s="1" t="s">
        <v>692</v>
      </c>
      <c r="AB109" s="1"/>
      <c r="AC109" s="1"/>
      <c r="AD109" s="1" t="s">
        <v>13</v>
      </c>
    </row>
    <row r="110" spans="1:30" ht="26.25">
      <c r="A110" s="3">
        <v>108</v>
      </c>
      <c r="B110" s="1" t="s">
        <v>421</v>
      </c>
      <c r="C110" s="4" t="s">
        <v>536</v>
      </c>
      <c r="D110" s="1" t="s">
        <v>84</v>
      </c>
      <c r="E110" s="1" t="s">
        <v>618</v>
      </c>
      <c r="F110" s="5">
        <v>45138</v>
      </c>
      <c r="G110" s="1"/>
      <c r="H110" s="5">
        <v>45138</v>
      </c>
      <c r="I110" s="3">
        <v>1</v>
      </c>
      <c r="J110" s="6">
        <v>5</v>
      </c>
      <c r="K110" s="6">
        <v>23495</v>
      </c>
      <c r="L110" s="6">
        <v>4699</v>
      </c>
      <c r="M110" s="6">
        <v>23495</v>
      </c>
      <c r="N110" s="6">
        <v>4699</v>
      </c>
      <c r="O110" s="4" t="s">
        <v>518</v>
      </c>
      <c r="P110" s="6">
        <v>0</v>
      </c>
      <c r="Q110" s="6">
        <v>0</v>
      </c>
      <c r="R110" s="1" t="s">
        <v>518</v>
      </c>
      <c r="S110" s="1" t="s">
        <v>178</v>
      </c>
      <c r="T110" s="7" t="str">
        <f>HYPERLINK("https://my.zakupivli.pro/remote/dispatcher/state_purchase_view/44219857")</f>
        <v>https://my.zakupivli.pro/remote/dispatcher/state_purchase_view/44219857</v>
      </c>
      <c r="U110" s="1" t="s">
        <v>694</v>
      </c>
      <c r="V110" s="3">
        <v>0</v>
      </c>
      <c r="W110" s="1"/>
      <c r="X110" s="1" t="s">
        <v>299</v>
      </c>
      <c r="Y110" s="6">
        <v>23495</v>
      </c>
      <c r="Z110" s="1" t="s">
        <v>499</v>
      </c>
      <c r="AA110" s="1" t="s">
        <v>692</v>
      </c>
      <c r="AB110" s="1"/>
      <c r="AC110" s="1"/>
      <c r="AD110" s="1" t="s">
        <v>13</v>
      </c>
    </row>
    <row r="111" spans="1:30" ht="39">
      <c r="A111" s="3">
        <v>109</v>
      </c>
      <c r="B111" s="1" t="s">
        <v>422</v>
      </c>
      <c r="C111" s="4" t="s">
        <v>527</v>
      </c>
      <c r="D111" s="1" t="s">
        <v>19</v>
      </c>
      <c r="E111" s="1" t="s">
        <v>618</v>
      </c>
      <c r="F111" s="5">
        <v>45139</v>
      </c>
      <c r="G111" s="1"/>
      <c r="H111" s="5">
        <v>45139</v>
      </c>
      <c r="I111" s="3">
        <v>1</v>
      </c>
      <c r="J111" s="6">
        <v>8</v>
      </c>
      <c r="K111" s="6">
        <v>2160</v>
      </c>
      <c r="L111" s="6">
        <v>270</v>
      </c>
      <c r="M111" s="6">
        <v>2160</v>
      </c>
      <c r="N111" s="6">
        <v>270</v>
      </c>
      <c r="O111" s="4" t="s">
        <v>681</v>
      </c>
      <c r="P111" s="6">
        <v>0</v>
      </c>
      <c r="Q111" s="6">
        <v>0</v>
      </c>
      <c r="R111" s="1" t="s">
        <v>681</v>
      </c>
      <c r="S111" s="1" t="s">
        <v>178</v>
      </c>
      <c r="T111" s="7" t="str">
        <f>HYPERLINK("https://my.zakupivli.pro/remote/dispatcher/state_purchase_view/44249081")</f>
        <v>https://my.zakupivli.pro/remote/dispatcher/state_purchase_view/44249081</v>
      </c>
      <c r="U111" s="1" t="s">
        <v>694</v>
      </c>
      <c r="V111" s="3">
        <v>0</v>
      </c>
      <c r="W111" s="1"/>
      <c r="X111" s="1" t="s">
        <v>303</v>
      </c>
      <c r="Y111" s="6">
        <v>2160</v>
      </c>
      <c r="Z111" s="1" t="s">
        <v>499</v>
      </c>
      <c r="AA111" s="1" t="s">
        <v>692</v>
      </c>
      <c r="AB111" s="1"/>
      <c r="AC111" s="1"/>
      <c r="AD111" s="1" t="s">
        <v>13</v>
      </c>
    </row>
    <row r="112" spans="1:30" ht="26.25">
      <c r="A112" s="3">
        <v>110</v>
      </c>
      <c r="B112" s="1" t="s">
        <v>424</v>
      </c>
      <c r="C112" s="4" t="s">
        <v>550</v>
      </c>
      <c r="D112" s="1" t="s">
        <v>114</v>
      </c>
      <c r="E112" s="1" t="s">
        <v>618</v>
      </c>
      <c r="F112" s="5">
        <v>45141</v>
      </c>
      <c r="G112" s="1"/>
      <c r="H112" s="5">
        <v>45141</v>
      </c>
      <c r="I112" s="3">
        <v>1</v>
      </c>
      <c r="J112" s="6">
        <v>500</v>
      </c>
      <c r="K112" s="6">
        <v>560</v>
      </c>
      <c r="L112" s="6">
        <v>1.1200000000000001</v>
      </c>
      <c r="M112" s="6">
        <v>560</v>
      </c>
      <c r="N112" s="6">
        <v>1.1200000000000001</v>
      </c>
      <c r="O112" s="4" t="s">
        <v>511</v>
      </c>
      <c r="P112" s="6">
        <v>0</v>
      </c>
      <c r="Q112" s="6">
        <v>0</v>
      </c>
      <c r="R112" s="1" t="s">
        <v>511</v>
      </c>
      <c r="S112" s="1" t="s">
        <v>172</v>
      </c>
      <c r="T112" s="7" t="str">
        <f>HYPERLINK("https://my.zakupivli.pro/remote/dispatcher/state_purchase_view/44308274")</f>
        <v>https://my.zakupivli.pro/remote/dispatcher/state_purchase_view/44308274</v>
      </c>
      <c r="U112" s="1" t="s">
        <v>694</v>
      </c>
      <c r="V112" s="3">
        <v>0</v>
      </c>
      <c r="W112" s="1"/>
      <c r="X112" s="1" t="s">
        <v>96</v>
      </c>
      <c r="Y112" s="6">
        <v>560</v>
      </c>
      <c r="Z112" s="1" t="s">
        <v>499</v>
      </c>
      <c r="AA112" s="1" t="s">
        <v>692</v>
      </c>
      <c r="AB112" s="1"/>
      <c r="AC112" s="1"/>
      <c r="AD112" s="1" t="s">
        <v>13</v>
      </c>
    </row>
    <row r="113" spans="1:30" ht="77.25">
      <c r="A113" s="3">
        <v>111</v>
      </c>
      <c r="B113" s="1" t="s">
        <v>425</v>
      </c>
      <c r="C113" s="4" t="s">
        <v>515</v>
      </c>
      <c r="D113" s="1" t="s">
        <v>281</v>
      </c>
      <c r="E113" s="1" t="s">
        <v>618</v>
      </c>
      <c r="F113" s="5">
        <v>45142</v>
      </c>
      <c r="G113" s="1"/>
      <c r="H113" s="5">
        <v>45142</v>
      </c>
      <c r="I113" s="3">
        <v>1</v>
      </c>
      <c r="J113" s="6">
        <v>1</v>
      </c>
      <c r="K113" s="6">
        <v>25160</v>
      </c>
      <c r="L113" s="6">
        <v>25160</v>
      </c>
      <c r="M113" s="6">
        <v>25160</v>
      </c>
      <c r="N113" s="6">
        <v>25160</v>
      </c>
      <c r="O113" s="4" t="s">
        <v>669</v>
      </c>
      <c r="P113" s="6">
        <v>0</v>
      </c>
      <c r="Q113" s="6">
        <v>0</v>
      </c>
      <c r="R113" s="1" t="s">
        <v>669</v>
      </c>
      <c r="S113" s="1" t="s">
        <v>237</v>
      </c>
      <c r="T113" s="7" t="str">
        <f>HYPERLINK("https://my.zakupivli.pro/remote/dispatcher/state_purchase_view/44327744")</f>
        <v>https://my.zakupivli.pro/remote/dispatcher/state_purchase_view/44327744</v>
      </c>
      <c r="U113" s="1" t="s">
        <v>694</v>
      </c>
      <c r="V113" s="3">
        <v>0</v>
      </c>
      <c r="W113" s="1"/>
      <c r="X113" s="1" t="s">
        <v>100</v>
      </c>
      <c r="Y113" s="6">
        <v>25160</v>
      </c>
      <c r="Z113" s="1" t="s">
        <v>499</v>
      </c>
      <c r="AA113" s="1" t="s">
        <v>692</v>
      </c>
      <c r="AB113" s="1"/>
      <c r="AC113" s="1"/>
      <c r="AD113" s="1" t="s">
        <v>13</v>
      </c>
    </row>
    <row r="114" spans="1:30" ht="26.25">
      <c r="A114" s="3">
        <v>112</v>
      </c>
      <c r="B114" s="1" t="s">
        <v>426</v>
      </c>
      <c r="C114" s="4" t="s">
        <v>542</v>
      </c>
      <c r="D114" s="1" t="s">
        <v>91</v>
      </c>
      <c r="E114" s="1" t="s">
        <v>618</v>
      </c>
      <c r="F114" s="5">
        <v>45142</v>
      </c>
      <c r="G114" s="1"/>
      <c r="H114" s="5">
        <v>45142</v>
      </c>
      <c r="I114" s="3">
        <v>1</v>
      </c>
      <c r="J114" s="6">
        <v>5</v>
      </c>
      <c r="K114" s="6">
        <v>300</v>
      </c>
      <c r="L114" s="6">
        <v>60</v>
      </c>
      <c r="M114" s="6">
        <v>300</v>
      </c>
      <c r="N114" s="6">
        <v>60</v>
      </c>
      <c r="O114" s="4" t="s">
        <v>518</v>
      </c>
      <c r="P114" s="6">
        <v>0</v>
      </c>
      <c r="Q114" s="6">
        <v>0</v>
      </c>
      <c r="R114" s="1" t="s">
        <v>518</v>
      </c>
      <c r="S114" s="1" t="s">
        <v>178</v>
      </c>
      <c r="T114" s="7" t="str">
        <f>HYPERLINK("https://my.zakupivli.pro/remote/dispatcher/state_purchase_view/44336100")</f>
        <v>https://my.zakupivli.pro/remote/dispatcher/state_purchase_view/44336100</v>
      </c>
      <c r="U114" s="1" t="s">
        <v>694</v>
      </c>
      <c r="V114" s="3">
        <v>0</v>
      </c>
      <c r="W114" s="1"/>
      <c r="X114" s="1" t="s">
        <v>305</v>
      </c>
      <c r="Y114" s="6">
        <v>300</v>
      </c>
      <c r="Z114" s="1" t="s">
        <v>499</v>
      </c>
      <c r="AA114" s="1" t="s">
        <v>692</v>
      </c>
      <c r="AB114" s="1"/>
      <c r="AC114" s="1"/>
      <c r="AD114" s="1" t="s">
        <v>13</v>
      </c>
    </row>
    <row r="115" spans="1:30" ht="26.25">
      <c r="A115" s="3">
        <v>113</v>
      </c>
      <c r="B115" s="1" t="s">
        <v>427</v>
      </c>
      <c r="C115" s="4" t="s">
        <v>550</v>
      </c>
      <c r="D115" s="1" t="s">
        <v>114</v>
      </c>
      <c r="E115" s="1" t="s">
        <v>618</v>
      </c>
      <c r="F115" s="5">
        <v>45145</v>
      </c>
      <c r="G115" s="1"/>
      <c r="H115" s="5">
        <v>45145</v>
      </c>
      <c r="I115" s="3">
        <v>1</v>
      </c>
      <c r="J115" s="6">
        <v>300</v>
      </c>
      <c r="K115" s="6">
        <v>285</v>
      </c>
      <c r="L115" s="6">
        <v>0.95</v>
      </c>
      <c r="M115" s="6">
        <v>285</v>
      </c>
      <c r="N115" s="6">
        <v>0.95</v>
      </c>
      <c r="O115" s="4" t="s">
        <v>511</v>
      </c>
      <c r="P115" s="6">
        <v>0</v>
      </c>
      <c r="Q115" s="6">
        <v>0</v>
      </c>
      <c r="R115" s="1" t="s">
        <v>511</v>
      </c>
      <c r="S115" s="1" t="s">
        <v>172</v>
      </c>
      <c r="T115" s="7" t="str">
        <f>HYPERLINK("https://my.zakupivli.pro/remote/dispatcher/state_purchase_view/44357431")</f>
        <v>https://my.zakupivli.pro/remote/dispatcher/state_purchase_view/44357431</v>
      </c>
      <c r="U115" s="1" t="s">
        <v>694</v>
      </c>
      <c r="V115" s="3">
        <v>0</v>
      </c>
      <c r="W115" s="1"/>
      <c r="X115" s="1" t="s">
        <v>98</v>
      </c>
      <c r="Y115" s="6">
        <v>285</v>
      </c>
      <c r="Z115" s="1" t="s">
        <v>499</v>
      </c>
      <c r="AA115" s="1" t="s">
        <v>692</v>
      </c>
      <c r="AB115" s="1"/>
      <c r="AC115" s="1"/>
      <c r="AD115" s="1" t="s">
        <v>13</v>
      </c>
    </row>
    <row r="116" spans="1:30" ht="39">
      <c r="A116" s="3">
        <v>114</v>
      </c>
      <c r="B116" s="1" t="s">
        <v>429</v>
      </c>
      <c r="C116" s="4" t="s">
        <v>527</v>
      </c>
      <c r="D116" s="1" t="s">
        <v>19</v>
      </c>
      <c r="E116" s="1" t="s">
        <v>618</v>
      </c>
      <c r="F116" s="5">
        <v>45146</v>
      </c>
      <c r="G116" s="1"/>
      <c r="H116" s="5">
        <v>45146</v>
      </c>
      <c r="I116" s="3">
        <v>1</v>
      </c>
      <c r="J116" s="6">
        <v>8</v>
      </c>
      <c r="K116" s="6">
        <v>3400</v>
      </c>
      <c r="L116" s="6">
        <v>425</v>
      </c>
      <c r="M116" s="6">
        <v>3400</v>
      </c>
      <c r="N116" s="6">
        <v>425</v>
      </c>
      <c r="O116" s="4" t="s">
        <v>509</v>
      </c>
      <c r="P116" s="6">
        <v>0</v>
      </c>
      <c r="Q116" s="6">
        <v>0</v>
      </c>
      <c r="R116" s="1" t="s">
        <v>509</v>
      </c>
      <c r="S116" s="1" t="s">
        <v>135</v>
      </c>
      <c r="T116" s="7" t="str">
        <f>HYPERLINK("https://my.zakupivli.pro/remote/dispatcher/state_purchase_view/44394802")</f>
        <v>https://my.zakupivli.pro/remote/dispatcher/state_purchase_view/44394802</v>
      </c>
      <c r="U116" s="1" t="s">
        <v>694</v>
      </c>
      <c r="V116" s="3">
        <v>0</v>
      </c>
      <c r="W116" s="1"/>
      <c r="X116" s="1" t="s">
        <v>308</v>
      </c>
      <c r="Y116" s="6">
        <v>3400</v>
      </c>
      <c r="Z116" s="1" t="s">
        <v>499</v>
      </c>
      <c r="AA116" s="1" t="s">
        <v>692</v>
      </c>
      <c r="AB116" s="1"/>
      <c r="AC116" s="1"/>
      <c r="AD116" s="1" t="s">
        <v>13</v>
      </c>
    </row>
    <row r="117" spans="1:30" ht="39">
      <c r="A117" s="3">
        <v>115</v>
      </c>
      <c r="B117" s="1" t="s">
        <v>430</v>
      </c>
      <c r="C117" s="4" t="s">
        <v>539</v>
      </c>
      <c r="D117" s="1" t="s">
        <v>87</v>
      </c>
      <c r="E117" s="1" t="s">
        <v>618</v>
      </c>
      <c r="F117" s="5">
        <v>45148</v>
      </c>
      <c r="G117" s="1"/>
      <c r="H117" s="5">
        <v>45148</v>
      </c>
      <c r="I117" s="3">
        <v>1</v>
      </c>
      <c r="J117" s="6">
        <v>11</v>
      </c>
      <c r="K117" s="6">
        <v>250</v>
      </c>
      <c r="L117" s="6">
        <v>22.727272727272727</v>
      </c>
      <c r="M117" s="6">
        <v>250</v>
      </c>
      <c r="N117" s="6">
        <v>22.727272727272727</v>
      </c>
      <c r="O117" s="4" t="s">
        <v>518</v>
      </c>
      <c r="P117" s="6">
        <v>0</v>
      </c>
      <c r="Q117" s="6">
        <v>0</v>
      </c>
      <c r="R117" s="1" t="s">
        <v>518</v>
      </c>
      <c r="S117" s="1" t="s">
        <v>178</v>
      </c>
      <c r="T117" s="7" t="str">
        <f>HYPERLINK("https://my.zakupivli.pro/remote/dispatcher/state_purchase_view/44447871")</f>
        <v>https://my.zakupivli.pro/remote/dispatcher/state_purchase_view/44447871</v>
      </c>
      <c r="U117" s="1" t="s">
        <v>694</v>
      </c>
      <c r="V117" s="3">
        <v>0</v>
      </c>
      <c r="W117" s="1"/>
      <c r="X117" s="1" t="s">
        <v>309</v>
      </c>
      <c r="Y117" s="6">
        <v>250</v>
      </c>
      <c r="Z117" s="1" t="s">
        <v>499</v>
      </c>
      <c r="AA117" s="1" t="s">
        <v>692</v>
      </c>
      <c r="AB117" s="1"/>
      <c r="AC117" s="1"/>
      <c r="AD117" s="1" t="s">
        <v>13</v>
      </c>
    </row>
    <row r="118" spans="1:30" ht="26.25">
      <c r="A118" s="3">
        <v>116</v>
      </c>
      <c r="B118" s="1" t="s">
        <v>431</v>
      </c>
      <c r="C118" s="4" t="s">
        <v>536</v>
      </c>
      <c r="D118" s="1" t="s">
        <v>84</v>
      </c>
      <c r="E118" s="1" t="s">
        <v>618</v>
      </c>
      <c r="F118" s="5">
        <v>45148</v>
      </c>
      <c r="G118" s="1"/>
      <c r="H118" s="5">
        <v>45148</v>
      </c>
      <c r="I118" s="3">
        <v>1</v>
      </c>
      <c r="J118" s="6">
        <v>4</v>
      </c>
      <c r="K118" s="6">
        <v>18796</v>
      </c>
      <c r="L118" s="6">
        <v>4699</v>
      </c>
      <c r="M118" s="6">
        <v>18796</v>
      </c>
      <c r="N118" s="6">
        <v>4699</v>
      </c>
      <c r="O118" s="4" t="s">
        <v>518</v>
      </c>
      <c r="P118" s="6">
        <v>0</v>
      </c>
      <c r="Q118" s="6">
        <v>0</v>
      </c>
      <c r="R118" s="1" t="s">
        <v>518</v>
      </c>
      <c r="S118" s="1" t="s">
        <v>178</v>
      </c>
      <c r="T118" s="7" t="str">
        <f>HYPERLINK("https://my.zakupivli.pro/remote/dispatcher/state_purchase_view/44448597")</f>
        <v>https://my.zakupivli.pro/remote/dispatcher/state_purchase_view/44448597</v>
      </c>
      <c r="U118" s="1" t="s">
        <v>694</v>
      </c>
      <c r="V118" s="3">
        <v>0</v>
      </c>
      <c r="W118" s="1"/>
      <c r="X118" s="1" t="s">
        <v>310</v>
      </c>
      <c r="Y118" s="6">
        <v>18796</v>
      </c>
      <c r="Z118" s="1" t="s">
        <v>499</v>
      </c>
      <c r="AA118" s="1" t="s">
        <v>692</v>
      </c>
      <c r="AB118" s="1"/>
      <c r="AC118" s="1"/>
      <c r="AD118" s="1" t="s">
        <v>13</v>
      </c>
    </row>
    <row r="119" spans="1:30" ht="39">
      <c r="A119" s="3">
        <v>117</v>
      </c>
      <c r="B119" s="1" t="s">
        <v>432</v>
      </c>
      <c r="C119" s="4" t="s">
        <v>527</v>
      </c>
      <c r="D119" s="1" t="s">
        <v>19</v>
      </c>
      <c r="E119" s="1" t="s">
        <v>618</v>
      </c>
      <c r="F119" s="5">
        <v>45148</v>
      </c>
      <c r="G119" s="1"/>
      <c r="H119" s="5">
        <v>45148</v>
      </c>
      <c r="I119" s="3">
        <v>1</v>
      </c>
      <c r="J119" s="6">
        <v>20</v>
      </c>
      <c r="K119" s="6">
        <v>5400</v>
      </c>
      <c r="L119" s="6">
        <v>270</v>
      </c>
      <c r="M119" s="6">
        <v>5400</v>
      </c>
      <c r="N119" s="6">
        <v>270</v>
      </c>
      <c r="O119" s="4" t="s">
        <v>518</v>
      </c>
      <c r="P119" s="6">
        <v>0</v>
      </c>
      <c r="Q119" s="6">
        <v>0</v>
      </c>
      <c r="R119" s="1" t="s">
        <v>518</v>
      </c>
      <c r="S119" s="1" t="s">
        <v>178</v>
      </c>
      <c r="T119" s="7" t="str">
        <f>HYPERLINK("https://my.zakupivli.pro/remote/dispatcher/state_purchase_view/44449555")</f>
        <v>https://my.zakupivli.pro/remote/dispatcher/state_purchase_view/44449555</v>
      </c>
      <c r="U119" s="1" t="s">
        <v>694</v>
      </c>
      <c r="V119" s="3">
        <v>0</v>
      </c>
      <c r="W119" s="1"/>
      <c r="X119" s="1" t="s">
        <v>311</v>
      </c>
      <c r="Y119" s="6">
        <v>5400</v>
      </c>
      <c r="Z119" s="1" t="s">
        <v>499</v>
      </c>
      <c r="AA119" s="1" t="s">
        <v>692</v>
      </c>
      <c r="AB119" s="1"/>
      <c r="AC119" s="1"/>
      <c r="AD119" s="1" t="s">
        <v>13</v>
      </c>
    </row>
    <row r="120" spans="1:30" ht="39">
      <c r="A120" s="3">
        <v>118</v>
      </c>
      <c r="B120" s="1" t="s">
        <v>433</v>
      </c>
      <c r="C120" s="4" t="s">
        <v>539</v>
      </c>
      <c r="D120" s="1" t="s">
        <v>87</v>
      </c>
      <c r="E120" s="1" t="s">
        <v>618</v>
      </c>
      <c r="F120" s="5">
        <v>45148</v>
      </c>
      <c r="G120" s="1"/>
      <c r="H120" s="5">
        <v>45148</v>
      </c>
      <c r="I120" s="3">
        <v>1</v>
      </c>
      <c r="J120" s="6">
        <v>264</v>
      </c>
      <c r="K120" s="6">
        <v>1716</v>
      </c>
      <c r="L120" s="6">
        <v>6.5</v>
      </c>
      <c r="M120" s="6">
        <v>1716</v>
      </c>
      <c r="N120" s="6">
        <v>6.5</v>
      </c>
      <c r="O120" s="4" t="s">
        <v>632</v>
      </c>
      <c r="P120" s="6">
        <v>0</v>
      </c>
      <c r="Q120" s="6">
        <v>0</v>
      </c>
      <c r="R120" s="1" t="s">
        <v>632</v>
      </c>
      <c r="S120" s="1" t="s">
        <v>173</v>
      </c>
      <c r="T120" s="7" t="str">
        <f>HYPERLINK("https://my.zakupivli.pro/remote/dispatcher/state_purchase_view/44450376")</f>
        <v>https://my.zakupivli.pro/remote/dispatcher/state_purchase_view/44450376</v>
      </c>
      <c r="U120" s="1" t="s">
        <v>694</v>
      </c>
      <c r="V120" s="3">
        <v>0</v>
      </c>
      <c r="W120" s="1"/>
      <c r="X120" s="1" t="s">
        <v>312</v>
      </c>
      <c r="Y120" s="6">
        <v>1716</v>
      </c>
      <c r="Z120" s="1" t="s">
        <v>499</v>
      </c>
      <c r="AA120" s="1" t="s">
        <v>692</v>
      </c>
      <c r="AB120" s="1"/>
      <c r="AC120" s="1"/>
      <c r="AD120" s="1" t="s">
        <v>13</v>
      </c>
    </row>
    <row r="121" spans="1:30" ht="39">
      <c r="A121" s="3">
        <v>119</v>
      </c>
      <c r="B121" s="1" t="s">
        <v>437</v>
      </c>
      <c r="C121" s="4" t="s">
        <v>539</v>
      </c>
      <c r="D121" s="1" t="s">
        <v>87</v>
      </c>
      <c r="E121" s="1" t="s">
        <v>618</v>
      </c>
      <c r="F121" s="5">
        <v>45153</v>
      </c>
      <c r="G121" s="1"/>
      <c r="H121" s="5">
        <v>45153</v>
      </c>
      <c r="I121" s="3">
        <v>1</v>
      </c>
      <c r="J121" s="6">
        <v>9</v>
      </c>
      <c r="K121" s="6">
        <v>2829</v>
      </c>
      <c r="L121" s="6">
        <v>314.33333333333331</v>
      </c>
      <c r="M121" s="6">
        <v>2829</v>
      </c>
      <c r="N121" s="6">
        <v>314.33333333333331</v>
      </c>
      <c r="O121" s="4" t="s">
        <v>518</v>
      </c>
      <c r="P121" s="6">
        <v>0</v>
      </c>
      <c r="Q121" s="6">
        <v>0</v>
      </c>
      <c r="R121" s="1" t="s">
        <v>518</v>
      </c>
      <c r="S121" s="1" t="s">
        <v>178</v>
      </c>
      <c r="T121" s="7" t="str">
        <f>HYPERLINK("https://my.zakupivli.pro/remote/dispatcher/state_purchase_view/44534132")</f>
        <v>https://my.zakupivli.pro/remote/dispatcher/state_purchase_view/44534132</v>
      </c>
      <c r="U121" s="1" t="s">
        <v>694</v>
      </c>
      <c r="V121" s="3">
        <v>0</v>
      </c>
      <c r="W121" s="1"/>
      <c r="X121" s="1" t="s">
        <v>313</v>
      </c>
      <c r="Y121" s="6">
        <v>2829</v>
      </c>
      <c r="Z121" s="1" t="s">
        <v>499</v>
      </c>
      <c r="AA121" s="1" t="s">
        <v>692</v>
      </c>
      <c r="AB121" s="1"/>
      <c r="AC121" s="1"/>
      <c r="AD121" s="1" t="s">
        <v>13</v>
      </c>
    </row>
    <row r="122" spans="1:30" ht="26.25">
      <c r="A122" s="3">
        <v>120</v>
      </c>
      <c r="B122" s="1" t="s">
        <v>438</v>
      </c>
      <c r="C122" s="4" t="s">
        <v>545</v>
      </c>
      <c r="D122" s="1" t="s">
        <v>97</v>
      </c>
      <c r="E122" s="1" t="s">
        <v>618</v>
      </c>
      <c r="F122" s="5">
        <v>45153</v>
      </c>
      <c r="G122" s="1"/>
      <c r="H122" s="5">
        <v>45153</v>
      </c>
      <c r="I122" s="3">
        <v>1</v>
      </c>
      <c r="J122" s="6">
        <v>1</v>
      </c>
      <c r="K122" s="6">
        <v>550</v>
      </c>
      <c r="L122" s="6">
        <v>550</v>
      </c>
      <c r="M122" s="6">
        <v>550</v>
      </c>
      <c r="N122" s="6">
        <v>550</v>
      </c>
      <c r="O122" s="4" t="s">
        <v>633</v>
      </c>
      <c r="P122" s="6">
        <v>0</v>
      </c>
      <c r="Q122" s="6">
        <v>0</v>
      </c>
      <c r="R122" s="1" t="s">
        <v>633</v>
      </c>
      <c r="S122" s="1" t="s">
        <v>112</v>
      </c>
      <c r="T122" s="7" t="str">
        <f>HYPERLINK("https://my.zakupivli.pro/remote/dispatcher/state_purchase_view/44534714")</f>
        <v>https://my.zakupivli.pro/remote/dispatcher/state_purchase_view/44534714</v>
      </c>
      <c r="U122" s="1" t="s">
        <v>694</v>
      </c>
      <c r="V122" s="3">
        <v>0</v>
      </c>
      <c r="W122" s="1"/>
      <c r="X122" s="1" t="s">
        <v>314</v>
      </c>
      <c r="Y122" s="6">
        <v>550</v>
      </c>
      <c r="Z122" s="1" t="s">
        <v>499</v>
      </c>
      <c r="AA122" s="1" t="s">
        <v>692</v>
      </c>
      <c r="AB122" s="1"/>
      <c r="AC122" s="1"/>
      <c r="AD122" s="1" t="s">
        <v>13</v>
      </c>
    </row>
    <row r="123" spans="1:30" ht="39">
      <c r="A123" s="3">
        <v>121</v>
      </c>
      <c r="B123" s="1" t="s">
        <v>439</v>
      </c>
      <c r="C123" s="4" t="s">
        <v>570</v>
      </c>
      <c r="D123" s="1" t="s">
        <v>217</v>
      </c>
      <c r="E123" s="1" t="s">
        <v>618</v>
      </c>
      <c r="F123" s="5">
        <v>45153</v>
      </c>
      <c r="G123" s="1"/>
      <c r="H123" s="5">
        <v>45153</v>
      </c>
      <c r="I123" s="3">
        <v>1</v>
      </c>
      <c r="J123" s="6">
        <v>2</v>
      </c>
      <c r="K123" s="6">
        <v>540</v>
      </c>
      <c r="L123" s="6">
        <v>270</v>
      </c>
      <c r="M123" s="6">
        <v>540</v>
      </c>
      <c r="N123" s="6">
        <v>270</v>
      </c>
      <c r="O123" s="4" t="s">
        <v>633</v>
      </c>
      <c r="P123" s="6">
        <v>0</v>
      </c>
      <c r="Q123" s="6">
        <v>0</v>
      </c>
      <c r="R123" s="1" t="s">
        <v>633</v>
      </c>
      <c r="S123" s="1" t="s">
        <v>112</v>
      </c>
      <c r="T123" s="7" t="str">
        <f>HYPERLINK("https://my.zakupivli.pro/remote/dispatcher/state_purchase_view/44535801")</f>
        <v>https://my.zakupivli.pro/remote/dispatcher/state_purchase_view/44535801</v>
      </c>
      <c r="U123" s="1" t="s">
        <v>694</v>
      </c>
      <c r="V123" s="3">
        <v>0</v>
      </c>
      <c r="W123" s="1"/>
      <c r="X123" s="1" t="s">
        <v>315</v>
      </c>
      <c r="Y123" s="6">
        <v>540</v>
      </c>
      <c r="Z123" s="1" t="s">
        <v>499</v>
      </c>
      <c r="AA123" s="1" t="s">
        <v>692</v>
      </c>
      <c r="AB123" s="1"/>
      <c r="AC123" s="1"/>
      <c r="AD123" s="1" t="s">
        <v>13</v>
      </c>
    </row>
    <row r="124" spans="1:30" ht="26.25">
      <c r="A124" s="3">
        <v>122</v>
      </c>
      <c r="B124" s="1" t="s">
        <v>440</v>
      </c>
      <c r="C124" s="4" t="s">
        <v>586</v>
      </c>
      <c r="D124" s="1" t="s">
        <v>235</v>
      </c>
      <c r="E124" s="1" t="s">
        <v>618</v>
      </c>
      <c r="F124" s="5">
        <v>45153</v>
      </c>
      <c r="G124" s="1"/>
      <c r="H124" s="5">
        <v>45153</v>
      </c>
      <c r="I124" s="3">
        <v>1</v>
      </c>
      <c r="J124" s="6">
        <v>1</v>
      </c>
      <c r="K124" s="6">
        <v>420</v>
      </c>
      <c r="L124" s="6">
        <v>420</v>
      </c>
      <c r="M124" s="6">
        <v>420</v>
      </c>
      <c r="N124" s="6">
        <v>420</v>
      </c>
      <c r="O124" s="4" t="s">
        <v>633</v>
      </c>
      <c r="P124" s="6">
        <v>0</v>
      </c>
      <c r="Q124" s="6">
        <v>0</v>
      </c>
      <c r="R124" s="1" t="s">
        <v>633</v>
      </c>
      <c r="S124" s="1" t="s">
        <v>112</v>
      </c>
      <c r="T124" s="7" t="str">
        <f>HYPERLINK("https://my.zakupivli.pro/remote/dispatcher/state_purchase_view/44536097")</f>
        <v>https://my.zakupivli.pro/remote/dispatcher/state_purchase_view/44536097</v>
      </c>
      <c r="U124" s="1" t="s">
        <v>694</v>
      </c>
      <c r="V124" s="3">
        <v>0</v>
      </c>
      <c r="W124" s="1"/>
      <c r="X124" s="1" t="s">
        <v>316</v>
      </c>
      <c r="Y124" s="6">
        <v>420</v>
      </c>
      <c r="Z124" s="1" t="s">
        <v>499</v>
      </c>
      <c r="AA124" s="1" t="s">
        <v>692</v>
      </c>
      <c r="AB124" s="1"/>
      <c r="AC124" s="1"/>
      <c r="AD124" s="1" t="s">
        <v>13</v>
      </c>
    </row>
    <row r="125" spans="1:30" ht="39">
      <c r="A125" s="3">
        <v>123</v>
      </c>
      <c r="B125" s="1" t="s">
        <v>441</v>
      </c>
      <c r="C125" s="4" t="s">
        <v>527</v>
      </c>
      <c r="D125" s="1" t="s">
        <v>19</v>
      </c>
      <c r="E125" s="1" t="s">
        <v>618</v>
      </c>
      <c r="F125" s="5">
        <v>45153</v>
      </c>
      <c r="G125" s="1"/>
      <c r="H125" s="5">
        <v>45153</v>
      </c>
      <c r="I125" s="3">
        <v>1</v>
      </c>
      <c r="J125" s="6">
        <v>2</v>
      </c>
      <c r="K125" s="6">
        <v>1500</v>
      </c>
      <c r="L125" s="6">
        <v>750</v>
      </c>
      <c r="M125" s="6">
        <v>1500</v>
      </c>
      <c r="N125" s="6">
        <v>750</v>
      </c>
      <c r="O125" s="4" t="s">
        <v>633</v>
      </c>
      <c r="P125" s="6">
        <v>0</v>
      </c>
      <c r="Q125" s="6">
        <v>0</v>
      </c>
      <c r="R125" s="1" t="s">
        <v>633</v>
      </c>
      <c r="S125" s="1" t="s">
        <v>112</v>
      </c>
      <c r="T125" s="7" t="str">
        <f>HYPERLINK("https://my.zakupivli.pro/remote/dispatcher/state_purchase_view/44536704")</f>
        <v>https://my.zakupivli.pro/remote/dispatcher/state_purchase_view/44536704</v>
      </c>
      <c r="U125" s="1" t="s">
        <v>694</v>
      </c>
      <c r="V125" s="3">
        <v>0</v>
      </c>
      <c r="W125" s="1"/>
      <c r="X125" s="1" t="s">
        <v>22</v>
      </c>
      <c r="Y125" s="6">
        <v>1500</v>
      </c>
      <c r="Z125" s="1" t="s">
        <v>499</v>
      </c>
      <c r="AA125" s="1" t="s">
        <v>692</v>
      </c>
      <c r="AB125" s="1"/>
      <c r="AC125" s="1"/>
      <c r="AD125" s="1" t="s">
        <v>13</v>
      </c>
    </row>
    <row r="126" spans="1:30" ht="39">
      <c r="A126" s="3">
        <v>124</v>
      </c>
      <c r="B126" s="1" t="s">
        <v>442</v>
      </c>
      <c r="C126" s="4" t="s">
        <v>604</v>
      </c>
      <c r="D126" s="1" t="s">
        <v>306</v>
      </c>
      <c r="E126" s="1" t="s">
        <v>618</v>
      </c>
      <c r="F126" s="5">
        <v>45155</v>
      </c>
      <c r="G126" s="1"/>
      <c r="H126" s="5">
        <v>45155</v>
      </c>
      <c r="I126" s="3">
        <v>1</v>
      </c>
      <c r="J126" s="6">
        <v>30</v>
      </c>
      <c r="K126" s="6">
        <v>28579.200000000001</v>
      </c>
      <c r="L126" s="6">
        <v>952.64</v>
      </c>
      <c r="M126" s="6">
        <v>28579.200000000001</v>
      </c>
      <c r="N126" s="6">
        <v>952.64</v>
      </c>
      <c r="O126" s="4" t="s">
        <v>621</v>
      </c>
      <c r="P126" s="6">
        <v>0</v>
      </c>
      <c r="Q126" s="6">
        <v>0</v>
      </c>
      <c r="R126" s="1" t="s">
        <v>621</v>
      </c>
      <c r="S126" s="1" t="s">
        <v>62</v>
      </c>
      <c r="T126" s="7" t="str">
        <f>HYPERLINK("https://my.zakupivli.pro/remote/dispatcher/state_purchase_view/44578350")</f>
        <v>https://my.zakupivli.pro/remote/dispatcher/state_purchase_view/44578350</v>
      </c>
      <c r="U126" s="1" t="s">
        <v>694</v>
      </c>
      <c r="V126" s="3">
        <v>0</v>
      </c>
      <c r="W126" s="1"/>
      <c r="X126" s="1" t="s">
        <v>23</v>
      </c>
      <c r="Y126" s="6">
        <v>28579.200000000001</v>
      </c>
      <c r="Z126" s="1" t="s">
        <v>499</v>
      </c>
      <c r="AA126" s="1" t="s">
        <v>692</v>
      </c>
      <c r="AB126" s="1"/>
      <c r="AC126" s="1"/>
      <c r="AD126" s="1" t="s">
        <v>13</v>
      </c>
    </row>
    <row r="127" spans="1:30" ht="26.25">
      <c r="A127" s="3">
        <v>125</v>
      </c>
      <c r="B127" s="1" t="s">
        <v>443</v>
      </c>
      <c r="C127" s="4" t="s">
        <v>557</v>
      </c>
      <c r="D127" s="1" t="s">
        <v>153</v>
      </c>
      <c r="E127" s="1" t="s">
        <v>618</v>
      </c>
      <c r="F127" s="5">
        <v>45155</v>
      </c>
      <c r="G127" s="1"/>
      <c r="H127" s="5">
        <v>45155</v>
      </c>
      <c r="I127" s="3">
        <v>1</v>
      </c>
      <c r="J127" s="6">
        <v>1</v>
      </c>
      <c r="K127" s="6">
        <v>10795</v>
      </c>
      <c r="L127" s="6">
        <v>10795</v>
      </c>
      <c r="M127" s="6">
        <v>10795</v>
      </c>
      <c r="N127" s="6">
        <v>10795</v>
      </c>
      <c r="O127" s="4" t="s">
        <v>623</v>
      </c>
      <c r="P127" s="6">
        <v>0</v>
      </c>
      <c r="Q127" s="6">
        <v>0</v>
      </c>
      <c r="R127" s="1" t="s">
        <v>623</v>
      </c>
      <c r="S127" s="1" t="s">
        <v>129</v>
      </c>
      <c r="T127" s="7" t="str">
        <f>HYPERLINK("https://my.zakupivli.pro/remote/dispatcher/state_purchase_view/44579135")</f>
        <v>https://my.zakupivli.pro/remote/dispatcher/state_purchase_view/44579135</v>
      </c>
      <c r="U127" s="1" t="s">
        <v>694</v>
      </c>
      <c r="V127" s="3">
        <v>0</v>
      </c>
      <c r="W127" s="1"/>
      <c r="X127" s="1" t="s">
        <v>24</v>
      </c>
      <c r="Y127" s="6">
        <v>10795</v>
      </c>
      <c r="Z127" s="1" t="s">
        <v>499</v>
      </c>
      <c r="AA127" s="1" t="s">
        <v>692</v>
      </c>
      <c r="AB127" s="1"/>
      <c r="AC127" s="1"/>
      <c r="AD127" s="1" t="s">
        <v>13</v>
      </c>
    </row>
    <row r="128" spans="1:30" ht="39">
      <c r="A128" s="3">
        <v>126</v>
      </c>
      <c r="B128" s="1" t="s">
        <v>444</v>
      </c>
      <c r="C128" s="4" t="s">
        <v>527</v>
      </c>
      <c r="D128" s="1" t="s">
        <v>19</v>
      </c>
      <c r="E128" s="1" t="s">
        <v>618</v>
      </c>
      <c r="F128" s="5">
        <v>45155</v>
      </c>
      <c r="G128" s="1"/>
      <c r="H128" s="5">
        <v>45155</v>
      </c>
      <c r="I128" s="3">
        <v>1</v>
      </c>
      <c r="J128" s="6">
        <v>20</v>
      </c>
      <c r="K128" s="6">
        <v>5400</v>
      </c>
      <c r="L128" s="6">
        <v>270</v>
      </c>
      <c r="M128" s="6">
        <v>5400</v>
      </c>
      <c r="N128" s="6">
        <v>270</v>
      </c>
      <c r="O128" s="4" t="s">
        <v>518</v>
      </c>
      <c r="P128" s="6">
        <v>0</v>
      </c>
      <c r="Q128" s="6">
        <v>0</v>
      </c>
      <c r="R128" s="1" t="s">
        <v>518</v>
      </c>
      <c r="S128" s="1" t="s">
        <v>178</v>
      </c>
      <c r="T128" s="7" t="str">
        <f>HYPERLINK("https://my.zakupivli.pro/remote/dispatcher/state_purchase_view/44589979")</f>
        <v>https://my.zakupivli.pro/remote/dispatcher/state_purchase_view/44589979</v>
      </c>
      <c r="U128" s="1" t="s">
        <v>694</v>
      </c>
      <c r="V128" s="3">
        <v>0</v>
      </c>
      <c r="W128" s="1"/>
      <c r="X128" s="1" t="s">
        <v>25</v>
      </c>
      <c r="Y128" s="6">
        <v>5400</v>
      </c>
      <c r="Z128" s="1" t="s">
        <v>499</v>
      </c>
      <c r="AA128" s="1" t="s">
        <v>692</v>
      </c>
      <c r="AB128" s="1"/>
      <c r="AC128" s="1"/>
      <c r="AD128" s="1" t="s">
        <v>13</v>
      </c>
    </row>
    <row r="129" spans="1:30" ht="39">
      <c r="A129" s="3">
        <v>127</v>
      </c>
      <c r="B129" s="1" t="s">
        <v>445</v>
      </c>
      <c r="C129" s="4" t="s">
        <v>527</v>
      </c>
      <c r="D129" s="1" t="s">
        <v>19</v>
      </c>
      <c r="E129" s="1" t="s">
        <v>618</v>
      </c>
      <c r="F129" s="5">
        <v>45155</v>
      </c>
      <c r="G129" s="1"/>
      <c r="H129" s="5">
        <v>45155</v>
      </c>
      <c r="I129" s="3">
        <v>1</v>
      </c>
      <c r="J129" s="6">
        <v>2</v>
      </c>
      <c r="K129" s="6">
        <v>100</v>
      </c>
      <c r="L129" s="6">
        <v>50</v>
      </c>
      <c r="M129" s="6">
        <v>100</v>
      </c>
      <c r="N129" s="6">
        <v>50</v>
      </c>
      <c r="O129" s="4" t="s">
        <v>518</v>
      </c>
      <c r="P129" s="6">
        <v>0</v>
      </c>
      <c r="Q129" s="6">
        <v>0</v>
      </c>
      <c r="R129" s="1" t="s">
        <v>518</v>
      </c>
      <c r="S129" s="1" t="s">
        <v>178</v>
      </c>
      <c r="T129" s="7" t="str">
        <f>HYPERLINK("https://my.zakupivli.pro/remote/dispatcher/state_purchase_view/44590747")</f>
        <v>https://my.zakupivli.pro/remote/dispatcher/state_purchase_view/44590747</v>
      </c>
      <c r="U129" s="1" t="s">
        <v>694</v>
      </c>
      <c r="V129" s="3">
        <v>0</v>
      </c>
      <c r="W129" s="1"/>
      <c r="X129" s="1" t="s">
        <v>26</v>
      </c>
      <c r="Y129" s="6">
        <v>100</v>
      </c>
      <c r="Z129" s="1" t="s">
        <v>499</v>
      </c>
      <c r="AA129" s="1" t="s">
        <v>692</v>
      </c>
      <c r="AB129" s="1"/>
      <c r="AC129" s="1"/>
      <c r="AD129" s="1" t="s">
        <v>13</v>
      </c>
    </row>
    <row r="130" spans="1:30" ht="26.25">
      <c r="A130" s="3">
        <v>128</v>
      </c>
      <c r="B130" s="1" t="s">
        <v>446</v>
      </c>
      <c r="C130" s="4" t="s">
        <v>582</v>
      </c>
      <c r="D130" s="1" t="s">
        <v>233</v>
      </c>
      <c r="E130" s="1" t="s">
        <v>618</v>
      </c>
      <c r="F130" s="5">
        <v>45155</v>
      </c>
      <c r="G130" s="1"/>
      <c r="H130" s="5">
        <v>45155</v>
      </c>
      <c r="I130" s="3">
        <v>1</v>
      </c>
      <c r="J130" s="6">
        <v>3</v>
      </c>
      <c r="K130" s="6">
        <v>5250</v>
      </c>
      <c r="L130" s="6">
        <v>1750</v>
      </c>
      <c r="M130" s="6">
        <v>5250</v>
      </c>
      <c r="N130" s="6">
        <v>1750</v>
      </c>
      <c r="O130" s="4" t="s">
        <v>518</v>
      </c>
      <c r="P130" s="6">
        <v>0</v>
      </c>
      <c r="Q130" s="6">
        <v>0</v>
      </c>
      <c r="R130" s="1" t="s">
        <v>518</v>
      </c>
      <c r="S130" s="1" t="s">
        <v>178</v>
      </c>
      <c r="T130" s="7" t="str">
        <f>HYPERLINK("https://my.zakupivli.pro/remote/dispatcher/state_purchase_view/44591481")</f>
        <v>https://my.zakupivli.pro/remote/dispatcher/state_purchase_view/44591481</v>
      </c>
      <c r="U130" s="1" t="s">
        <v>694</v>
      </c>
      <c r="V130" s="3">
        <v>0</v>
      </c>
      <c r="W130" s="1"/>
      <c r="X130" s="1" t="s">
        <v>27</v>
      </c>
      <c r="Y130" s="6">
        <v>5250</v>
      </c>
      <c r="Z130" s="1" t="s">
        <v>499</v>
      </c>
      <c r="AA130" s="1" t="s">
        <v>692</v>
      </c>
      <c r="AB130" s="1"/>
      <c r="AC130" s="1"/>
      <c r="AD130" s="1" t="s">
        <v>13</v>
      </c>
    </row>
    <row r="131" spans="1:30" ht="51.75">
      <c r="A131" s="3">
        <v>129</v>
      </c>
      <c r="B131" s="1" t="s">
        <v>447</v>
      </c>
      <c r="C131" s="4" t="s">
        <v>4</v>
      </c>
      <c r="D131" s="1" t="s">
        <v>87</v>
      </c>
      <c r="E131" s="1" t="s">
        <v>618</v>
      </c>
      <c r="F131" s="5">
        <v>45155</v>
      </c>
      <c r="G131" s="1"/>
      <c r="H131" s="5">
        <v>45155</v>
      </c>
      <c r="I131" s="3">
        <v>1</v>
      </c>
      <c r="J131" s="6">
        <v>10</v>
      </c>
      <c r="K131" s="6">
        <v>12690</v>
      </c>
      <c r="L131" s="6">
        <v>1269</v>
      </c>
      <c r="M131" s="6">
        <v>12690</v>
      </c>
      <c r="N131" s="6">
        <v>1269</v>
      </c>
      <c r="O131" s="4" t="s">
        <v>518</v>
      </c>
      <c r="P131" s="6">
        <v>0</v>
      </c>
      <c r="Q131" s="6">
        <v>0</v>
      </c>
      <c r="R131" s="1" t="s">
        <v>518</v>
      </c>
      <c r="S131" s="1" t="s">
        <v>178</v>
      </c>
      <c r="T131" s="7" t="str">
        <f>HYPERLINK("https://my.zakupivli.pro/remote/dispatcher/state_purchase_view/44594847")</f>
        <v>https://my.zakupivli.pro/remote/dispatcher/state_purchase_view/44594847</v>
      </c>
      <c r="U131" s="1" t="s">
        <v>694</v>
      </c>
      <c r="V131" s="3">
        <v>0</v>
      </c>
      <c r="W131" s="1"/>
      <c r="X131" s="1" t="s">
        <v>28</v>
      </c>
      <c r="Y131" s="6">
        <v>12690</v>
      </c>
      <c r="Z131" s="1" t="s">
        <v>499</v>
      </c>
      <c r="AA131" s="1" t="s">
        <v>692</v>
      </c>
      <c r="AB131" s="1"/>
      <c r="AC131" s="1"/>
      <c r="AD131" s="1" t="s">
        <v>13</v>
      </c>
    </row>
    <row r="132" spans="1:30" ht="39">
      <c r="A132" s="3">
        <v>130</v>
      </c>
      <c r="B132" s="1" t="s">
        <v>448</v>
      </c>
      <c r="C132" s="4" t="s">
        <v>539</v>
      </c>
      <c r="D132" s="1" t="s">
        <v>87</v>
      </c>
      <c r="E132" s="1" t="s">
        <v>618</v>
      </c>
      <c r="F132" s="5">
        <v>45155</v>
      </c>
      <c r="G132" s="1"/>
      <c r="H132" s="5">
        <v>45155</v>
      </c>
      <c r="I132" s="3">
        <v>1</v>
      </c>
      <c r="J132" s="6">
        <v>30</v>
      </c>
      <c r="K132" s="6">
        <v>5600</v>
      </c>
      <c r="L132" s="6">
        <v>186.66666666666666</v>
      </c>
      <c r="M132" s="6">
        <v>5600</v>
      </c>
      <c r="N132" s="6">
        <v>186.66666666666666</v>
      </c>
      <c r="O132" s="4" t="s">
        <v>518</v>
      </c>
      <c r="P132" s="6">
        <v>0</v>
      </c>
      <c r="Q132" s="6">
        <v>0</v>
      </c>
      <c r="R132" s="1" t="s">
        <v>518</v>
      </c>
      <c r="S132" s="1" t="s">
        <v>178</v>
      </c>
      <c r="T132" s="7" t="str">
        <f>HYPERLINK("https://my.zakupivli.pro/remote/dispatcher/state_purchase_view/44596114")</f>
        <v>https://my.zakupivli.pro/remote/dispatcher/state_purchase_view/44596114</v>
      </c>
      <c r="U132" s="1" t="s">
        <v>694</v>
      </c>
      <c r="V132" s="3">
        <v>0</v>
      </c>
      <c r="W132" s="1"/>
      <c r="X132" s="1" t="s">
        <v>29</v>
      </c>
      <c r="Y132" s="6">
        <v>5600</v>
      </c>
      <c r="Z132" s="1" t="s">
        <v>499</v>
      </c>
      <c r="AA132" s="1" t="s">
        <v>692</v>
      </c>
      <c r="AB132" s="1"/>
      <c r="AC132" s="1"/>
      <c r="AD132" s="1" t="s">
        <v>13</v>
      </c>
    </row>
    <row r="133" spans="1:30">
      <c r="A133" s="3">
        <v>131</v>
      </c>
      <c r="B133" s="1" t="s">
        <v>449</v>
      </c>
      <c r="C133" s="4" t="s">
        <v>607</v>
      </c>
      <c r="D133" s="1" t="s">
        <v>236</v>
      </c>
      <c r="E133" s="1" t="s">
        <v>618</v>
      </c>
      <c r="F133" s="5">
        <v>45159</v>
      </c>
      <c r="G133" s="1"/>
      <c r="H133" s="5">
        <v>45159</v>
      </c>
      <c r="I133" s="3">
        <v>1</v>
      </c>
      <c r="J133" s="6">
        <v>3</v>
      </c>
      <c r="K133" s="6">
        <v>1070</v>
      </c>
      <c r="L133" s="6">
        <v>356.66666666666669</v>
      </c>
      <c r="M133" s="6">
        <v>1070</v>
      </c>
      <c r="N133" s="6">
        <v>356.66666666666669</v>
      </c>
      <c r="O133" s="4" t="s">
        <v>518</v>
      </c>
      <c r="P133" s="6">
        <v>0</v>
      </c>
      <c r="Q133" s="6">
        <v>0</v>
      </c>
      <c r="R133" s="1" t="s">
        <v>518</v>
      </c>
      <c r="S133" s="1" t="s">
        <v>178</v>
      </c>
      <c r="T133" s="7" t="str">
        <f>HYPERLINK("https://my.zakupivli.pro/remote/dispatcher/state_purchase_view/44650764")</f>
        <v>https://my.zakupivli.pro/remote/dispatcher/state_purchase_view/44650764</v>
      </c>
      <c r="U133" s="1" t="s">
        <v>694</v>
      </c>
      <c r="V133" s="3">
        <v>0</v>
      </c>
      <c r="W133" s="1"/>
      <c r="X133" s="1" t="s">
        <v>30</v>
      </c>
      <c r="Y133" s="6">
        <v>1070</v>
      </c>
      <c r="Z133" s="1" t="s">
        <v>499</v>
      </c>
      <c r="AA133" s="1" t="s">
        <v>692</v>
      </c>
      <c r="AB133" s="1"/>
      <c r="AC133" s="1"/>
      <c r="AD133" s="1" t="s">
        <v>13</v>
      </c>
    </row>
    <row r="134" spans="1:30" ht="39">
      <c r="A134" s="3">
        <v>132</v>
      </c>
      <c r="B134" s="1" t="s">
        <v>450</v>
      </c>
      <c r="C134" s="4" t="s">
        <v>6</v>
      </c>
      <c r="D134" s="1" t="s">
        <v>121</v>
      </c>
      <c r="E134" s="1" t="s">
        <v>618</v>
      </c>
      <c r="F134" s="5">
        <v>45162</v>
      </c>
      <c r="G134" s="1"/>
      <c r="H134" s="5">
        <v>45162</v>
      </c>
      <c r="I134" s="3">
        <v>1</v>
      </c>
      <c r="J134" s="6">
        <v>80</v>
      </c>
      <c r="K134" s="6">
        <v>47200</v>
      </c>
      <c r="L134" s="6">
        <v>590</v>
      </c>
      <c r="M134" s="6">
        <v>47200</v>
      </c>
      <c r="N134" s="6">
        <v>590</v>
      </c>
      <c r="O134" s="4" t="s">
        <v>506</v>
      </c>
      <c r="P134" s="6">
        <v>0</v>
      </c>
      <c r="Q134" s="6">
        <v>0</v>
      </c>
      <c r="R134" s="1" t="s">
        <v>506</v>
      </c>
      <c r="S134" s="1" t="s">
        <v>132</v>
      </c>
      <c r="T134" s="7" t="str">
        <f>HYPERLINK("https://my.zakupivli.pro/remote/dispatcher/state_purchase_view/44720208")</f>
        <v>https://my.zakupivli.pro/remote/dispatcher/state_purchase_view/44720208</v>
      </c>
      <c r="U134" s="1" t="s">
        <v>694</v>
      </c>
      <c r="V134" s="3">
        <v>0</v>
      </c>
      <c r="W134" s="1"/>
      <c r="X134" s="1" t="s">
        <v>31</v>
      </c>
      <c r="Y134" s="6">
        <v>47200</v>
      </c>
      <c r="Z134" s="1" t="s">
        <v>499</v>
      </c>
      <c r="AA134" s="1" t="s">
        <v>692</v>
      </c>
      <c r="AB134" s="1"/>
      <c r="AC134" s="1"/>
      <c r="AD134" s="1" t="s">
        <v>13</v>
      </c>
    </row>
    <row r="135" spans="1:30" ht="39">
      <c r="A135" s="3">
        <v>133</v>
      </c>
      <c r="B135" s="1" t="s">
        <v>451</v>
      </c>
      <c r="C135" s="4" t="s">
        <v>570</v>
      </c>
      <c r="D135" s="1" t="s">
        <v>217</v>
      </c>
      <c r="E135" s="1" t="s">
        <v>618</v>
      </c>
      <c r="F135" s="5">
        <v>45163</v>
      </c>
      <c r="G135" s="1"/>
      <c r="H135" s="5">
        <v>45163</v>
      </c>
      <c r="I135" s="3">
        <v>1</v>
      </c>
      <c r="J135" s="6">
        <v>2</v>
      </c>
      <c r="K135" s="6">
        <v>9100</v>
      </c>
      <c r="L135" s="6">
        <v>4550</v>
      </c>
      <c r="M135" s="6">
        <v>9100</v>
      </c>
      <c r="N135" s="6">
        <v>4550</v>
      </c>
      <c r="O135" s="4" t="s">
        <v>518</v>
      </c>
      <c r="P135" s="6">
        <v>0</v>
      </c>
      <c r="Q135" s="6">
        <v>0</v>
      </c>
      <c r="R135" s="1" t="s">
        <v>518</v>
      </c>
      <c r="S135" s="1" t="s">
        <v>178</v>
      </c>
      <c r="T135" s="7" t="str">
        <f>HYPERLINK("https://my.zakupivli.pro/remote/dispatcher/state_purchase_view/44750980")</f>
        <v>https://my.zakupivli.pro/remote/dispatcher/state_purchase_view/44750980</v>
      </c>
      <c r="U135" s="1" t="s">
        <v>694</v>
      </c>
      <c r="V135" s="3">
        <v>0</v>
      </c>
      <c r="W135" s="1"/>
      <c r="X135" s="1" t="s">
        <v>33</v>
      </c>
      <c r="Y135" s="6">
        <v>9100</v>
      </c>
      <c r="Z135" s="1" t="s">
        <v>499</v>
      </c>
      <c r="AA135" s="1" t="s">
        <v>692</v>
      </c>
      <c r="AB135" s="1"/>
      <c r="AC135" s="1"/>
      <c r="AD135" s="1" t="s">
        <v>13</v>
      </c>
    </row>
    <row r="136" spans="1:30" ht="39">
      <c r="A136" s="3">
        <v>134</v>
      </c>
      <c r="B136" s="1" t="s">
        <v>452</v>
      </c>
      <c r="C136" s="4" t="s">
        <v>539</v>
      </c>
      <c r="D136" s="1" t="s">
        <v>87</v>
      </c>
      <c r="E136" s="1" t="s">
        <v>618</v>
      </c>
      <c r="F136" s="5">
        <v>45163</v>
      </c>
      <c r="G136" s="1"/>
      <c r="H136" s="5">
        <v>45163</v>
      </c>
      <c r="I136" s="3">
        <v>1</v>
      </c>
      <c r="J136" s="6">
        <v>20</v>
      </c>
      <c r="K136" s="6">
        <v>4800</v>
      </c>
      <c r="L136" s="6">
        <v>240</v>
      </c>
      <c r="M136" s="6">
        <v>4800</v>
      </c>
      <c r="N136" s="6">
        <v>240</v>
      </c>
      <c r="O136" s="4" t="s">
        <v>518</v>
      </c>
      <c r="P136" s="6">
        <v>0</v>
      </c>
      <c r="Q136" s="6">
        <v>0</v>
      </c>
      <c r="R136" s="1" t="s">
        <v>518</v>
      </c>
      <c r="S136" s="1" t="s">
        <v>178</v>
      </c>
      <c r="T136" s="7" t="str">
        <f>HYPERLINK("https://my.zakupivli.pro/remote/dispatcher/state_purchase_view/44751822")</f>
        <v>https://my.zakupivli.pro/remote/dispatcher/state_purchase_view/44751822</v>
      </c>
      <c r="U136" s="1" t="s">
        <v>694</v>
      </c>
      <c r="V136" s="3">
        <v>0</v>
      </c>
      <c r="W136" s="1"/>
      <c r="X136" s="1" t="s">
        <v>34</v>
      </c>
      <c r="Y136" s="6">
        <v>4800</v>
      </c>
      <c r="Z136" s="1" t="s">
        <v>499</v>
      </c>
      <c r="AA136" s="1" t="s">
        <v>692</v>
      </c>
      <c r="AB136" s="1"/>
      <c r="AC136" s="1"/>
      <c r="AD136" s="1" t="s">
        <v>13</v>
      </c>
    </row>
    <row r="137" spans="1:30" ht="51.75">
      <c r="A137" s="3">
        <v>135</v>
      </c>
      <c r="B137" s="1" t="s">
        <v>453</v>
      </c>
      <c r="C137" s="4" t="s">
        <v>2</v>
      </c>
      <c r="D137" s="1" t="s">
        <v>181</v>
      </c>
      <c r="E137" s="1" t="s">
        <v>618</v>
      </c>
      <c r="F137" s="5">
        <v>45173</v>
      </c>
      <c r="G137" s="1"/>
      <c r="H137" s="5">
        <v>45173</v>
      </c>
      <c r="I137" s="3">
        <v>1</v>
      </c>
      <c r="J137" s="6">
        <v>48</v>
      </c>
      <c r="K137" s="6">
        <v>5899.7</v>
      </c>
      <c r="L137" s="6">
        <v>122.91041666666666</v>
      </c>
      <c r="M137" s="6">
        <v>5899.7</v>
      </c>
      <c r="N137" s="6">
        <v>122.91041666666666</v>
      </c>
      <c r="O137" s="4" t="s">
        <v>664</v>
      </c>
      <c r="P137" s="6">
        <v>0</v>
      </c>
      <c r="Q137" s="6">
        <v>0</v>
      </c>
      <c r="R137" s="1" t="s">
        <v>664</v>
      </c>
      <c r="S137" s="1" t="s">
        <v>205</v>
      </c>
      <c r="T137" s="7" t="str">
        <f>HYPERLINK("https://my.zakupivli.pro/remote/dispatcher/state_purchase_view/44908142")</f>
        <v>https://my.zakupivli.pro/remote/dispatcher/state_purchase_view/44908142</v>
      </c>
      <c r="U137" s="1" t="s">
        <v>694</v>
      </c>
      <c r="V137" s="3">
        <v>0</v>
      </c>
      <c r="W137" s="1"/>
      <c r="X137" s="1" t="s">
        <v>36</v>
      </c>
      <c r="Y137" s="6">
        <v>5899.7</v>
      </c>
      <c r="Z137" s="1" t="s">
        <v>499</v>
      </c>
      <c r="AA137" s="1" t="s">
        <v>692</v>
      </c>
      <c r="AB137" s="1"/>
      <c r="AC137" s="1"/>
      <c r="AD137" s="1" t="s">
        <v>13</v>
      </c>
    </row>
    <row r="138" spans="1:30" ht="51.75">
      <c r="A138" s="3">
        <v>136</v>
      </c>
      <c r="B138" s="1" t="s">
        <v>454</v>
      </c>
      <c r="C138" s="4" t="s">
        <v>3</v>
      </c>
      <c r="D138" s="1" t="s">
        <v>19</v>
      </c>
      <c r="E138" s="1" t="s">
        <v>618</v>
      </c>
      <c r="F138" s="5">
        <v>45173</v>
      </c>
      <c r="G138" s="1"/>
      <c r="H138" s="5">
        <v>45173</v>
      </c>
      <c r="I138" s="3">
        <v>1</v>
      </c>
      <c r="J138" s="6">
        <v>40</v>
      </c>
      <c r="K138" s="6">
        <v>15400</v>
      </c>
      <c r="L138" s="6">
        <v>385</v>
      </c>
      <c r="M138" s="6">
        <v>15400</v>
      </c>
      <c r="N138" s="6">
        <v>385</v>
      </c>
      <c r="O138" s="4" t="s">
        <v>650</v>
      </c>
      <c r="P138" s="6">
        <v>0</v>
      </c>
      <c r="Q138" s="6">
        <v>0</v>
      </c>
      <c r="R138" s="1" t="s">
        <v>650</v>
      </c>
      <c r="S138" s="1" t="s">
        <v>93</v>
      </c>
      <c r="T138" s="7" t="str">
        <f>HYPERLINK("https://my.zakupivli.pro/remote/dispatcher/state_purchase_view/44909186")</f>
        <v>https://my.zakupivli.pro/remote/dispatcher/state_purchase_view/44909186</v>
      </c>
      <c r="U138" s="1" t="s">
        <v>694</v>
      </c>
      <c r="V138" s="3">
        <v>0</v>
      </c>
      <c r="W138" s="1"/>
      <c r="X138" s="1" t="s">
        <v>37</v>
      </c>
      <c r="Y138" s="6">
        <v>15400</v>
      </c>
      <c r="Z138" s="1" t="s">
        <v>499</v>
      </c>
      <c r="AA138" s="1" t="s">
        <v>692</v>
      </c>
      <c r="AB138" s="1"/>
      <c r="AC138" s="1"/>
      <c r="AD138" s="1" t="s">
        <v>13</v>
      </c>
    </row>
    <row r="139" spans="1:30" ht="26.25">
      <c r="A139" s="3">
        <v>137</v>
      </c>
      <c r="B139" s="1" t="s">
        <v>455</v>
      </c>
      <c r="C139" s="4" t="s">
        <v>601</v>
      </c>
      <c r="D139" s="1" t="s">
        <v>283</v>
      </c>
      <c r="E139" s="1" t="s">
        <v>618</v>
      </c>
      <c r="F139" s="5">
        <v>45182</v>
      </c>
      <c r="G139" s="1"/>
      <c r="H139" s="5">
        <v>45182</v>
      </c>
      <c r="I139" s="3">
        <v>1</v>
      </c>
      <c r="J139" s="6">
        <v>1</v>
      </c>
      <c r="K139" s="6">
        <v>250</v>
      </c>
      <c r="L139" s="6">
        <v>250</v>
      </c>
      <c r="M139" s="6">
        <v>250</v>
      </c>
      <c r="N139" s="6">
        <v>250</v>
      </c>
      <c r="O139" s="4" t="s">
        <v>512</v>
      </c>
      <c r="P139" s="6">
        <v>0</v>
      </c>
      <c r="Q139" s="6">
        <v>0</v>
      </c>
      <c r="R139" s="1" t="s">
        <v>512</v>
      </c>
      <c r="S139" s="1" t="s">
        <v>156</v>
      </c>
      <c r="T139" s="7" t="str">
        <f>HYPERLINK("https://my.zakupivli.pro/remote/dispatcher/state_purchase_view/45130217")</f>
        <v>https://my.zakupivli.pro/remote/dispatcher/state_purchase_view/45130217</v>
      </c>
      <c r="U139" s="1" t="s">
        <v>694</v>
      </c>
      <c r="V139" s="3">
        <v>0</v>
      </c>
      <c r="W139" s="1"/>
      <c r="X139" s="1" t="s">
        <v>38</v>
      </c>
      <c r="Y139" s="6">
        <v>250</v>
      </c>
      <c r="Z139" s="1" t="s">
        <v>499</v>
      </c>
      <c r="AA139" s="1" t="s">
        <v>692</v>
      </c>
      <c r="AB139" s="1"/>
      <c r="AC139" s="1"/>
      <c r="AD139" s="1" t="s">
        <v>13</v>
      </c>
    </row>
    <row r="140" spans="1:30" ht="39">
      <c r="A140" s="3">
        <v>138</v>
      </c>
      <c r="B140" s="1" t="s">
        <v>456</v>
      </c>
      <c r="C140" s="4" t="s">
        <v>570</v>
      </c>
      <c r="D140" s="1" t="s">
        <v>217</v>
      </c>
      <c r="E140" s="1" t="s">
        <v>618</v>
      </c>
      <c r="F140" s="5">
        <v>45184</v>
      </c>
      <c r="G140" s="1"/>
      <c r="H140" s="5">
        <v>45184</v>
      </c>
      <c r="I140" s="3">
        <v>1</v>
      </c>
      <c r="J140" s="6">
        <v>41</v>
      </c>
      <c r="K140" s="6">
        <v>78034</v>
      </c>
      <c r="L140" s="6">
        <v>1903.2682926829268</v>
      </c>
      <c r="M140" s="6">
        <v>78034</v>
      </c>
      <c r="N140" s="6">
        <v>1903.2682926829268</v>
      </c>
      <c r="O140" s="4" t="s">
        <v>518</v>
      </c>
      <c r="P140" s="6">
        <v>0</v>
      </c>
      <c r="Q140" s="6">
        <v>0</v>
      </c>
      <c r="R140" s="1" t="s">
        <v>518</v>
      </c>
      <c r="S140" s="1" t="s">
        <v>178</v>
      </c>
      <c r="T140" s="7" t="str">
        <f>HYPERLINK("https://my.zakupivli.pro/remote/dispatcher/state_purchase_view/45213084")</f>
        <v>https://my.zakupivli.pro/remote/dispatcher/state_purchase_view/45213084</v>
      </c>
      <c r="U140" s="1" t="s">
        <v>694</v>
      </c>
      <c r="V140" s="3">
        <v>0</v>
      </c>
      <c r="W140" s="1"/>
      <c r="X140" s="1" t="s">
        <v>41</v>
      </c>
      <c r="Y140" s="6">
        <v>78034</v>
      </c>
      <c r="Z140" s="1" t="s">
        <v>499</v>
      </c>
      <c r="AA140" s="1" t="s">
        <v>692</v>
      </c>
      <c r="AB140" s="1"/>
      <c r="AC140" s="1"/>
      <c r="AD140" s="1" t="s">
        <v>13</v>
      </c>
    </row>
    <row r="141" spans="1:30" ht="64.5">
      <c r="A141" s="3">
        <v>139</v>
      </c>
      <c r="B141" s="1" t="s">
        <v>457</v>
      </c>
      <c r="C141" s="4" t="s">
        <v>8</v>
      </c>
      <c r="D141" s="1" t="s">
        <v>180</v>
      </c>
      <c r="E141" s="1" t="s">
        <v>618</v>
      </c>
      <c r="F141" s="5">
        <v>45184</v>
      </c>
      <c r="G141" s="1"/>
      <c r="H141" s="5">
        <v>45184</v>
      </c>
      <c r="I141" s="3">
        <v>1</v>
      </c>
      <c r="J141" s="6">
        <v>25</v>
      </c>
      <c r="K141" s="6">
        <v>18000</v>
      </c>
      <c r="L141" s="6">
        <v>720</v>
      </c>
      <c r="M141" s="6">
        <v>18000</v>
      </c>
      <c r="N141" s="6">
        <v>720</v>
      </c>
      <c r="O141" s="4" t="s">
        <v>686</v>
      </c>
      <c r="P141" s="6">
        <v>0</v>
      </c>
      <c r="Q141" s="6">
        <v>0</v>
      </c>
      <c r="R141" s="1" t="s">
        <v>686</v>
      </c>
      <c r="S141" s="1" t="s">
        <v>157</v>
      </c>
      <c r="T141" s="7" t="str">
        <f>HYPERLINK("https://my.zakupivli.pro/remote/dispatcher/state_purchase_view/45214077")</f>
        <v>https://my.zakupivli.pro/remote/dispatcher/state_purchase_view/45214077</v>
      </c>
      <c r="U141" s="1" t="s">
        <v>694</v>
      </c>
      <c r="V141" s="3">
        <v>0</v>
      </c>
      <c r="W141" s="1"/>
      <c r="X141" s="1" t="s">
        <v>42</v>
      </c>
      <c r="Y141" s="6">
        <v>18000</v>
      </c>
      <c r="Z141" s="1" t="s">
        <v>499</v>
      </c>
      <c r="AA141" s="1" t="s">
        <v>692</v>
      </c>
      <c r="AB141" s="1"/>
      <c r="AC141" s="1"/>
      <c r="AD141" s="1" t="s">
        <v>13</v>
      </c>
    </row>
    <row r="142" spans="1:30" ht="26.25">
      <c r="A142" s="3">
        <v>140</v>
      </c>
      <c r="B142" s="1" t="s">
        <v>458</v>
      </c>
      <c r="C142" s="4" t="s">
        <v>563</v>
      </c>
      <c r="D142" s="1" t="s">
        <v>184</v>
      </c>
      <c r="E142" s="1" t="s">
        <v>618</v>
      </c>
      <c r="F142" s="5">
        <v>45184</v>
      </c>
      <c r="G142" s="1"/>
      <c r="H142" s="5">
        <v>45184</v>
      </c>
      <c r="I142" s="3">
        <v>1</v>
      </c>
      <c r="J142" s="6">
        <v>20</v>
      </c>
      <c r="K142" s="6">
        <v>44000</v>
      </c>
      <c r="L142" s="6">
        <v>2200</v>
      </c>
      <c r="M142" s="6">
        <v>44000</v>
      </c>
      <c r="N142" s="6">
        <v>2200</v>
      </c>
      <c r="O142" s="4" t="s">
        <v>507</v>
      </c>
      <c r="P142" s="6">
        <v>0</v>
      </c>
      <c r="Q142" s="6">
        <v>0</v>
      </c>
      <c r="R142" s="1" t="s">
        <v>507</v>
      </c>
      <c r="S142" s="1" t="s">
        <v>136</v>
      </c>
      <c r="T142" s="7" t="str">
        <f>HYPERLINK("https://my.zakupivli.pro/remote/dispatcher/state_purchase_view/45215314")</f>
        <v>https://my.zakupivli.pro/remote/dispatcher/state_purchase_view/45215314</v>
      </c>
      <c r="U142" s="1" t="s">
        <v>694</v>
      </c>
      <c r="V142" s="3">
        <v>0</v>
      </c>
      <c r="W142" s="1"/>
      <c r="X142" s="1" t="s">
        <v>44</v>
      </c>
      <c r="Y142" s="6">
        <v>44000</v>
      </c>
      <c r="Z142" s="1" t="s">
        <v>499</v>
      </c>
      <c r="AA142" s="1" t="s">
        <v>692</v>
      </c>
      <c r="AB142" s="1"/>
      <c r="AC142" s="1"/>
      <c r="AD142" s="1" t="s">
        <v>13</v>
      </c>
    </row>
    <row r="143" spans="1:30" ht="39">
      <c r="A143" s="3">
        <v>141</v>
      </c>
      <c r="B143" s="1" t="s">
        <v>460</v>
      </c>
      <c r="C143" s="4" t="s">
        <v>180</v>
      </c>
      <c r="D143" s="1" t="s">
        <v>180</v>
      </c>
      <c r="E143" s="1" t="s">
        <v>618</v>
      </c>
      <c r="F143" s="5">
        <v>45189</v>
      </c>
      <c r="G143" s="1"/>
      <c r="H143" s="5">
        <v>45189</v>
      </c>
      <c r="I143" s="3">
        <v>1</v>
      </c>
      <c r="J143" s="6">
        <v>10</v>
      </c>
      <c r="K143" s="6">
        <v>5210</v>
      </c>
      <c r="L143" s="6">
        <v>521</v>
      </c>
      <c r="M143" s="6">
        <v>5210</v>
      </c>
      <c r="N143" s="6">
        <v>521</v>
      </c>
      <c r="O143" s="4" t="s">
        <v>685</v>
      </c>
      <c r="P143" s="6">
        <v>0</v>
      </c>
      <c r="Q143" s="6">
        <v>0</v>
      </c>
      <c r="R143" s="1" t="s">
        <v>685</v>
      </c>
      <c r="S143" s="1" t="s">
        <v>157</v>
      </c>
      <c r="T143" s="7" t="str">
        <f>HYPERLINK("https://my.zakupivli.pro/remote/dispatcher/state_purchase_view/45315906")</f>
        <v>https://my.zakupivli.pro/remote/dispatcher/state_purchase_view/45315906</v>
      </c>
      <c r="U143" s="1" t="s">
        <v>694</v>
      </c>
      <c r="V143" s="3">
        <v>0</v>
      </c>
      <c r="W143" s="1"/>
      <c r="X143" s="1" t="s">
        <v>45</v>
      </c>
      <c r="Y143" s="6">
        <v>5210</v>
      </c>
      <c r="Z143" s="1" t="s">
        <v>499</v>
      </c>
      <c r="AA143" s="1" t="s">
        <v>692</v>
      </c>
      <c r="AB143" s="1"/>
      <c r="AC143" s="1"/>
      <c r="AD143" s="1" t="s">
        <v>13</v>
      </c>
    </row>
    <row r="144" spans="1:30" ht="26.25">
      <c r="A144" s="3">
        <v>142</v>
      </c>
      <c r="B144" s="1" t="s">
        <v>461</v>
      </c>
      <c r="C144" s="4" t="s">
        <v>86</v>
      </c>
      <c r="D144" s="1" t="s">
        <v>86</v>
      </c>
      <c r="E144" s="1" t="s">
        <v>618</v>
      </c>
      <c r="F144" s="5">
        <v>45190</v>
      </c>
      <c r="G144" s="1"/>
      <c r="H144" s="5">
        <v>45190</v>
      </c>
      <c r="I144" s="3">
        <v>1</v>
      </c>
      <c r="J144" s="6">
        <v>26</v>
      </c>
      <c r="K144" s="6">
        <v>15290</v>
      </c>
      <c r="L144" s="6">
        <v>588.07692307692309</v>
      </c>
      <c r="M144" s="6">
        <v>15290</v>
      </c>
      <c r="N144" s="6">
        <v>588.07692307692309</v>
      </c>
      <c r="O144" s="4" t="s">
        <v>518</v>
      </c>
      <c r="P144" s="6">
        <v>0</v>
      </c>
      <c r="Q144" s="6">
        <v>0</v>
      </c>
      <c r="R144" s="1" t="s">
        <v>518</v>
      </c>
      <c r="S144" s="1" t="s">
        <v>178</v>
      </c>
      <c r="T144" s="7" t="str">
        <f>HYPERLINK("https://my.zakupivli.pro/remote/dispatcher/state_purchase_view/45331531")</f>
        <v>https://my.zakupivli.pro/remote/dispatcher/state_purchase_view/45331531</v>
      </c>
      <c r="U144" s="1" t="s">
        <v>694</v>
      </c>
      <c r="V144" s="3">
        <v>0</v>
      </c>
      <c r="W144" s="1"/>
      <c r="X144" s="1" t="s">
        <v>46</v>
      </c>
      <c r="Y144" s="6">
        <v>15290</v>
      </c>
      <c r="Z144" s="1" t="s">
        <v>499</v>
      </c>
      <c r="AA144" s="1" t="s">
        <v>692</v>
      </c>
      <c r="AB144" s="1"/>
      <c r="AC144" s="1"/>
      <c r="AD144" s="1" t="s">
        <v>13</v>
      </c>
    </row>
    <row r="145" spans="1:30" ht="26.25">
      <c r="A145" s="3">
        <v>143</v>
      </c>
      <c r="B145" s="1" t="s">
        <v>462</v>
      </c>
      <c r="C145" s="4" t="s">
        <v>567</v>
      </c>
      <c r="D145" s="1" t="s">
        <v>201</v>
      </c>
      <c r="E145" s="1" t="s">
        <v>618</v>
      </c>
      <c r="F145" s="5">
        <v>45197</v>
      </c>
      <c r="G145" s="1"/>
      <c r="H145" s="5">
        <v>45197</v>
      </c>
      <c r="I145" s="3">
        <v>1</v>
      </c>
      <c r="J145" s="6">
        <v>20</v>
      </c>
      <c r="K145" s="6">
        <v>4085.04</v>
      </c>
      <c r="L145" s="6">
        <v>204.25200000000001</v>
      </c>
      <c r="M145" s="6">
        <v>4085.04</v>
      </c>
      <c r="N145" s="6">
        <v>204.25200000000001</v>
      </c>
      <c r="O145" s="4" t="s">
        <v>668</v>
      </c>
      <c r="P145" s="6">
        <v>0</v>
      </c>
      <c r="Q145" s="6">
        <v>0</v>
      </c>
      <c r="R145" s="1" t="s">
        <v>668</v>
      </c>
      <c r="S145" s="1" t="s">
        <v>171</v>
      </c>
      <c r="T145" s="7" t="str">
        <f>HYPERLINK("https://my.zakupivli.pro/remote/dispatcher/state_purchase_view/45500535")</f>
        <v>https://my.zakupivli.pro/remote/dispatcher/state_purchase_view/45500535</v>
      </c>
      <c r="U145" s="1" t="s">
        <v>694</v>
      </c>
      <c r="V145" s="3">
        <v>0</v>
      </c>
      <c r="W145" s="1"/>
      <c r="X145" s="1" t="s">
        <v>213</v>
      </c>
      <c r="Y145" s="6">
        <v>4085.04</v>
      </c>
      <c r="Z145" s="1" t="s">
        <v>499</v>
      </c>
      <c r="AA145" s="1" t="s">
        <v>692</v>
      </c>
      <c r="AB145" s="1"/>
      <c r="AC145" s="1"/>
      <c r="AD145" s="1" t="s">
        <v>13</v>
      </c>
    </row>
    <row r="146" spans="1:30" ht="26.25">
      <c r="A146" s="3">
        <v>144</v>
      </c>
      <c r="B146" s="1" t="s">
        <v>463</v>
      </c>
      <c r="C146" s="4" t="s">
        <v>553</v>
      </c>
      <c r="D146" s="1" t="s">
        <v>121</v>
      </c>
      <c r="E146" s="1" t="s">
        <v>618</v>
      </c>
      <c r="F146" s="5">
        <v>45201</v>
      </c>
      <c r="G146" s="1"/>
      <c r="H146" s="5">
        <v>45201</v>
      </c>
      <c r="I146" s="3">
        <v>1</v>
      </c>
      <c r="J146" s="6">
        <v>80</v>
      </c>
      <c r="K146" s="6">
        <v>47200</v>
      </c>
      <c r="L146" s="6">
        <v>590</v>
      </c>
      <c r="M146" s="6">
        <v>47200</v>
      </c>
      <c r="N146" s="6">
        <v>590</v>
      </c>
      <c r="O146" s="4" t="s">
        <v>506</v>
      </c>
      <c r="P146" s="6">
        <v>0</v>
      </c>
      <c r="Q146" s="6">
        <v>0</v>
      </c>
      <c r="R146" s="1" t="s">
        <v>506</v>
      </c>
      <c r="S146" s="1" t="s">
        <v>132</v>
      </c>
      <c r="T146" s="7" t="str">
        <f>HYPERLINK("https://my.zakupivli.pro/remote/dispatcher/state_purchase_view/45567661")</f>
        <v>https://my.zakupivli.pro/remote/dispatcher/state_purchase_view/45567661</v>
      </c>
      <c r="U146" s="1" t="s">
        <v>694</v>
      </c>
      <c r="V146" s="3">
        <v>0</v>
      </c>
      <c r="W146" s="1"/>
      <c r="X146" s="1" t="s">
        <v>47</v>
      </c>
      <c r="Y146" s="6">
        <v>47200</v>
      </c>
      <c r="Z146" s="1" t="s">
        <v>499</v>
      </c>
      <c r="AA146" s="1" t="s">
        <v>692</v>
      </c>
      <c r="AB146" s="1"/>
      <c r="AC146" s="1"/>
      <c r="AD146" s="1" t="s">
        <v>13</v>
      </c>
    </row>
    <row r="147" spans="1:30" ht="39">
      <c r="A147" s="3">
        <v>145</v>
      </c>
      <c r="B147" s="1" t="s">
        <v>464</v>
      </c>
      <c r="C147" s="4" t="s">
        <v>538</v>
      </c>
      <c r="D147" s="1" t="s">
        <v>86</v>
      </c>
      <c r="E147" s="1" t="s">
        <v>618</v>
      </c>
      <c r="F147" s="5">
        <v>45201</v>
      </c>
      <c r="G147" s="1"/>
      <c r="H147" s="5">
        <v>45201</v>
      </c>
      <c r="I147" s="3">
        <v>1</v>
      </c>
      <c r="J147" s="6">
        <v>11</v>
      </c>
      <c r="K147" s="6">
        <v>12940</v>
      </c>
      <c r="L147" s="6">
        <v>1176.3636363636363</v>
      </c>
      <c r="M147" s="6">
        <v>12940</v>
      </c>
      <c r="N147" s="6">
        <v>1176.3636363636363</v>
      </c>
      <c r="O147" s="4" t="s">
        <v>518</v>
      </c>
      <c r="P147" s="6">
        <v>0</v>
      </c>
      <c r="Q147" s="6">
        <v>0</v>
      </c>
      <c r="R147" s="1" t="s">
        <v>518</v>
      </c>
      <c r="S147" s="1" t="s">
        <v>178</v>
      </c>
      <c r="T147" s="7" t="str">
        <f>HYPERLINK("https://my.zakupivli.pro/remote/dispatcher/state_purchase_view/45568158")</f>
        <v>https://my.zakupivli.pro/remote/dispatcher/state_purchase_view/45568158</v>
      </c>
      <c r="U147" s="1" t="s">
        <v>694</v>
      </c>
      <c r="V147" s="3">
        <v>0</v>
      </c>
      <c r="W147" s="1"/>
      <c r="X147" s="1" t="s">
        <v>48</v>
      </c>
      <c r="Y147" s="6">
        <v>12940</v>
      </c>
      <c r="Z147" s="1" t="s">
        <v>499</v>
      </c>
      <c r="AA147" s="1" t="s">
        <v>692</v>
      </c>
      <c r="AB147" s="1"/>
      <c r="AC147" s="1"/>
      <c r="AD147" s="1" t="s">
        <v>13</v>
      </c>
    </row>
    <row r="148" spans="1:30" ht="64.5">
      <c r="A148" s="3">
        <v>146</v>
      </c>
      <c r="B148" s="1" t="s">
        <v>465</v>
      </c>
      <c r="C148" s="4" t="s">
        <v>9</v>
      </c>
      <c r="D148" s="1" t="s">
        <v>218</v>
      </c>
      <c r="E148" s="1" t="s">
        <v>618</v>
      </c>
      <c r="F148" s="5">
        <v>45212</v>
      </c>
      <c r="G148" s="1"/>
      <c r="H148" s="5">
        <v>45212</v>
      </c>
      <c r="I148" s="3">
        <v>1</v>
      </c>
      <c r="J148" s="6">
        <v>1</v>
      </c>
      <c r="K148" s="6">
        <v>5900</v>
      </c>
      <c r="L148" s="6">
        <v>5900</v>
      </c>
      <c r="M148" s="6">
        <v>5900</v>
      </c>
      <c r="N148" s="6">
        <v>5900</v>
      </c>
      <c r="O148" s="4" t="s">
        <v>620</v>
      </c>
      <c r="P148" s="6">
        <v>0</v>
      </c>
      <c r="Q148" s="6">
        <v>0</v>
      </c>
      <c r="R148" s="1" t="s">
        <v>620</v>
      </c>
      <c r="S148" s="1" t="s">
        <v>167</v>
      </c>
      <c r="T148" s="7" t="str">
        <f>HYPERLINK("https://my.zakupivli.pro/remote/dispatcher/state_purchase_view/45860739")</f>
        <v>https://my.zakupivli.pro/remote/dispatcher/state_purchase_view/45860739</v>
      </c>
      <c r="U148" s="1" t="s">
        <v>694</v>
      </c>
      <c r="V148" s="3">
        <v>0</v>
      </c>
      <c r="W148" s="1"/>
      <c r="X148" s="1" t="s">
        <v>49</v>
      </c>
      <c r="Y148" s="6">
        <v>5900</v>
      </c>
      <c r="Z148" s="1" t="s">
        <v>499</v>
      </c>
      <c r="AA148" s="1" t="s">
        <v>692</v>
      </c>
      <c r="AB148" s="1"/>
      <c r="AC148" s="1"/>
      <c r="AD148" s="1" t="s">
        <v>13</v>
      </c>
    </row>
    <row r="149" spans="1:30" ht="26.25">
      <c r="A149" s="3">
        <v>147</v>
      </c>
      <c r="B149" s="1" t="s">
        <v>467</v>
      </c>
      <c r="C149" s="4" t="s">
        <v>588</v>
      </c>
      <c r="D149" s="1" t="s">
        <v>236</v>
      </c>
      <c r="E149" s="1" t="s">
        <v>618</v>
      </c>
      <c r="F149" s="5">
        <v>45237</v>
      </c>
      <c r="G149" s="1"/>
      <c r="H149" s="5">
        <v>45237</v>
      </c>
      <c r="I149" s="3">
        <v>1</v>
      </c>
      <c r="J149" s="6">
        <v>8</v>
      </c>
      <c r="K149" s="6">
        <v>3632</v>
      </c>
      <c r="L149" s="6">
        <v>454</v>
      </c>
      <c r="M149" s="6">
        <v>3632</v>
      </c>
      <c r="N149" s="6">
        <v>454</v>
      </c>
      <c r="O149" s="4" t="s">
        <v>679</v>
      </c>
      <c r="P149" s="6">
        <v>0</v>
      </c>
      <c r="Q149" s="6">
        <v>0</v>
      </c>
      <c r="R149" s="1" t="s">
        <v>679</v>
      </c>
      <c r="S149" s="1" t="s">
        <v>158</v>
      </c>
      <c r="T149" s="7" t="str">
        <f>HYPERLINK("https://my.zakupivli.pro/remote/dispatcher/state_purchase_view/46442933")</f>
        <v>https://my.zakupivli.pro/remote/dispatcher/state_purchase_view/46442933</v>
      </c>
      <c r="U149" s="1" t="s">
        <v>694</v>
      </c>
      <c r="V149" s="3">
        <v>0</v>
      </c>
      <c r="W149" s="1"/>
      <c r="X149" s="1" t="s">
        <v>51</v>
      </c>
      <c r="Y149" s="6">
        <v>3632</v>
      </c>
      <c r="Z149" s="1" t="s">
        <v>499</v>
      </c>
      <c r="AA149" s="1" t="s">
        <v>692</v>
      </c>
      <c r="AB149" s="1"/>
      <c r="AC149" s="1"/>
      <c r="AD149" s="1" t="s">
        <v>13</v>
      </c>
    </row>
    <row r="150" spans="1:30" ht="26.25">
      <c r="A150" s="3">
        <v>148</v>
      </c>
      <c r="B150" s="1" t="s">
        <v>468</v>
      </c>
      <c r="C150" s="4" t="s">
        <v>541</v>
      </c>
      <c r="D150" s="1" t="s">
        <v>91</v>
      </c>
      <c r="E150" s="1" t="s">
        <v>618</v>
      </c>
      <c r="F150" s="5">
        <v>45237</v>
      </c>
      <c r="G150" s="1"/>
      <c r="H150" s="5">
        <v>45237</v>
      </c>
      <c r="I150" s="3">
        <v>1</v>
      </c>
      <c r="J150" s="6">
        <v>9</v>
      </c>
      <c r="K150" s="6">
        <v>1275</v>
      </c>
      <c r="L150" s="6">
        <v>141.66666666666666</v>
      </c>
      <c r="M150" s="6">
        <v>1275</v>
      </c>
      <c r="N150" s="6">
        <v>141.66666666666666</v>
      </c>
      <c r="O150" s="4" t="s">
        <v>679</v>
      </c>
      <c r="P150" s="6">
        <v>0</v>
      </c>
      <c r="Q150" s="6">
        <v>0</v>
      </c>
      <c r="R150" s="1" t="s">
        <v>679</v>
      </c>
      <c r="S150" s="1" t="s">
        <v>158</v>
      </c>
      <c r="T150" s="7" t="str">
        <f>HYPERLINK("https://my.zakupivli.pro/remote/dispatcher/state_purchase_view/46448269")</f>
        <v>https://my.zakupivli.pro/remote/dispatcher/state_purchase_view/46448269</v>
      </c>
      <c r="U150" s="1" t="s">
        <v>694</v>
      </c>
      <c r="V150" s="3">
        <v>0</v>
      </c>
      <c r="W150" s="1"/>
      <c r="X150" s="1" t="s">
        <v>52</v>
      </c>
      <c r="Y150" s="6">
        <v>1275</v>
      </c>
      <c r="Z150" s="1" t="s">
        <v>499</v>
      </c>
      <c r="AA150" s="1" t="s">
        <v>692</v>
      </c>
      <c r="AB150" s="1"/>
      <c r="AC150" s="1"/>
      <c r="AD150" s="1" t="s">
        <v>13</v>
      </c>
    </row>
    <row r="151" spans="1:30" ht="39">
      <c r="A151" s="3">
        <v>149</v>
      </c>
      <c r="B151" s="1" t="s">
        <v>469</v>
      </c>
      <c r="C151" s="4" t="s">
        <v>538</v>
      </c>
      <c r="D151" s="1" t="s">
        <v>86</v>
      </c>
      <c r="E151" s="1" t="s">
        <v>618</v>
      </c>
      <c r="F151" s="5">
        <v>45237</v>
      </c>
      <c r="G151" s="1"/>
      <c r="H151" s="5">
        <v>45237</v>
      </c>
      <c r="I151" s="3">
        <v>1</v>
      </c>
      <c r="J151" s="6">
        <v>24</v>
      </c>
      <c r="K151" s="6">
        <v>4400</v>
      </c>
      <c r="L151" s="6">
        <v>183.33333333333334</v>
      </c>
      <c r="M151" s="6">
        <v>4400</v>
      </c>
      <c r="N151" s="6">
        <v>183.33333333333334</v>
      </c>
      <c r="O151" s="4" t="s">
        <v>679</v>
      </c>
      <c r="P151" s="6">
        <v>0</v>
      </c>
      <c r="Q151" s="6">
        <v>0</v>
      </c>
      <c r="R151" s="1" t="s">
        <v>679</v>
      </c>
      <c r="S151" s="1" t="s">
        <v>158</v>
      </c>
      <c r="T151" s="7" t="str">
        <f>HYPERLINK("https://my.zakupivli.pro/remote/dispatcher/state_purchase_view/46449202")</f>
        <v>https://my.zakupivli.pro/remote/dispatcher/state_purchase_view/46449202</v>
      </c>
      <c r="U151" s="1" t="s">
        <v>694</v>
      </c>
      <c r="V151" s="3">
        <v>0</v>
      </c>
      <c r="W151" s="1"/>
      <c r="X151" s="1" t="s">
        <v>53</v>
      </c>
      <c r="Y151" s="6">
        <v>4400</v>
      </c>
      <c r="Z151" s="1" t="s">
        <v>499</v>
      </c>
      <c r="AA151" s="1" t="s">
        <v>692</v>
      </c>
      <c r="AB151" s="1"/>
      <c r="AC151" s="1"/>
      <c r="AD151" s="1" t="s">
        <v>13</v>
      </c>
    </row>
    <row r="152" spans="1:30" ht="26.25">
      <c r="A152" s="3">
        <v>150</v>
      </c>
      <c r="B152" s="1" t="s">
        <v>470</v>
      </c>
      <c r="C152" s="4" t="s">
        <v>524</v>
      </c>
      <c r="D152" s="1" t="s">
        <v>18</v>
      </c>
      <c r="E152" s="1" t="s">
        <v>618</v>
      </c>
      <c r="F152" s="5">
        <v>45237</v>
      </c>
      <c r="G152" s="1"/>
      <c r="H152" s="5">
        <v>45237</v>
      </c>
      <c r="I152" s="3">
        <v>1</v>
      </c>
      <c r="J152" s="6">
        <v>36</v>
      </c>
      <c r="K152" s="6">
        <v>6610</v>
      </c>
      <c r="L152" s="6">
        <v>183.61111111111111</v>
      </c>
      <c r="M152" s="6">
        <v>6610</v>
      </c>
      <c r="N152" s="6">
        <v>183.61111111111111</v>
      </c>
      <c r="O152" s="4" t="s">
        <v>679</v>
      </c>
      <c r="P152" s="6">
        <v>0</v>
      </c>
      <c r="Q152" s="6">
        <v>0</v>
      </c>
      <c r="R152" s="1" t="s">
        <v>679</v>
      </c>
      <c r="S152" s="1" t="s">
        <v>158</v>
      </c>
      <c r="T152" s="7" t="str">
        <f>HYPERLINK("https://my.zakupivli.pro/remote/dispatcher/state_purchase_view/46449944")</f>
        <v>https://my.zakupivli.pro/remote/dispatcher/state_purchase_view/46449944</v>
      </c>
      <c r="U152" s="1" t="s">
        <v>694</v>
      </c>
      <c r="V152" s="3">
        <v>0</v>
      </c>
      <c r="W152" s="1"/>
      <c r="X152" s="1" t="s">
        <v>55</v>
      </c>
      <c r="Y152" s="6">
        <v>6610</v>
      </c>
      <c r="Z152" s="1" t="s">
        <v>499</v>
      </c>
      <c r="AA152" s="1" t="s">
        <v>692</v>
      </c>
      <c r="AB152" s="1"/>
      <c r="AC152" s="1"/>
      <c r="AD152" s="1" t="s">
        <v>13</v>
      </c>
    </row>
    <row r="153" spans="1:30" ht="51.75">
      <c r="A153" s="3">
        <v>151</v>
      </c>
      <c r="B153" s="1" t="s">
        <v>471</v>
      </c>
      <c r="C153" s="4" t="s">
        <v>0</v>
      </c>
      <c r="D153" s="1" t="s">
        <v>217</v>
      </c>
      <c r="E153" s="1" t="s">
        <v>618</v>
      </c>
      <c r="F153" s="5">
        <v>45237</v>
      </c>
      <c r="G153" s="1"/>
      <c r="H153" s="5">
        <v>45237</v>
      </c>
      <c r="I153" s="3">
        <v>1</v>
      </c>
      <c r="J153" s="6">
        <v>1</v>
      </c>
      <c r="K153" s="6">
        <v>4550</v>
      </c>
      <c r="L153" s="6">
        <v>4550</v>
      </c>
      <c r="M153" s="6">
        <v>4550</v>
      </c>
      <c r="N153" s="6">
        <v>4550</v>
      </c>
      <c r="O153" s="4" t="s">
        <v>679</v>
      </c>
      <c r="P153" s="6">
        <v>0</v>
      </c>
      <c r="Q153" s="6">
        <v>0</v>
      </c>
      <c r="R153" s="1" t="s">
        <v>679</v>
      </c>
      <c r="S153" s="1" t="s">
        <v>158</v>
      </c>
      <c r="T153" s="7" t="str">
        <f>HYPERLINK("https://my.zakupivli.pro/remote/dispatcher/state_purchase_view/46453712")</f>
        <v>https://my.zakupivli.pro/remote/dispatcher/state_purchase_view/46453712</v>
      </c>
      <c r="U153" s="1" t="s">
        <v>694</v>
      </c>
      <c r="V153" s="3">
        <v>0</v>
      </c>
      <c r="W153" s="1"/>
      <c r="X153" s="1" t="s">
        <v>56</v>
      </c>
      <c r="Y153" s="6">
        <v>4550</v>
      </c>
      <c r="Z153" s="1" t="s">
        <v>499</v>
      </c>
      <c r="AA153" s="1" t="s">
        <v>692</v>
      </c>
      <c r="AB153" s="1"/>
      <c r="AC153" s="1"/>
      <c r="AD153" s="1" t="s">
        <v>13</v>
      </c>
    </row>
    <row r="154" spans="1:30" ht="26.25">
      <c r="A154" s="3">
        <v>152</v>
      </c>
      <c r="B154" s="1" t="s">
        <v>472</v>
      </c>
      <c r="C154" s="4" t="s">
        <v>542</v>
      </c>
      <c r="D154" s="1" t="s">
        <v>91</v>
      </c>
      <c r="E154" s="1" t="s">
        <v>618</v>
      </c>
      <c r="F154" s="5">
        <v>45237</v>
      </c>
      <c r="G154" s="1"/>
      <c r="H154" s="5">
        <v>45237</v>
      </c>
      <c r="I154" s="3">
        <v>1</v>
      </c>
      <c r="J154" s="6">
        <v>16</v>
      </c>
      <c r="K154" s="6">
        <v>232</v>
      </c>
      <c r="L154" s="6">
        <v>14.5</v>
      </c>
      <c r="M154" s="6">
        <v>232</v>
      </c>
      <c r="N154" s="6">
        <v>14.5</v>
      </c>
      <c r="O154" s="4" t="s">
        <v>679</v>
      </c>
      <c r="P154" s="6">
        <v>0</v>
      </c>
      <c r="Q154" s="6">
        <v>0</v>
      </c>
      <c r="R154" s="1" t="s">
        <v>679</v>
      </c>
      <c r="S154" s="1" t="s">
        <v>158</v>
      </c>
      <c r="T154" s="7" t="str">
        <f>HYPERLINK("https://my.zakupivli.pro/remote/dispatcher/state_purchase_view/46454629")</f>
        <v>https://my.zakupivli.pro/remote/dispatcher/state_purchase_view/46454629</v>
      </c>
      <c r="U154" s="1" t="s">
        <v>694</v>
      </c>
      <c r="V154" s="3">
        <v>0</v>
      </c>
      <c r="W154" s="1"/>
      <c r="X154" s="1" t="s">
        <v>57</v>
      </c>
      <c r="Y154" s="6">
        <v>232</v>
      </c>
      <c r="Z154" s="1" t="s">
        <v>499</v>
      </c>
      <c r="AA154" s="1" t="s">
        <v>692</v>
      </c>
      <c r="AB154" s="1"/>
      <c r="AC154" s="1"/>
      <c r="AD154" s="1" t="s">
        <v>13</v>
      </c>
    </row>
    <row r="155" spans="1:30" ht="39">
      <c r="A155" s="3">
        <v>153</v>
      </c>
      <c r="B155" s="1" t="s">
        <v>473</v>
      </c>
      <c r="C155" s="4" t="s">
        <v>538</v>
      </c>
      <c r="D155" s="1" t="s">
        <v>86</v>
      </c>
      <c r="E155" s="1" t="s">
        <v>618</v>
      </c>
      <c r="F155" s="5">
        <v>45237</v>
      </c>
      <c r="G155" s="1"/>
      <c r="H155" s="5">
        <v>45237</v>
      </c>
      <c r="I155" s="3">
        <v>1</v>
      </c>
      <c r="J155" s="6">
        <v>47</v>
      </c>
      <c r="K155" s="6">
        <v>23278</v>
      </c>
      <c r="L155" s="6">
        <v>495.27659574468083</v>
      </c>
      <c r="M155" s="6">
        <v>23278</v>
      </c>
      <c r="N155" s="6">
        <v>495.27659574468083</v>
      </c>
      <c r="O155" s="4" t="s">
        <v>679</v>
      </c>
      <c r="P155" s="6">
        <v>0</v>
      </c>
      <c r="Q155" s="6">
        <v>0</v>
      </c>
      <c r="R155" s="1" t="s">
        <v>679</v>
      </c>
      <c r="S155" s="1" t="s">
        <v>158</v>
      </c>
      <c r="T155" s="7" t="str">
        <f>HYPERLINK("https://my.zakupivli.pro/remote/dispatcher/state_purchase_view/46455285")</f>
        <v>https://my.zakupivli.pro/remote/dispatcher/state_purchase_view/46455285</v>
      </c>
      <c r="U155" s="1" t="s">
        <v>694</v>
      </c>
      <c r="V155" s="3">
        <v>0</v>
      </c>
      <c r="W155" s="1"/>
      <c r="X155" s="1" t="s">
        <v>58</v>
      </c>
      <c r="Y155" s="6">
        <v>23278</v>
      </c>
      <c r="Z155" s="1" t="s">
        <v>499</v>
      </c>
      <c r="AA155" s="1" t="s">
        <v>692</v>
      </c>
      <c r="AB155" s="1"/>
      <c r="AC155" s="1"/>
      <c r="AD155" s="1" t="s">
        <v>13</v>
      </c>
    </row>
    <row r="156" spans="1:30" ht="39">
      <c r="A156" s="3">
        <v>154</v>
      </c>
      <c r="B156" s="1" t="s">
        <v>474</v>
      </c>
      <c r="C156" s="4" t="s">
        <v>561</v>
      </c>
      <c r="D156" s="1" t="s">
        <v>182</v>
      </c>
      <c r="E156" s="1" t="s">
        <v>618</v>
      </c>
      <c r="F156" s="5">
        <v>45243</v>
      </c>
      <c r="G156" s="1"/>
      <c r="H156" s="5">
        <v>45243</v>
      </c>
      <c r="I156" s="3">
        <v>1</v>
      </c>
      <c r="J156" s="6">
        <v>5</v>
      </c>
      <c r="K156" s="6">
        <v>2750</v>
      </c>
      <c r="L156" s="6">
        <v>550</v>
      </c>
      <c r="M156" s="6">
        <v>2750</v>
      </c>
      <c r="N156" s="6">
        <v>550</v>
      </c>
      <c r="O156" s="4" t="s">
        <v>624</v>
      </c>
      <c r="P156" s="6">
        <v>0</v>
      </c>
      <c r="Q156" s="6">
        <v>0</v>
      </c>
      <c r="R156" s="1" t="s">
        <v>624</v>
      </c>
      <c r="S156" s="1" t="s">
        <v>127</v>
      </c>
      <c r="T156" s="7" t="str">
        <f>HYPERLINK("https://my.zakupivli.pro/remote/dispatcher/state_purchase_view/46591916")</f>
        <v>https://my.zakupivli.pro/remote/dispatcher/state_purchase_view/46591916</v>
      </c>
      <c r="U156" s="1" t="s">
        <v>694</v>
      </c>
      <c r="V156" s="3">
        <v>0</v>
      </c>
      <c r="W156" s="1"/>
      <c r="X156" s="1" t="s">
        <v>59</v>
      </c>
      <c r="Y156" s="6">
        <v>2750</v>
      </c>
      <c r="Z156" s="1" t="s">
        <v>499</v>
      </c>
      <c r="AA156" s="1" t="s">
        <v>692</v>
      </c>
      <c r="AB156" s="1"/>
      <c r="AC156" s="1"/>
      <c r="AD156" s="1" t="s">
        <v>13</v>
      </c>
    </row>
    <row r="157" spans="1:30" ht="39">
      <c r="A157" s="3">
        <v>155</v>
      </c>
      <c r="B157" s="1" t="s">
        <v>475</v>
      </c>
      <c r="C157" s="4" t="s">
        <v>527</v>
      </c>
      <c r="D157" s="1" t="s">
        <v>19</v>
      </c>
      <c r="E157" s="1" t="s">
        <v>618</v>
      </c>
      <c r="F157" s="5">
        <v>45243</v>
      </c>
      <c r="G157" s="1"/>
      <c r="H157" s="5">
        <v>45243</v>
      </c>
      <c r="I157" s="3">
        <v>1</v>
      </c>
      <c r="J157" s="6">
        <v>33</v>
      </c>
      <c r="K157" s="6">
        <v>12705</v>
      </c>
      <c r="L157" s="6">
        <v>385</v>
      </c>
      <c r="M157" s="6">
        <v>12705</v>
      </c>
      <c r="N157" s="6">
        <v>385</v>
      </c>
      <c r="O157" s="4" t="s">
        <v>650</v>
      </c>
      <c r="P157" s="6">
        <v>0</v>
      </c>
      <c r="Q157" s="6">
        <v>0</v>
      </c>
      <c r="R157" s="1" t="s">
        <v>650</v>
      </c>
      <c r="S157" s="1" t="s">
        <v>93</v>
      </c>
      <c r="T157" s="7" t="str">
        <f>HYPERLINK("https://my.zakupivli.pro/remote/dispatcher/state_purchase_view/46603187")</f>
        <v>https://my.zakupivli.pro/remote/dispatcher/state_purchase_view/46603187</v>
      </c>
      <c r="U157" s="1" t="s">
        <v>694</v>
      </c>
      <c r="V157" s="3">
        <v>0</v>
      </c>
      <c r="W157" s="1"/>
      <c r="X157" s="1" t="s">
        <v>60</v>
      </c>
      <c r="Y157" s="6">
        <v>12705</v>
      </c>
      <c r="Z157" s="1" t="s">
        <v>499</v>
      </c>
      <c r="AA157" s="1" t="s">
        <v>692</v>
      </c>
      <c r="AB157" s="1"/>
      <c r="AC157" s="1"/>
      <c r="AD157" s="1" t="s">
        <v>13</v>
      </c>
    </row>
    <row r="158" spans="1:30" ht="26.25">
      <c r="A158" s="3">
        <v>156</v>
      </c>
      <c r="B158" s="1" t="s">
        <v>476</v>
      </c>
      <c r="C158" s="4" t="s">
        <v>560</v>
      </c>
      <c r="D158" s="1" t="s">
        <v>181</v>
      </c>
      <c r="E158" s="1" t="s">
        <v>618</v>
      </c>
      <c r="F158" s="5">
        <v>45244</v>
      </c>
      <c r="G158" s="1"/>
      <c r="H158" s="5">
        <v>45244</v>
      </c>
      <c r="I158" s="3">
        <v>1</v>
      </c>
      <c r="J158" s="1" t="s">
        <v>697</v>
      </c>
      <c r="K158" s="6">
        <v>1319.34</v>
      </c>
      <c r="L158" s="6">
        <v>0</v>
      </c>
      <c r="M158" s="6">
        <v>1319.34</v>
      </c>
      <c r="N158" s="1" t="s">
        <v>697</v>
      </c>
      <c r="O158" s="4" t="s">
        <v>664</v>
      </c>
      <c r="P158" s="6">
        <v>0</v>
      </c>
      <c r="Q158" s="6">
        <v>0</v>
      </c>
      <c r="R158" s="1" t="s">
        <v>664</v>
      </c>
      <c r="S158" s="1" t="s">
        <v>205</v>
      </c>
      <c r="T158" s="7" t="str">
        <f>HYPERLINK("https://my.zakupivli.pro/remote/dispatcher/state_purchase_view/46624932")</f>
        <v>https://my.zakupivli.pro/remote/dispatcher/state_purchase_view/46624932</v>
      </c>
      <c r="U158" s="1" t="s">
        <v>694</v>
      </c>
      <c r="V158" s="3">
        <v>0</v>
      </c>
      <c r="W158" s="1"/>
      <c r="X158" s="1" t="s">
        <v>61</v>
      </c>
      <c r="Y158" s="6">
        <v>1319.34</v>
      </c>
      <c r="Z158" s="1" t="s">
        <v>499</v>
      </c>
      <c r="AA158" s="1" t="s">
        <v>692</v>
      </c>
      <c r="AB158" s="1"/>
      <c r="AC158" s="1"/>
      <c r="AD158" s="1" t="s">
        <v>13</v>
      </c>
    </row>
    <row r="159" spans="1:30" ht="39">
      <c r="A159" s="3">
        <v>157</v>
      </c>
      <c r="B159" s="1" t="s">
        <v>477</v>
      </c>
      <c r="C159" s="4" t="s">
        <v>10</v>
      </c>
      <c r="D159" s="1" t="s">
        <v>292</v>
      </c>
      <c r="E159" s="1" t="s">
        <v>618</v>
      </c>
      <c r="F159" s="5">
        <v>45246</v>
      </c>
      <c r="G159" s="1"/>
      <c r="H159" s="5">
        <v>45246</v>
      </c>
      <c r="I159" s="3">
        <v>1</v>
      </c>
      <c r="J159" s="6">
        <v>1</v>
      </c>
      <c r="K159" s="6">
        <v>2500</v>
      </c>
      <c r="L159" s="6">
        <v>2500</v>
      </c>
      <c r="M159" s="6">
        <v>2500</v>
      </c>
      <c r="N159" s="6">
        <v>2500</v>
      </c>
      <c r="O159" s="4" t="s">
        <v>663</v>
      </c>
      <c r="P159" s="6">
        <v>0</v>
      </c>
      <c r="Q159" s="6">
        <v>0</v>
      </c>
      <c r="R159" s="1" t="s">
        <v>663</v>
      </c>
      <c r="S159" s="1" t="s">
        <v>210</v>
      </c>
      <c r="T159" s="7" t="str">
        <f>HYPERLINK("https://my.zakupivli.pro/remote/dispatcher/state_purchase_view/46704385")</f>
        <v>https://my.zakupivli.pro/remote/dispatcher/state_purchase_view/46704385</v>
      </c>
      <c r="U159" s="1" t="s">
        <v>694</v>
      </c>
      <c r="V159" s="3">
        <v>0</v>
      </c>
      <c r="W159" s="1"/>
      <c r="X159" s="1" t="s">
        <v>287</v>
      </c>
      <c r="Y159" s="6">
        <v>2500</v>
      </c>
      <c r="Z159" s="1" t="s">
        <v>499</v>
      </c>
      <c r="AA159" s="1" t="s">
        <v>692</v>
      </c>
      <c r="AB159" s="1"/>
      <c r="AC159" s="1"/>
      <c r="AD159" s="1" t="s">
        <v>13</v>
      </c>
    </row>
    <row r="160" spans="1:30" ht="26.25">
      <c r="A160" s="3">
        <v>158</v>
      </c>
      <c r="B160" s="1" t="s">
        <v>478</v>
      </c>
      <c r="C160" s="4" t="s">
        <v>560</v>
      </c>
      <c r="D160" s="1" t="s">
        <v>181</v>
      </c>
      <c r="E160" s="1" t="s">
        <v>618</v>
      </c>
      <c r="F160" s="5">
        <v>45246</v>
      </c>
      <c r="G160" s="1"/>
      <c r="H160" s="5">
        <v>45246</v>
      </c>
      <c r="I160" s="3">
        <v>1</v>
      </c>
      <c r="J160" s="6">
        <v>1</v>
      </c>
      <c r="K160" s="6">
        <v>67000</v>
      </c>
      <c r="L160" s="6">
        <v>67000</v>
      </c>
      <c r="M160" s="6">
        <v>67000</v>
      </c>
      <c r="N160" s="6">
        <v>67000</v>
      </c>
      <c r="O160" s="4" t="s">
        <v>671</v>
      </c>
      <c r="P160" s="6">
        <v>0</v>
      </c>
      <c r="Q160" s="6">
        <v>0</v>
      </c>
      <c r="R160" s="1" t="s">
        <v>671</v>
      </c>
      <c r="S160" s="1" t="s">
        <v>211</v>
      </c>
      <c r="T160" s="7" t="str">
        <f>HYPERLINK("https://my.zakupivli.pro/remote/dispatcher/state_purchase_view/46732073")</f>
        <v>https://my.zakupivli.pro/remote/dispatcher/state_purchase_view/46732073</v>
      </c>
      <c r="U160" s="1" t="s">
        <v>694</v>
      </c>
      <c r="V160" s="3">
        <v>0</v>
      </c>
      <c r="W160" s="1"/>
      <c r="X160" s="1" t="s">
        <v>63</v>
      </c>
      <c r="Y160" s="6">
        <v>67000</v>
      </c>
      <c r="Z160" s="1" t="s">
        <v>499</v>
      </c>
      <c r="AA160" s="1" t="s">
        <v>692</v>
      </c>
      <c r="AB160" s="1"/>
      <c r="AC160" s="1"/>
      <c r="AD160" s="1" t="s">
        <v>13</v>
      </c>
    </row>
    <row r="161" spans="1:30" ht="26.25">
      <c r="A161" s="3">
        <v>159</v>
      </c>
      <c r="B161" s="1" t="s">
        <v>479</v>
      </c>
      <c r="C161" s="4" t="s">
        <v>577</v>
      </c>
      <c r="D161" s="1" t="s">
        <v>227</v>
      </c>
      <c r="E161" s="1" t="s">
        <v>618</v>
      </c>
      <c r="F161" s="5">
        <v>45252</v>
      </c>
      <c r="G161" s="1"/>
      <c r="H161" s="5">
        <v>45252</v>
      </c>
      <c r="I161" s="3">
        <v>1</v>
      </c>
      <c r="J161" s="1" t="s">
        <v>697</v>
      </c>
      <c r="K161" s="6">
        <v>5556.16</v>
      </c>
      <c r="L161" s="6">
        <v>0</v>
      </c>
      <c r="M161" s="6">
        <v>5556.16</v>
      </c>
      <c r="N161" s="1" t="s">
        <v>697</v>
      </c>
      <c r="O161" s="4" t="s">
        <v>668</v>
      </c>
      <c r="P161" s="6">
        <v>0</v>
      </c>
      <c r="Q161" s="6">
        <v>0</v>
      </c>
      <c r="R161" s="1" t="s">
        <v>668</v>
      </c>
      <c r="S161" s="1" t="s">
        <v>171</v>
      </c>
      <c r="T161" s="7" t="str">
        <f>HYPERLINK("https://my.zakupivli.pro/remote/dispatcher/state_purchase_view/46874546")</f>
        <v>https://my.zakupivli.pro/remote/dispatcher/state_purchase_view/46874546</v>
      </c>
      <c r="U161" s="1" t="s">
        <v>694</v>
      </c>
      <c r="V161" s="3">
        <v>0</v>
      </c>
      <c r="W161" s="1"/>
      <c r="X161" s="1" t="s">
        <v>254</v>
      </c>
      <c r="Y161" s="6">
        <v>5556.16</v>
      </c>
      <c r="Z161" s="1" t="s">
        <v>499</v>
      </c>
      <c r="AA161" s="1" t="s">
        <v>692</v>
      </c>
      <c r="AB161" s="1"/>
      <c r="AC161" s="1"/>
      <c r="AD161" s="1" t="s">
        <v>13</v>
      </c>
    </row>
    <row r="162" spans="1:30" ht="39">
      <c r="A162" s="3">
        <v>160</v>
      </c>
      <c r="B162" s="1" t="s">
        <v>480</v>
      </c>
      <c r="C162" s="4" t="s">
        <v>538</v>
      </c>
      <c r="D162" s="1" t="s">
        <v>86</v>
      </c>
      <c r="E162" s="1" t="s">
        <v>618</v>
      </c>
      <c r="F162" s="5">
        <v>45252</v>
      </c>
      <c r="G162" s="1"/>
      <c r="H162" s="5">
        <v>45252</v>
      </c>
      <c r="I162" s="3">
        <v>1</v>
      </c>
      <c r="J162" s="6">
        <v>67</v>
      </c>
      <c r="K162" s="6">
        <v>34010</v>
      </c>
      <c r="L162" s="6">
        <v>507.61194029850748</v>
      </c>
      <c r="M162" s="6">
        <v>34010</v>
      </c>
      <c r="N162" s="6">
        <v>507.61194029850748</v>
      </c>
      <c r="O162" s="4" t="s">
        <v>680</v>
      </c>
      <c r="P162" s="6">
        <v>0</v>
      </c>
      <c r="Q162" s="6">
        <v>0</v>
      </c>
      <c r="R162" s="1" t="s">
        <v>680</v>
      </c>
      <c r="S162" s="1" t="s">
        <v>158</v>
      </c>
      <c r="T162" s="7" t="str">
        <f>HYPERLINK("https://my.zakupivli.pro/remote/dispatcher/state_purchase_view/46895529")</f>
        <v>https://my.zakupivli.pro/remote/dispatcher/state_purchase_view/46895529</v>
      </c>
      <c r="U162" s="1" t="s">
        <v>694</v>
      </c>
      <c r="V162" s="3">
        <v>0</v>
      </c>
      <c r="W162" s="1"/>
      <c r="X162" s="1" t="s">
        <v>64</v>
      </c>
      <c r="Y162" s="6">
        <v>34010</v>
      </c>
      <c r="Z162" s="1" t="s">
        <v>499</v>
      </c>
      <c r="AA162" s="1" t="s">
        <v>692</v>
      </c>
      <c r="AB162" s="1"/>
      <c r="AC162" s="1"/>
      <c r="AD162" s="1" t="s">
        <v>13</v>
      </c>
    </row>
    <row r="163" spans="1:30" ht="26.25">
      <c r="A163" s="3">
        <v>161</v>
      </c>
      <c r="B163" s="1" t="s">
        <v>481</v>
      </c>
      <c r="C163" s="4" t="s">
        <v>583</v>
      </c>
      <c r="D163" s="1" t="s">
        <v>233</v>
      </c>
      <c r="E163" s="1" t="s">
        <v>618</v>
      </c>
      <c r="F163" s="5">
        <v>45252</v>
      </c>
      <c r="G163" s="1"/>
      <c r="H163" s="5">
        <v>45252</v>
      </c>
      <c r="I163" s="3">
        <v>1</v>
      </c>
      <c r="J163" s="6">
        <v>1</v>
      </c>
      <c r="K163" s="6">
        <v>1050</v>
      </c>
      <c r="L163" s="6">
        <v>1050</v>
      </c>
      <c r="M163" s="6">
        <v>1050</v>
      </c>
      <c r="N163" s="6">
        <v>1050</v>
      </c>
      <c r="O163" s="4" t="s">
        <v>679</v>
      </c>
      <c r="P163" s="6">
        <v>0</v>
      </c>
      <c r="Q163" s="6">
        <v>0</v>
      </c>
      <c r="R163" s="1" t="s">
        <v>679</v>
      </c>
      <c r="S163" s="1" t="s">
        <v>158</v>
      </c>
      <c r="T163" s="7" t="str">
        <f>HYPERLINK("https://my.zakupivli.pro/remote/dispatcher/state_purchase_view/46896522")</f>
        <v>https://my.zakupivli.pro/remote/dispatcher/state_purchase_view/46896522</v>
      </c>
      <c r="U163" s="1" t="s">
        <v>694</v>
      </c>
      <c r="V163" s="3">
        <v>0</v>
      </c>
      <c r="W163" s="1"/>
      <c r="X163" s="1" t="s">
        <v>66</v>
      </c>
      <c r="Y163" s="6">
        <v>1050</v>
      </c>
      <c r="Z163" s="1" t="s">
        <v>499</v>
      </c>
      <c r="AA163" s="1" t="s">
        <v>692</v>
      </c>
      <c r="AB163" s="1"/>
      <c r="AC163" s="1"/>
      <c r="AD163" s="1" t="s">
        <v>13</v>
      </c>
    </row>
    <row r="164" spans="1:30" ht="26.25">
      <c r="A164" s="3">
        <v>162</v>
      </c>
      <c r="B164" s="1" t="s">
        <v>482</v>
      </c>
      <c r="C164" s="4" t="s">
        <v>584</v>
      </c>
      <c r="D164" s="1" t="s">
        <v>234</v>
      </c>
      <c r="E164" s="1" t="s">
        <v>618</v>
      </c>
      <c r="F164" s="5">
        <v>45252</v>
      </c>
      <c r="G164" s="1"/>
      <c r="H164" s="5">
        <v>45252</v>
      </c>
      <c r="I164" s="3">
        <v>1</v>
      </c>
      <c r="J164" s="6">
        <v>1</v>
      </c>
      <c r="K164" s="6">
        <v>370</v>
      </c>
      <c r="L164" s="6">
        <v>370</v>
      </c>
      <c r="M164" s="6">
        <v>370</v>
      </c>
      <c r="N164" s="6">
        <v>370</v>
      </c>
      <c r="O164" s="4" t="s">
        <v>679</v>
      </c>
      <c r="P164" s="6">
        <v>0</v>
      </c>
      <c r="Q164" s="6">
        <v>0</v>
      </c>
      <c r="R164" s="1" t="s">
        <v>679</v>
      </c>
      <c r="S164" s="1" t="s">
        <v>158</v>
      </c>
      <c r="T164" s="7" t="str">
        <f>HYPERLINK("https://my.zakupivli.pro/remote/dispatcher/state_purchase_view/46897829")</f>
        <v>https://my.zakupivli.pro/remote/dispatcher/state_purchase_view/46897829</v>
      </c>
      <c r="U164" s="1" t="s">
        <v>694</v>
      </c>
      <c r="V164" s="3">
        <v>0</v>
      </c>
      <c r="W164" s="1"/>
      <c r="X164" s="1" t="s">
        <v>67</v>
      </c>
      <c r="Y164" s="6">
        <v>370</v>
      </c>
      <c r="Z164" s="1" t="s">
        <v>499</v>
      </c>
      <c r="AA164" s="1" t="s">
        <v>692</v>
      </c>
      <c r="AB164" s="1"/>
      <c r="AC164" s="1"/>
      <c r="AD164" s="1" t="s">
        <v>13</v>
      </c>
    </row>
    <row r="165" spans="1:30" ht="51.75">
      <c r="A165" s="3">
        <v>163</v>
      </c>
      <c r="B165" s="1" t="s">
        <v>483</v>
      </c>
      <c r="C165" s="4" t="s">
        <v>571</v>
      </c>
      <c r="D165" s="1" t="s">
        <v>221</v>
      </c>
      <c r="E165" s="1" t="s">
        <v>618</v>
      </c>
      <c r="F165" s="5">
        <v>45259</v>
      </c>
      <c r="G165" s="1"/>
      <c r="H165" s="5">
        <v>45259</v>
      </c>
      <c r="I165" s="3">
        <v>1</v>
      </c>
      <c r="J165" s="6">
        <v>4</v>
      </c>
      <c r="K165" s="6">
        <v>8600</v>
      </c>
      <c r="L165" s="6">
        <v>2150</v>
      </c>
      <c r="M165" s="6">
        <v>8600</v>
      </c>
      <c r="N165" s="6">
        <v>2150</v>
      </c>
      <c r="O165" s="4" t="s">
        <v>689</v>
      </c>
      <c r="P165" s="6">
        <v>0</v>
      </c>
      <c r="Q165" s="6">
        <v>0</v>
      </c>
      <c r="R165" s="1" t="s">
        <v>689</v>
      </c>
      <c r="S165" s="1" t="s">
        <v>140</v>
      </c>
      <c r="T165" s="7" t="str">
        <f>HYPERLINK("https://my.zakupivli.pro/remote/dispatcher/state_purchase_view/47097729")</f>
        <v>https://my.zakupivli.pro/remote/dispatcher/state_purchase_view/47097729</v>
      </c>
      <c r="U165" s="1" t="s">
        <v>694</v>
      </c>
      <c r="V165" s="3">
        <v>0</v>
      </c>
      <c r="W165" s="1"/>
      <c r="X165" s="1" t="s">
        <v>142</v>
      </c>
      <c r="Y165" s="6">
        <v>8600</v>
      </c>
      <c r="Z165" s="1" t="s">
        <v>499</v>
      </c>
      <c r="AA165" s="1" t="s">
        <v>692</v>
      </c>
      <c r="AB165" s="1"/>
      <c r="AC165" s="1"/>
      <c r="AD165" s="1" t="s">
        <v>13</v>
      </c>
    </row>
    <row r="166" spans="1:30" ht="51.75">
      <c r="A166" s="3">
        <v>164</v>
      </c>
      <c r="B166" s="1" t="s">
        <v>484</v>
      </c>
      <c r="C166" s="4" t="s">
        <v>571</v>
      </c>
      <c r="D166" s="1" t="s">
        <v>221</v>
      </c>
      <c r="E166" s="1" t="s">
        <v>618</v>
      </c>
      <c r="F166" s="5">
        <v>45259</v>
      </c>
      <c r="G166" s="1"/>
      <c r="H166" s="5">
        <v>45259</v>
      </c>
      <c r="I166" s="3">
        <v>1</v>
      </c>
      <c r="J166" s="6">
        <v>3</v>
      </c>
      <c r="K166" s="6">
        <v>5740</v>
      </c>
      <c r="L166" s="6">
        <v>1913.3333333333333</v>
      </c>
      <c r="M166" s="6">
        <v>5740</v>
      </c>
      <c r="N166" s="6">
        <v>1913.3333333333333</v>
      </c>
      <c r="O166" s="4" t="s">
        <v>689</v>
      </c>
      <c r="P166" s="6">
        <v>0</v>
      </c>
      <c r="Q166" s="6">
        <v>0</v>
      </c>
      <c r="R166" s="1" t="s">
        <v>689</v>
      </c>
      <c r="S166" s="1" t="s">
        <v>140</v>
      </c>
      <c r="T166" s="7" t="str">
        <f>HYPERLINK("https://my.zakupivli.pro/remote/dispatcher/state_purchase_view/47099307")</f>
        <v>https://my.zakupivli.pro/remote/dispatcher/state_purchase_view/47099307</v>
      </c>
      <c r="U166" s="1" t="s">
        <v>694</v>
      </c>
      <c r="V166" s="3">
        <v>0</v>
      </c>
      <c r="W166" s="1"/>
      <c r="X166" s="1" t="s">
        <v>143</v>
      </c>
      <c r="Y166" s="6">
        <v>5740</v>
      </c>
      <c r="Z166" s="1" t="s">
        <v>499</v>
      </c>
      <c r="AA166" s="1" t="s">
        <v>692</v>
      </c>
      <c r="AB166" s="1"/>
      <c r="AC166" s="1"/>
      <c r="AD166" s="1" t="s">
        <v>13</v>
      </c>
    </row>
    <row r="167" spans="1:30" ht="51.75">
      <c r="A167" s="3">
        <v>165</v>
      </c>
      <c r="B167" s="1" t="s">
        <v>485</v>
      </c>
      <c r="C167" s="4" t="s">
        <v>571</v>
      </c>
      <c r="D167" s="1" t="s">
        <v>221</v>
      </c>
      <c r="E167" s="1" t="s">
        <v>618</v>
      </c>
      <c r="F167" s="5">
        <v>45259</v>
      </c>
      <c r="G167" s="1"/>
      <c r="H167" s="5">
        <v>45259</v>
      </c>
      <c r="I167" s="3">
        <v>1</v>
      </c>
      <c r="J167" s="6">
        <v>15</v>
      </c>
      <c r="K167" s="6">
        <v>18460</v>
      </c>
      <c r="L167" s="6">
        <v>1230.6666666666667</v>
      </c>
      <c r="M167" s="6">
        <v>18460</v>
      </c>
      <c r="N167" s="6">
        <v>1230.6666666666667</v>
      </c>
      <c r="O167" s="4" t="s">
        <v>689</v>
      </c>
      <c r="P167" s="6">
        <v>0</v>
      </c>
      <c r="Q167" s="6">
        <v>0</v>
      </c>
      <c r="R167" s="1" t="s">
        <v>689</v>
      </c>
      <c r="S167" s="1" t="s">
        <v>140</v>
      </c>
      <c r="T167" s="7" t="str">
        <f>HYPERLINK("https://my.zakupivli.pro/remote/dispatcher/state_purchase_view/47100454")</f>
        <v>https://my.zakupivli.pro/remote/dispatcher/state_purchase_view/47100454</v>
      </c>
      <c r="U167" s="1" t="s">
        <v>694</v>
      </c>
      <c r="V167" s="3">
        <v>0</v>
      </c>
      <c r="W167" s="1"/>
      <c r="X167" s="1" t="s">
        <v>144</v>
      </c>
      <c r="Y167" s="6">
        <v>18460</v>
      </c>
      <c r="Z167" s="1" t="s">
        <v>499</v>
      </c>
      <c r="AA167" s="1" t="s">
        <v>692</v>
      </c>
      <c r="AB167" s="1"/>
      <c r="AC167" s="1"/>
      <c r="AD167" s="1" t="s">
        <v>13</v>
      </c>
    </row>
    <row r="168" spans="1:30" ht="26.25">
      <c r="A168" s="3">
        <v>166</v>
      </c>
      <c r="B168" s="1" t="s">
        <v>486</v>
      </c>
      <c r="C168" s="4" t="s">
        <v>558</v>
      </c>
      <c r="D168" s="1" t="s">
        <v>168</v>
      </c>
      <c r="E168" s="1" t="s">
        <v>618</v>
      </c>
      <c r="F168" s="5">
        <v>45259</v>
      </c>
      <c r="G168" s="1"/>
      <c r="H168" s="5">
        <v>45259</v>
      </c>
      <c r="I168" s="3">
        <v>1</v>
      </c>
      <c r="J168" s="6">
        <v>4</v>
      </c>
      <c r="K168" s="6">
        <v>1250</v>
      </c>
      <c r="L168" s="6">
        <v>312.5</v>
      </c>
      <c r="M168" s="6">
        <v>1250</v>
      </c>
      <c r="N168" s="6">
        <v>312.5</v>
      </c>
      <c r="O168" s="4" t="s">
        <v>520</v>
      </c>
      <c r="P168" s="6">
        <v>0</v>
      </c>
      <c r="Q168" s="6">
        <v>0</v>
      </c>
      <c r="R168" s="1" t="s">
        <v>520</v>
      </c>
      <c r="S168" s="1" t="s">
        <v>137</v>
      </c>
      <c r="T168" s="7" t="str">
        <f>HYPERLINK("https://my.zakupivli.pro/remote/dispatcher/state_purchase_view/47103114")</f>
        <v>https://my.zakupivli.pro/remote/dispatcher/state_purchase_view/47103114</v>
      </c>
      <c r="U168" s="1" t="s">
        <v>694</v>
      </c>
      <c r="V168" s="3">
        <v>0</v>
      </c>
      <c r="W168" s="1"/>
      <c r="X168" s="1" t="s">
        <v>68</v>
      </c>
      <c r="Y168" s="6">
        <v>1250</v>
      </c>
      <c r="Z168" s="1" t="s">
        <v>499</v>
      </c>
      <c r="AA168" s="1" t="s">
        <v>692</v>
      </c>
      <c r="AB168" s="1"/>
      <c r="AC168" s="1"/>
      <c r="AD168" s="1" t="s">
        <v>13</v>
      </c>
    </row>
    <row r="169" spans="1:30" ht="26.25">
      <c r="A169" s="3">
        <v>167</v>
      </c>
      <c r="B169" s="1" t="s">
        <v>488</v>
      </c>
      <c r="C169" s="4" t="s">
        <v>583</v>
      </c>
      <c r="D169" s="1" t="s">
        <v>233</v>
      </c>
      <c r="E169" s="1" t="s">
        <v>618</v>
      </c>
      <c r="F169" s="5">
        <v>45264</v>
      </c>
      <c r="G169" s="1"/>
      <c r="H169" s="5">
        <v>45264</v>
      </c>
      <c r="I169" s="3">
        <v>1</v>
      </c>
      <c r="J169" s="6">
        <v>15</v>
      </c>
      <c r="K169" s="6">
        <v>11700</v>
      </c>
      <c r="L169" s="6">
        <v>780</v>
      </c>
      <c r="M169" s="6">
        <v>11700</v>
      </c>
      <c r="N169" s="6">
        <v>780</v>
      </c>
      <c r="O169" s="4" t="s">
        <v>510</v>
      </c>
      <c r="P169" s="6">
        <v>0</v>
      </c>
      <c r="Q169" s="6">
        <v>0</v>
      </c>
      <c r="R169" s="1" t="s">
        <v>510</v>
      </c>
      <c r="S169" s="1" t="s">
        <v>148</v>
      </c>
      <c r="T169" s="7" t="str">
        <f>HYPERLINK("https://my.zakupivli.pro/remote/dispatcher/state_purchase_view/47208340")</f>
        <v>https://my.zakupivli.pro/remote/dispatcher/state_purchase_view/47208340</v>
      </c>
      <c r="U169" s="1" t="s">
        <v>694</v>
      </c>
      <c r="V169" s="3">
        <v>0</v>
      </c>
      <c r="W169" s="1"/>
      <c r="X169" s="1" t="s">
        <v>71</v>
      </c>
      <c r="Y169" s="6">
        <v>11700</v>
      </c>
      <c r="Z169" s="1" t="s">
        <v>499</v>
      </c>
      <c r="AA169" s="1" t="s">
        <v>692</v>
      </c>
      <c r="AB169" s="1"/>
      <c r="AC169" s="1"/>
      <c r="AD169" s="1" t="s">
        <v>13</v>
      </c>
    </row>
    <row r="170" spans="1:30" ht="26.25">
      <c r="A170" s="3">
        <v>168</v>
      </c>
      <c r="B170" s="1" t="s">
        <v>489</v>
      </c>
      <c r="C170" s="4" t="s">
        <v>550</v>
      </c>
      <c r="D170" s="1" t="s">
        <v>114</v>
      </c>
      <c r="E170" s="1" t="s">
        <v>618</v>
      </c>
      <c r="F170" s="5">
        <v>45265</v>
      </c>
      <c r="G170" s="1"/>
      <c r="H170" s="5">
        <v>45265</v>
      </c>
      <c r="I170" s="3">
        <v>1</v>
      </c>
      <c r="J170" s="6">
        <v>500</v>
      </c>
      <c r="K170" s="6">
        <v>275</v>
      </c>
      <c r="L170" s="6">
        <v>0.55000000000000004</v>
      </c>
      <c r="M170" s="6">
        <v>275</v>
      </c>
      <c r="N170" s="6">
        <v>0.55000000000000004</v>
      </c>
      <c r="O170" s="4" t="s">
        <v>511</v>
      </c>
      <c r="P170" s="6">
        <v>0</v>
      </c>
      <c r="Q170" s="6">
        <v>0</v>
      </c>
      <c r="R170" s="1" t="s">
        <v>511</v>
      </c>
      <c r="S170" s="1" t="s">
        <v>172</v>
      </c>
      <c r="T170" s="7" t="str">
        <f>HYPERLINK("https://my.zakupivli.pro/remote/dispatcher/state_purchase_view/47246669")</f>
        <v>https://my.zakupivli.pro/remote/dispatcher/state_purchase_view/47246669</v>
      </c>
      <c r="U170" s="1" t="s">
        <v>694</v>
      </c>
      <c r="V170" s="3">
        <v>0</v>
      </c>
      <c r="W170" s="1"/>
      <c r="X170" s="1" t="s">
        <v>131</v>
      </c>
      <c r="Y170" s="6">
        <v>275</v>
      </c>
      <c r="Z170" s="1" t="s">
        <v>499</v>
      </c>
      <c r="AA170" s="1" t="s">
        <v>692</v>
      </c>
      <c r="AB170" s="1"/>
      <c r="AC170" s="1"/>
      <c r="AD170" s="1" t="s">
        <v>13</v>
      </c>
    </row>
    <row r="171" spans="1:30" ht="39">
      <c r="A171" s="3">
        <v>169</v>
      </c>
      <c r="B171" s="1" t="s">
        <v>490</v>
      </c>
      <c r="C171" s="4" t="s">
        <v>580</v>
      </c>
      <c r="D171" s="1" t="s">
        <v>231</v>
      </c>
      <c r="E171" s="1" t="s">
        <v>618</v>
      </c>
      <c r="F171" s="5">
        <v>45273</v>
      </c>
      <c r="G171" s="1"/>
      <c r="H171" s="5">
        <v>45273</v>
      </c>
      <c r="I171" s="3">
        <v>1</v>
      </c>
      <c r="J171" s="6">
        <v>1</v>
      </c>
      <c r="K171" s="6">
        <v>85000</v>
      </c>
      <c r="L171" s="6">
        <v>85000</v>
      </c>
      <c r="M171" s="6">
        <v>85000</v>
      </c>
      <c r="N171" s="6">
        <v>85000</v>
      </c>
      <c r="O171" s="4" t="s">
        <v>678</v>
      </c>
      <c r="P171" s="6">
        <v>0</v>
      </c>
      <c r="Q171" s="6">
        <v>0</v>
      </c>
      <c r="R171" s="1" t="s">
        <v>678</v>
      </c>
      <c r="S171" s="1" t="s">
        <v>161</v>
      </c>
      <c r="T171" s="7" t="str">
        <f>HYPERLINK("https://my.zakupivli.pro/remote/dispatcher/state_purchase_view/47554535")</f>
        <v>https://my.zakupivli.pro/remote/dispatcher/state_purchase_view/47554535</v>
      </c>
      <c r="U171" s="1" t="s">
        <v>694</v>
      </c>
      <c r="V171" s="3">
        <v>0</v>
      </c>
      <c r="W171" s="1"/>
      <c r="X171" s="1" t="s">
        <v>74</v>
      </c>
      <c r="Y171" s="6">
        <v>85000</v>
      </c>
      <c r="Z171" s="1" t="s">
        <v>499</v>
      </c>
      <c r="AA171" s="1" t="s">
        <v>692</v>
      </c>
      <c r="AB171" s="1"/>
      <c r="AC171" s="1"/>
      <c r="AD171" s="1" t="s">
        <v>13</v>
      </c>
    </row>
    <row r="172" spans="1:30" ht="26.25">
      <c r="A172" s="3">
        <v>170</v>
      </c>
      <c r="B172" s="1" t="s">
        <v>491</v>
      </c>
      <c r="C172" s="4" t="s">
        <v>578</v>
      </c>
      <c r="D172" s="1" t="s">
        <v>228</v>
      </c>
      <c r="E172" s="1" t="s">
        <v>618</v>
      </c>
      <c r="F172" s="5">
        <v>45273</v>
      </c>
      <c r="G172" s="1"/>
      <c r="H172" s="5">
        <v>45273</v>
      </c>
      <c r="I172" s="3">
        <v>1</v>
      </c>
      <c r="J172" s="6">
        <v>1</v>
      </c>
      <c r="K172" s="6">
        <v>95000</v>
      </c>
      <c r="L172" s="6">
        <v>95000</v>
      </c>
      <c r="M172" s="6">
        <v>95000</v>
      </c>
      <c r="N172" s="6">
        <v>95000</v>
      </c>
      <c r="O172" s="4" t="s">
        <v>678</v>
      </c>
      <c r="P172" s="6">
        <v>0</v>
      </c>
      <c r="Q172" s="6">
        <v>0</v>
      </c>
      <c r="R172" s="1" t="s">
        <v>678</v>
      </c>
      <c r="S172" s="1" t="s">
        <v>161</v>
      </c>
      <c r="T172" s="7" t="str">
        <f>HYPERLINK("https://my.zakupivli.pro/remote/dispatcher/state_purchase_view/47558827")</f>
        <v>https://my.zakupivli.pro/remote/dispatcher/state_purchase_view/47558827</v>
      </c>
      <c r="U172" s="1" t="s">
        <v>694</v>
      </c>
      <c r="V172" s="3">
        <v>0</v>
      </c>
      <c r="W172" s="1"/>
      <c r="X172" s="1" t="s">
        <v>75</v>
      </c>
      <c r="Y172" s="6">
        <v>95000</v>
      </c>
      <c r="Z172" s="1" t="s">
        <v>499</v>
      </c>
      <c r="AA172" s="1" t="s">
        <v>692</v>
      </c>
      <c r="AB172" s="1"/>
      <c r="AC172" s="1"/>
      <c r="AD172" s="1" t="s">
        <v>13</v>
      </c>
    </row>
    <row r="173" spans="1:30" ht="39">
      <c r="A173" s="3">
        <v>171</v>
      </c>
      <c r="B173" s="1" t="s">
        <v>492</v>
      </c>
      <c r="C173" s="4" t="s">
        <v>576</v>
      </c>
      <c r="D173" s="1" t="s">
        <v>226</v>
      </c>
      <c r="E173" s="1" t="s">
        <v>618</v>
      </c>
      <c r="F173" s="5">
        <v>45274</v>
      </c>
      <c r="G173" s="1"/>
      <c r="H173" s="5">
        <v>45274</v>
      </c>
      <c r="I173" s="3">
        <v>1</v>
      </c>
      <c r="J173" s="6">
        <v>3</v>
      </c>
      <c r="K173" s="6">
        <v>1190.99</v>
      </c>
      <c r="L173" s="6">
        <v>396.99666666666667</v>
      </c>
      <c r="M173" s="6">
        <v>1190.99</v>
      </c>
      <c r="N173" s="6">
        <v>396.99666666666667</v>
      </c>
      <c r="O173" s="4" t="s">
        <v>668</v>
      </c>
      <c r="P173" s="6">
        <v>0</v>
      </c>
      <c r="Q173" s="6">
        <v>0</v>
      </c>
      <c r="R173" s="1" t="s">
        <v>668</v>
      </c>
      <c r="S173" s="1" t="s">
        <v>171</v>
      </c>
      <c r="T173" s="7" t="str">
        <f>HYPERLINK("https://my.zakupivli.pro/remote/dispatcher/state_purchase_view/47609911")</f>
        <v>https://my.zakupivli.pro/remote/dispatcher/state_purchase_view/47609911</v>
      </c>
      <c r="U173" s="1" t="s">
        <v>694</v>
      </c>
      <c r="V173" s="3">
        <v>0</v>
      </c>
      <c r="W173" s="1"/>
      <c r="X173" s="1" t="s">
        <v>262</v>
      </c>
      <c r="Y173" s="6">
        <v>1190.99</v>
      </c>
      <c r="Z173" s="1" t="s">
        <v>499</v>
      </c>
      <c r="AA173" s="1" t="s">
        <v>692</v>
      </c>
      <c r="AB173" s="1"/>
      <c r="AC173" s="1"/>
      <c r="AD173" s="1" t="s">
        <v>13</v>
      </c>
    </row>
    <row r="174" spans="1:30" ht="26.25">
      <c r="A174" s="3">
        <v>172</v>
      </c>
      <c r="B174" s="1" t="s">
        <v>493</v>
      </c>
      <c r="C174" s="4" t="s">
        <v>565</v>
      </c>
      <c r="D174" s="1" t="s">
        <v>199</v>
      </c>
      <c r="E174" s="1" t="s">
        <v>618</v>
      </c>
      <c r="F174" s="5">
        <v>45274</v>
      </c>
      <c r="G174" s="1"/>
      <c r="H174" s="5">
        <v>45274</v>
      </c>
      <c r="I174" s="3">
        <v>1</v>
      </c>
      <c r="J174" s="6">
        <v>2</v>
      </c>
      <c r="K174" s="6">
        <v>1398</v>
      </c>
      <c r="L174" s="6">
        <v>699</v>
      </c>
      <c r="M174" s="6">
        <v>1398</v>
      </c>
      <c r="N174" s="6">
        <v>699</v>
      </c>
      <c r="O174" s="4" t="s">
        <v>679</v>
      </c>
      <c r="P174" s="6">
        <v>0</v>
      </c>
      <c r="Q174" s="6">
        <v>0</v>
      </c>
      <c r="R174" s="1" t="s">
        <v>679</v>
      </c>
      <c r="S174" s="1" t="s">
        <v>158</v>
      </c>
      <c r="T174" s="7" t="str">
        <f>HYPERLINK("https://my.zakupivli.pro/remote/dispatcher/state_purchase_view/47635321")</f>
        <v>https://my.zakupivli.pro/remote/dispatcher/state_purchase_view/47635321</v>
      </c>
      <c r="U174" s="1" t="s">
        <v>694</v>
      </c>
      <c r="V174" s="3">
        <v>0</v>
      </c>
      <c r="W174" s="1"/>
      <c r="X174" s="1" t="s">
        <v>74</v>
      </c>
      <c r="Y174" s="6">
        <v>1398</v>
      </c>
      <c r="Z174" s="1" t="s">
        <v>499</v>
      </c>
      <c r="AA174" s="1" t="s">
        <v>692</v>
      </c>
      <c r="AB174" s="1"/>
      <c r="AC174" s="1"/>
      <c r="AD174" s="1" t="s">
        <v>13</v>
      </c>
    </row>
    <row r="175" spans="1:30" ht="51.75">
      <c r="A175" s="3">
        <v>173</v>
      </c>
      <c r="B175" s="1" t="s">
        <v>494</v>
      </c>
      <c r="C175" s="4" t="s">
        <v>595</v>
      </c>
      <c r="D175" s="1" t="s">
        <v>250</v>
      </c>
      <c r="E175" s="1" t="s">
        <v>618</v>
      </c>
      <c r="F175" s="5">
        <v>45279</v>
      </c>
      <c r="G175" s="1"/>
      <c r="H175" s="5">
        <v>45279</v>
      </c>
      <c r="I175" s="3">
        <v>1</v>
      </c>
      <c r="J175" s="6">
        <v>1</v>
      </c>
      <c r="K175" s="6">
        <v>28800</v>
      </c>
      <c r="L175" s="6">
        <v>28800</v>
      </c>
      <c r="M175" s="6">
        <v>28800</v>
      </c>
      <c r="N175" s="6">
        <v>28800</v>
      </c>
      <c r="O175" s="4" t="s">
        <v>504</v>
      </c>
      <c r="P175" s="6">
        <v>0</v>
      </c>
      <c r="Q175" s="6">
        <v>0</v>
      </c>
      <c r="R175" s="1" t="s">
        <v>504</v>
      </c>
      <c r="S175" s="1" t="s">
        <v>163</v>
      </c>
      <c r="T175" s="7" t="str">
        <f>HYPERLINK("https://my.zakupivli.pro/remote/dispatcher/state_purchase_view/47770613")</f>
        <v>https://my.zakupivli.pro/remote/dispatcher/state_purchase_view/47770613</v>
      </c>
      <c r="U175" s="1" t="s">
        <v>694</v>
      </c>
      <c r="V175" s="3">
        <v>0</v>
      </c>
      <c r="W175" s="1"/>
      <c r="X175" s="1" t="s">
        <v>639</v>
      </c>
      <c r="Y175" s="6">
        <v>28800</v>
      </c>
      <c r="Z175" s="1" t="s">
        <v>499</v>
      </c>
      <c r="AA175" s="1" t="s">
        <v>692</v>
      </c>
      <c r="AB175" s="1"/>
      <c r="AC175" s="1"/>
      <c r="AD175" s="1" t="s">
        <v>13</v>
      </c>
    </row>
    <row r="176" spans="1:30" ht="26.25">
      <c r="A176" s="3">
        <v>174</v>
      </c>
      <c r="B176" s="1" t="s">
        <v>495</v>
      </c>
      <c r="C176" s="4" t="s">
        <v>555</v>
      </c>
      <c r="D176" s="1" t="s">
        <v>152</v>
      </c>
      <c r="E176" s="1" t="s">
        <v>618</v>
      </c>
      <c r="F176" s="5">
        <v>45280</v>
      </c>
      <c r="G176" s="1"/>
      <c r="H176" s="5">
        <v>45280</v>
      </c>
      <c r="I176" s="3">
        <v>1</v>
      </c>
      <c r="J176" s="6">
        <v>58</v>
      </c>
      <c r="K176" s="6">
        <v>3193</v>
      </c>
      <c r="L176" s="6">
        <v>55.051724137931032</v>
      </c>
      <c r="M176" s="6">
        <v>3193</v>
      </c>
      <c r="N176" s="6">
        <v>55.051724137931032</v>
      </c>
      <c r="O176" s="4" t="s">
        <v>519</v>
      </c>
      <c r="P176" s="6">
        <v>0</v>
      </c>
      <c r="Q176" s="6">
        <v>0</v>
      </c>
      <c r="R176" s="1" t="s">
        <v>519</v>
      </c>
      <c r="S176" s="1" t="s">
        <v>104</v>
      </c>
      <c r="T176" s="7" t="str">
        <f>HYPERLINK("https://my.zakupivli.pro/remote/dispatcher/state_purchase_view/47824131")</f>
        <v>https://my.zakupivli.pro/remote/dispatcher/state_purchase_view/47824131</v>
      </c>
      <c r="U176" s="1" t="s">
        <v>694</v>
      </c>
      <c r="V176" s="3">
        <v>0</v>
      </c>
      <c r="W176" s="1"/>
      <c r="X176" s="1" t="s">
        <v>76</v>
      </c>
      <c r="Y176" s="6">
        <v>3193</v>
      </c>
      <c r="Z176" s="1" t="s">
        <v>499</v>
      </c>
      <c r="AA176" s="1" t="s">
        <v>692</v>
      </c>
      <c r="AB176" s="1"/>
      <c r="AC176" s="1"/>
      <c r="AD176" s="1" t="s">
        <v>13</v>
      </c>
    </row>
    <row r="177" spans="1:30" ht="26.25">
      <c r="A177" s="3">
        <v>175</v>
      </c>
      <c r="B177" s="1" t="s">
        <v>496</v>
      </c>
      <c r="C177" s="4" t="s">
        <v>545</v>
      </c>
      <c r="D177" s="1" t="s">
        <v>97</v>
      </c>
      <c r="E177" s="1" t="s">
        <v>618</v>
      </c>
      <c r="F177" s="5">
        <v>45281</v>
      </c>
      <c r="G177" s="1"/>
      <c r="H177" s="5">
        <v>45281</v>
      </c>
      <c r="I177" s="3">
        <v>1</v>
      </c>
      <c r="J177" s="6">
        <v>5</v>
      </c>
      <c r="K177" s="6">
        <v>2240</v>
      </c>
      <c r="L177" s="6">
        <v>448</v>
      </c>
      <c r="M177" s="6">
        <v>2240</v>
      </c>
      <c r="N177" s="6">
        <v>448</v>
      </c>
      <c r="O177" s="4" t="s">
        <v>633</v>
      </c>
      <c r="P177" s="6">
        <v>0</v>
      </c>
      <c r="Q177" s="6">
        <v>0</v>
      </c>
      <c r="R177" s="1" t="s">
        <v>633</v>
      </c>
      <c r="S177" s="1" t="s">
        <v>112</v>
      </c>
      <c r="T177" s="7" t="str">
        <f>HYPERLINK("https://my.zakupivli.pro/remote/dispatcher/state_purchase_view/47903022")</f>
        <v>https://my.zakupivli.pro/remote/dispatcher/state_purchase_view/47903022</v>
      </c>
      <c r="U177" s="1" t="s">
        <v>694</v>
      </c>
      <c r="V177" s="3">
        <v>0</v>
      </c>
      <c r="W177" s="1"/>
      <c r="X177" s="1" t="s">
        <v>78</v>
      </c>
      <c r="Y177" s="6">
        <v>2240</v>
      </c>
      <c r="Z177" s="1" t="s">
        <v>499</v>
      </c>
      <c r="AA177" s="1" t="s">
        <v>692</v>
      </c>
      <c r="AB177" s="1"/>
      <c r="AC177" s="1"/>
      <c r="AD177" s="1" t="s">
        <v>13</v>
      </c>
    </row>
    <row r="178" spans="1:30" ht="26.25">
      <c r="A178" s="3">
        <v>176</v>
      </c>
      <c r="B178" s="1" t="s">
        <v>497</v>
      </c>
      <c r="C178" s="4" t="s">
        <v>581</v>
      </c>
      <c r="D178" s="1" t="s">
        <v>232</v>
      </c>
      <c r="E178" s="1" t="s">
        <v>618</v>
      </c>
      <c r="F178" s="5">
        <v>45282</v>
      </c>
      <c r="G178" s="1"/>
      <c r="H178" s="5">
        <v>45282</v>
      </c>
      <c r="I178" s="3">
        <v>1</v>
      </c>
      <c r="J178" s="6">
        <v>5</v>
      </c>
      <c r="K178" s="6">
        <v>17250</v>
      </c>
      <c r="L178" s="6">
        <v>3450</v>
      </c>
      <c r="M178" s="6">
        <v>17250</v>
      </c>
      <c r="N178" s="6">
        <v>3450</v>
      </c>
      <c r="O178" s="4" t="s">
        <v>665</v>
      </c>
      <c r="P178" s="6">
        <v>0</v>
      </c>
      <c r="Q178" s="6">
        <v>0</v>
      </c>
      <c r="R178" s="1" t="s">
        <v>665</v>
      </c>
      <c r="S178" s="1" t="s">
        <v>108</v>
      </c>
      <c r="T178" s="7" t="str">
        <f>HYPERLINK("https://my.zakupivli.pro/remote/dispatcher/state_purchase_view/47946384")</f>
        <v>https://my.zakupivli.pro/remote/dispatcher/state_purchase_view/47946384</v>
      </c>
      <c r="U178" s="1" t="s">
        <v>694</v>
      </c>
      <c r="V178" s="3">
        <v>0</v>
      </c>
      <c r="W178" s="1"/>
      <c r="X178" s="1" t="s">
        <v>80</v>
      </c>
      <c r="Y178" s="6">
        <v>17250</v>
      </c>
      <c r="Z178" s="1" t="s">
        <v>499</v>
      </c>
      <c r="AA178" s="1" t="s">
        <v>692</v>
      </c>
      <c r="AB178" s="1"/>
      <c r="AC178" s="1"/>
      <c r="AD178" s="1" t="s">
        <v>13</v>
      </c>
    </row>
    <row r="179" spans="1:30" ht="64.5">
      <c r="A179" s="3">
        <v>177</v>
      </c>
      <c r="B179" s="1" t="s">
        <v>498</v>
      </c>
      <c r="C179" s="4" t="s">
        <v>599</v>
      </c>
      <c r="D179" s="1" t="s">
        <v>273</v>
      </c>
      <c r="E179" s="1" t="s">
        <v>618</v>
      </c>
      <c r="F179" s="5">
        <v>45288</v>
      </c>
      <c r="G179" s="1"/>
      <c r="H179" s="5">
        <v>45288</v>
      </c>
      <c r="I179" s="3">
        <v>1</v>
      </c>
      <c r="J179" s="6">
        <v>19500</v>
      </c>
      <c r="K179" s="6">
        <v>49883.89</v>
      </c>
      <c r="L179" s="6">
        <v>2.5581482051282052</v>
      </c>
      <c r="M179" s="6">
        <v>49883.89</v>
      </c>
      <c r="N179" s="6">
        <v>2.5581482051282052</v>
      </c>
      <c r="O179" s="4" t="s">
        <v>676</v>
      </c>
      <c r="P179" s="6">
        <v>0</v>
      </c>
      <c r="Q179" s="6">
        <v>0</v>
      </c>
      <c r="R179" s="1" t="s">
        <v>676</v>
      </c>
      <c r="S179" s="1" t="s">
        <v>216</v>
      </c>
      <c r="T179" s="7" t="str">
        <f>HYPERLINK("https://my.zakupivli.pro/remote/dispatcher/state_purchase_view/48088120")</f>
        <v>https://my.zakupivli.pro/remote/dispatcher/state_purchase_view/48088120</v>
      </c>
      <c r="U179" s="1" t="s">
        <v>694</v>
      </c>
      <c r="V179" s="3">
        <v>0</v>
      </c>
      <c r="W179" s="1"/>
      <c r="X179" s="1" t="s">
        <v>126</v>
      </c>
      <c r="Y179" s="6">
        <v>49883.89</v>
      </c>
      <c r="Z179" s="1" t="s">
        <v>499</v>
      </c>
      <c r="AA179" s="1" t="s">
        <v>692</v>
      </c>
      <c r="AB179" s="1"/>
      <c r="AC179" s="1"/>
      <c r="AD179" s="1" t="s">
        <v>13</v>
      </c>
    </row>
    <row r="180" spans="1:30" ht="102.75">
      <c r="A180" s="3">
        <v>178</v>
      </c>
      <c r="B180" s="1" t="s">
        <v>466</v>
      </c>
      <c r="C180" s="4" t="s">
        <v>605</v>
      </c>
      <c r="D180" s="1" t="s">
        <v>17</v>
      </c>
      <c r="E180" s="1" t="s">
        <v>517</v>
      </c>
      <c r="F180" s="5">
        <v>45230</v>
      </c>
      <c r="G180" s="5">
        <v>45239</v>
      </c>
      <c r="H180" s="5">
        <v>45252</v>
      </c>
      <c r="I180" s="3">
        <v>2</v>
      </c>
      <c r="J180" s="6">
        <v>5700</v>
      </c>
      <c r="K180" s="6">
        <v>316700</v>
      </c>
      <c r="L180" s="6">
        <v>55.561403508771932</v>
      </c>
      <c r="M180" s="6">
        <v>295790</v>
      </c>
      <c r="N180" s="6">
        <v>51.892982456140352</v>
      </c>
      <c r="O180" s="4" t="s">
        <v>656</v>
      </c>
      <c r="P180" s="6">
        <v>20910</v>
      </c>
      <c r="Q180" s="6">
        <v>6.6024628986422487E-2</v>
      </c>
      <c r="R180" s="1" t="s">
        <v>656</v>
      </c>
      <c r="S180" s="1" t="s">
        <v>206</v>
      </c>
      <c r="T180" s="7" t="str">
        <f>HYPERLINK("https://my.zakupivli.pro/remote/dispatcher/state_purchase_lot_view/1089600")</f>
        <v>https://my.zakupivli.pro/remote/dispatcher/state_purchase_lot_view/1089600</v>
      </c>
      <c r="U180" s="1" t="s">
        <v>693</v>
      </c>
      <c r="V180" s="3">
        <v>0</v>
      </c>
      <c r="W180" s="1"/>
      <c r="X180" s="1" t="s">
        <v>63</v>
      </c>
      <c r="Y180" s="6">
        <v>295790</v>
      </c>
      <c r="Z180" s="1" t="s">
        <v>499</v>
      </c>
      <c r="AA180" s="1" t="s">
        <v>695</v>
      </c>
      <c r="AB180" s="8">
        <v>45246</v>
      </c>
      <c r="AC180" s="8">
        <v>45256</v>
      </c>
      <c r="AD180" s="1" t="s">
        <v>208</v>
      </c>
    </row>
    <row r="181" spans="1:30" ht="64.5">
      <c r="A181" s="3">
        <v>179</v>
      </c>
      <c r="B181" s="1" t="s">
        <v>435</v>
      </c>
      <c r="C181" s="4" t="s">
        <v>613</v>
      </c>
      <c r="D181" s="1" t="s">
        <v>224</v>
      </c>
      <c r="E181" s="1" t="s">
        <v>517</v>
      </c>
      <c r="F181" s="5">
        <v>45152</v>
      </c>
      <c r="G181" s="5">
        <v>45166</v>
      </c>
      <c r="H181" s="5">
        <v>45183</v>
      </c>
      <c r="I181" s="3">
        <v>3</v>
      </c>
      <c r="J181" s="6">
        <v>3166.192</v>
      </c>
      <c r="K181" s="6">
        <v>1157700</v>
      </c>
      <c r="L181" s="6">
        <v>365.64428183761441</v>
      </c>
      <c r="M181" s="6">
        <v>912422</v>
      </c>
      <c r="N181" s="6">
        <v>288.19393556538216</v>
      </c>
      <c r="O181" s="4" t="s">
        <v>658</v>
      </c>
      <c r="P181" s="6">
        <v>245278</v>
      </c>
      <c r="Q181" s="6">
        <v>0.21186663211540122</v>
      </c>
      <c r="R181" s="1" t="s">
        <v>658</v>
      </c>
      <c r="S181" s="1" t="s">
        <v>189</v>
      </c>
      <c r="T181" s="7" t="str">
        <f>HYPERLINK("https://my.zakupivli.pro/remote/dispatcher/state_purchase_lot_view/1016709")</f>
        <v>https://my.zakupivli.pro/remote/dispatcher/state_purchase_lot_view/1016709</v>
      </c>
      <c r="U181" s="1" t="s">
        <v>693</v>
      </c>
      <c r="V181" s="3">
        <v>0</v>
      </c>
      <c r="W181" s="1"/>
      <c r="X181" s="1" t="s">
        <v>39</v>
      </c>
      <c r="Y181" s="6">
        <v>912422</v>
      </c>
      <c r="Z181" s="1" t="s">
        <v>499</v>
      </c>
      <c r="AA181" s="1" t="s">
        <v>695</v>
      </c>
      <c r="AB181" s="8">
        <v>45174</v>
      </c>
      <c r="AC181" s="8">
        <v>45184</v>
      </c>
      <c r="AD181" s="1" t="s">
        <v>191</v>
      </c>
    </row>
    <row r="182" spans="1:30" ht="90">
      <c r="A182" s="3">
        <v>180</v>
      </c>
      <c r="B182" s="1" t="s">
        <v>423</v>
      </c>
      <c r="C182" s="4" t="s">
        <v>609</v>
      </c>
      <c r="D182" s="1" t="s">
        <v>70</v>
      </c>
      <c r="E182" s="1" t="s">
        <v>517</v>
      </c>
      <c r="F182" s="5">
        <v>45140</v>
      </c>
      <c r="G182" s="5">
        <v>45152</v>
      </c>
      <c r="H182" s="5">
        <v>45166</v>
      </c>
      <c r="I182" s="3">
        <v>3</v>
      </c>
      <c r="J182" s="6">
        <v>5000</v>
      </c>
      <c r="K182" s="6">
        <v>2802750</v>
      </c>
      <c r="L182" s="6">
        <v>560.54999999999995</v>
      </c>
      <c r="M182" s="6">
        <v>2596970</v>
      </c>
      <c r="N182" s="6">
        <v>519.39400000000001</v>
      </c>
      <c r="O182" s="4" t="s">
        <v>657</v>
      </c>
      <c r="P182" s="6">
        <v>205780</v>
      </c>
      <c r="Q182" s="6">
        <v>7.3420747480153425E-2</v>
      </c>
      <c r="R182" s="1" t="s">
        <v>657</v>
      </c>
      <c r="S182" s="1" t="s">
        <v>196</v>
      </c>
      <c r="T182" s="7" t="str">
        <f>HYPERLINK("https://my.zakupivli.pro/remote/dispatcher/state_purchase_lot_view/1008056")</f>
        <v>https://my.zakupivli.pro/remote/dispatcher/state_purchase_lot_view/1008056</v>
      </c>
      <c r="U182" s="1" t="s">
        <v>693</v>
      </c>
      <c r="V182" s="3">
        <v>0</v>
      </c>
      <c r="W182" s="1"/>
      <c r="X182" s="1" t="s">
        <v>35</v>
      </c>
      <c r="Y182" s="6">
        <v>2596970</v>
      </c>
      <c r="Z182" s="1" t="s">
        <v>499</v>
      </c>
      <c r="AA182" s="1" t="s">
        <v>695</v>
      </c>
      <c r="AB182" s="8">
        <v>45159</v>
      </c>
      <c r="AC182" s="8">
        <v>45169</v>
      </c>
      <c r="AD182" s="1" t="s">
        <v>197</v>
      </c>
    </row>
  </sheetData>
  <autoFilter ref="A2:AD182"/>
  <hyperlinks>
    <hyperlink ref="T3" r:id="rId1" display="https://my.zakupivli.pro/remote/dispatcher/state_purchase_lot_view/896836"/>
    <hyperlink ref="T4" r:id="rId2" display="https://my.zakupivli.pro/remote/dispatcher/state_purchase_lot_view/904963"/>
    <hyperlink ref="T5" r:id="rId3" display="https://my.zakupivli.pro/remote/dispatcher/state_purchase_lot_view/917696"/>
    <hyperlink ref="T6" r:id="rId4" display="https://my.zakupivli.pro/remote/dispatcher/state_purchase_lot_view/923279"/>
    <hyperlink ref="T7" r:id="rId5" display="https://my.zakupivli.pro/remote/dispatcher/state_purchase_lot_view/951576"/>
    <hyperlink ref="T8" r:id="rId6" display="https://my.zakupivli.pro/remote/dispatcher/state_purchase_lot_view/956099"/>
    <hyperlink ref="T9" r:id="rId7" display="https://my.zakupivli.pro/remote/dispatcher/state_purchase_lot_view/970471"/>
    <hyperlink ref="T10" r:id="rId8" display="https://my.zakupivli.pro/remote/dispatcher/state_purchase_lot_view/1012153"/>
    <hyperlink ref="T11" r:id="rId9" display="https://my.zakupivli.pro/remote/dispatcher/state_purchase_lot_view/1015741"/>
    <hyperlink ref="T12" r:id="rId10" display="https://my.zakupivli.pro/remote/dispatcher/state_purchase_lot_view/1016980"/>
    <hyperlink ref="T13" r:id="rId11" display="https://my.zakupivli.pro/remote/dispatcher/state_purchase_lot_view/1050129"/>
    <hyperlink ref="T14" r:id="rId12" display="https://my.zakupivli.pro/remote/dispatcher/state_purchase_lot_view/1130103"/>
    <hyperlink ref="T15" r:id="rId13" display="https://my.zakupivli.pro/remote/dispatcher/state_purchase_view/39880222"/>
    <hyperlink ref="T16" r:id="rId14" display="https://my.zakupivli.pro/remote/dispatcher/state_purchase_view/39887543"/>
    <hyperlink ref="T17" r:id="rId15" display="https://my.zakupivli.pro/remote/dispatcher/state_purchase_view/39902364"/>
    <hyperlink ref="T18" r:id="rId16" display="https://my.zakupivli.pro/remote/dispatcher/state_purchase_view/40277481"/>
    <hyperlink ref="T19" r:id="rId17" display="https://my.zakupivli.pro/remote/dispatcher/state_purchase_view/40278819"/>
    <hyperlink ref="T20" r:id="rId18" display="https://my.zakupivli.pro/remote/dispatcher/state_purchase_view/40384215"/>
    <hyperlink ref="T21" r:id="rId19" display="https://my.zakupivli.pro/remote/dispatcher/state_purchase_view/40385386"/>
    <hyperlink ref="T22" r:id="rId20" display="https://my.zakupivli.pro/remote/dispatcher/state_purchase_view/40386656"/>
    <hyperlink ref="T23" r:id="rId21" display="https://my.zakupivli.pro/remote/dispatcher/state_purchase_view/40466455"/>
    <hyperlink ref="T24" r:id="rId22" display="https://my.zakupivli.pro/remote/dispatcher/state_purchase_view/40568099"/>
    <hyperlink ref="T25" r:id="rId23" display="https://my.zakupivli.pro/remote/dispatcher/state_purchase_view/40747326"/>
    <hyperlink ref="T26" r:id="rId24" display="https://my.zakupivli.pro/remote/dispatcher/state_purchase_view/40748148"/>
    <hyperlink ref="T27" r:id="rId25" display="https://my.zakupivli.pro/remote/dispatcher/state_purchase_view/40861198"/>
    <hyperlink ref="T28" r:id="rId26" display="https://my.zakupivli.pro/remote/dispatcher/state_purchase_view/40861650"/>
    <hyperlink ref="T29" r:id="rId27" display="https://my.zakupivli.pro/remote/dispatcher/state_purchase_view/40862911"/>
    <hyperlink ref="T30" r:id="rId28" display="https://my.zakupivli.pro/remote/dispatcher/state_purchase_view/40864286"/>
    <hyperlink ref="T31" r:id="rId29" display="https://my.zakupivli.pro/remote/dispatcher/state_purchase_view/40865368"/>
    <hyperlink ref="T32" r:id="rId30" display="https://my.zakupivli.pro/remote/dispatcher/state_purchase_view/41022302"/>
    <hyperlink ref="T33" r:id="rId31" display="https://my.zakupivli.pro/remote/dispatcher/state_purchase_view/41022750"/>
    <hyperlink ref="T34" r:id="rId32" display="https://my.zakupivli.pro/remote/dispatcher/state_purchase_view/41023062"/>
    <hyperlink ref="T35" r:id="rId33" display="https://my.zakupivli.pro/remote/dispatcher/state_purchase_view/41023671"/>
    <hyperlink ref="T36" r:id="rId34" display="https://my.zakupivli.pro/remote/dispatcher/state_purchase_view/41024257"/>
    <hyperlink ref="T37" r:id="rId35" display="https://my.zakupivli.pro/remote/dispatcher/state_purchase_view/41060748"/>
    <hyperlink ref="T38" r:id="rId36" display="https://my.zakupivli.pro/remote/dispatcher/state_purchase_view/41066531"/>
    <hyperlink ref="T39" r:id="rId37" display="https://my.zakupivli.pro/remote/dispatcher/state_purchase_view/41422569"/>
    <hyperlink ref="T40" r:id="rId38" display="https://my.zakupivli.pro/remote/dispatcher/state_purchase_view/41422814"/>
    <hyperlink ref="T41" r:id="rId39" display="https://my.zakupivli.pro/remote/dispatcher/state_purchase_view/41423316"/>
    <hyperlink ref="T42" r:id="rId40" display="https://my.zakupivli.pro/remote/dispatcher/state_purchase_view/41424030"/>
    <hyperlink ref="T43" r:id="rId41" display="https://my.zakupivli.pro/remote/dispatcher/state_purchase_view/41425601"/>
    <hyperlink ref="T44" r:id="rId42" display="https://my.zakupivli.pro/remote/dispatcher/state_purchase_view/41429069"/>
    <hyperlink ref="T45" r:id="rId43" display="https://my.zakupivli.pro/remote/dispatcher/state_purchase_view/41586700"/>
    <hyperlink ref="T46" r:id="rId44" display="https://my.zakupivli.pro/remote/dispatcher/state_purchase_view/41666022"/>
    <hyperlink ref="T47" r:id="rId45" display="https://my.zakupivli.pro/remote/dispatcher/state_purchase_view/41668050"/>
    <hyperlink ref="T48" r:id="rId46" display="https://my.zakupivli.pro/remote/dispatcher/state_purchase_view/41668439"/>
    <hyperlink ref="T49" r:id="rId47" display="https://my.zakupivli.pro/remote/dispatcher/state_purchase_view/41705683"/>
    <hyperlink ref="T50" r:id="rId48" display="https://my.zakupivli.pro/remote/dispatcher/state_purchase_view/41724968"/>
    <hyperlink ref="T51" r:id="rId49" display="https://my.zakupivli.pro/remote/dispatcher/state_purchase_view/41725377"/>
    <hyperlink ref="T52" r:id="rId50" display="https://my.zakupivli.pro/remote/dispatcher/state_purchase_view/41725687"/>
    <hyperlink ref="T53" r:id="rId51" display="https://my.zakupivli.pro/remote/dispatcher/state_purchase_view/41726196"/>
    <hyperlink ref="T54" r:id="rId52" display="https://my.zakupivli.pro/remote/dispatcher/state_purchase_view/41821301"/>
    <hyperlink ref="T55" r:id="rId53" display="https://my.zakupivli.pro/remote/dispatcher/state_purchase_view/41952895"/>
    <hyperlink ref="T56" r:id="rId54" display="https://my.zakupivli.pro/remote/dispatcher/state_purchase_view/42163060"/>
    <hyperlink ref="T57" r:id="rId55" display="https://my.zakupivli.pro/remote/dispatcher/state_purchase_view/42174911"/>
    <hyperlink ref="T58" r:id="rId56" display="https://my.zakupivli.pro/remote/dispatcher/state_purchase_view/42175224"/>
    <hyperlink ref="T59" r:id="rId57" display="https://my.zakupivli.pro/remote/dispatcher/state_purchase_view/42176643"/>
    <hyperlink ref="T60" r:id="rId58" display="https://my.zakupivli.pro/remote/dispatcher/state_purchase_view/42178953"/>
    <hyperlink ref="T61" r:id="rId59" display="https://my.zakupivli.pro/remote/dispatcher/state_purchase_view/42179601"/>
    <hyperlink ref="T62" r:id="rId60" display="https://my.zakupivli.pro/remote/dispatcher/state_purchase_view/42451561"/>
    <hyperlink ref="T63" r:id="rId61" display="https://my.zakupivli.pro/remote/dispatcher/state_purchase_view/42452901"/>
    <hyperlink ref="T64" r:id="rId62" display="https://my.zakupivli.pro/remote/dispatcher/state_purchase_view/42453498"/>
    <hyperlink ref="T65" r:id="rId63" display="https://my.zakupivli.pro/remote/dispatcher/state_purchase_view/42487934"/>
    <hyperlink ref="T66" r:id="rId64" display="https://my.zakupivli.pro/remote/dispatcher/state_purchase_view/42708467"/>
    <hyperlink ref="T67" r:id="rId65" display="https://my.zakupivli.pro/remote/dispatcher/state_purchase_view/42915293"/>
    <hyperlink ref="T68" r:id="rId66" display="https://my.zakupivli.pro/remote/dispatcher/state_purchase_view/43039461"/>
    <hyperlink ref="T69" r:id="rId67" display="https://my.zakupivli.pro/remote/dispatcher/state_purchase_view/43064583"/>
    <hyperlink ref="T70" r:id="rId68" display="https://my.zakupivli.pro/remote/dispatcher/state_purchase_view/43065544"/>
    <hyperlink ref="T71" r:id="rId69" display="https://my.zakupivli.pro/remote/dispatcher/state_purchase_view/43079712"/>
    <hyperlink ref="T72" r:id="rId70" display="https://my.zakupivli.pro/remote/dispatcher/state_purchase_view/43080165"/>
    <hyperlink ref="T73" r:id="rId71" display="https://my.zakupivli.pro/remote/dispatcher/state_purchase_view/43081003"/>
    <hyperlink ref="T74" r:id="rId72" display="https://my.zakupivli.pro/remote/dispatcher/state_purchase_view/43082583"/>
    <hyperlink ref="T75" r:id="rId73" display="https://my.zakupivli.pro/remote/dispatcher/state_purchase_view/43085058"/>
    <hyperlink ref="T76" r:id="rId74" display="https://my.zakupivli.pro/remote/dispatcher/state_purchase_view/43110035"/>
    <hyperlink ref="T77" r:id="rId75" display="https://my.zakupivli.pro/remote/dispatcher/state_purchase_view/43137956"/>
    <hyperlink ref="T78" r:id="rId76" display="https://my.zakupivli.pro/remote/dispatcher/state_purchase_view/43496125"/>
    <hyperlink ref="T79" r:id="rId77" display="https://my.zakupivli.pro/remote/dispatcher/state_purchase_view/43568945"/>
    <hyperlink ref="T80" r:id="rId78" display="https://my.zakupivli.pro/remote/dispatcher/state_purchase_view/43596149"/>
    <hyperlink ref="T81" r:id="rId79" display="https://my.zakupivli.pro/remote/dispatcher/state_purchase_view/43664220"/>
    <hyperlink ref="T82" r:id="rId80" display="https://my.zakupivli.pro/remote/dispatcher/state_purchase_view/43689353"/>
    <hyperlink ref="T83" r:id="rId81" display="https://my.zakupivli.pro/remote/dispatcher/state_purchase_view/43830869"/>
    <hyperlink ref="T84" r:id="rId82" display="https://my.zakupivli.pro/remote/dispatcher/state_purchase_view/43831468"/>
    <hyperlink ref="T85" r:id="rId83" display="https://my.zakupivli.pro/remote/dispatcher/state_purchase_view/43832042"/>
    <hyperlink ref="T86" r:id="rId84" display="https://my.zakupivli.pro/remote/dispatcher/state_purchase_view/43832406"/>
    <hyperlink ref="T87" r:id="rId85" display="https://my.zakupivli.pro/remote/dispatcher/state_purchase_view/43832700"/>
    <hyperlink ref="T88" r:id="rId86" display="https://my.zakupivli.pro/remote/dispatcher/state_purchase_view/43877124"/>
    <hyperlink ref="T89" r:id="rId87" display="https://my.zakupivli.pro/remote/dispatcher/state_purchase_view/43929098"/>
    <hyperlink ref="T90" r:id="rId88" display="https://my.zakupivli.pro/remote/dispatcher/state_purchase_view/43970161"/>
    <hyperlink ref="T91" r:id="rId89" display="https://my.zakupivli.pro/remote/dispatcher/state_purchase_view/43998932"/>
    <hyperlink ref="T92" r:id="rId90" display="https://my.zakupivli.pro/remote/dispatcher/state_purchase_view/43999822"/>
    <hyperlink ref="T93" r:id="rId91" display="https://my.zakupivli.pro/remote/dispatcher/state_purchase_view/44002687"/>
    <hyperlink ref="T94" r:id="rId92" display="https://my.zakupivli.pro/remote/dispatcher/state_purchase_view/44003848"/>
    <hyperlink ref="T95" r:id="rId93" display="https://my.zakupivli.pro/remote/dispatcher/state_purchase_view/44084566"/>
    <hyperlink ref="T96" r:id="rId94" display="https://my.zakupivli.pro/remote/dispatcher/state_purchase_view/44085520"/>
    <hyperlink ref="T97" r:id="rId95" display="https://my.zakupivli.pro/remote/dispatcher/state_purchase_view/44086396"/>
    <hyperlink ref="T98" r:id="rId96" display="https://my.zakupivli.pro/remote/dispatcher/state_purchase_view/44103815"/>
    <hyperlink ref="T99" r:id="rId97" display="https://my.zakupivli.pro/remote/dispatcher/state_purchase_view/44105652"/>
    <hyperlink ref="T100" r:id="rId98" display="https://my.zakupivli.pro/remote/dispatcher/state_purchase_view/44115414"/>
    <hyperlink ref="T101" r:id="rId99" display="https://my.zakupivli.pro/remote/dispatcher/state_purchase_view/44115921"/>
    <hyperlink ref="T102" r:id="rId100" display="https://my.zakupivli.pro/remote/dispatcher/state_purchase_view/44156532"/>
    <hyperlink ref="T103" r:id="rId101" display="https://my.zakupivli.pro/remote/dispatcher/state_purchase_view/44156870"/>
    <hyperlink ref="T104" r:id="rId102" display="https://my.zakupivli.pro/remote/dispatcher/state_purchase_view/44157762"/>
    <hyperlink ref="T105" r:id="rId103" display="https://my.zakupivli.pro/remote/dispatcher/state_purchase_view/44181028"/>
    <hyperlink ref="T106" r:id="rId104" display="https://my.zakupivli.pro/remote/dispatcher/state_purchase_view/44183475"/>
    <hyperlink ref="T107" r:id="rId105" display="https://my.zakupivli.pro/remote/dispatcher/state_purchase_view/44184085"/>
    <hyperlink ref="T108" r:id="rId106" display="https://my.zakupivli.pro/remote/dispatcher/state_purchase_view/44184446"/>
    <hyperlink ref="T109" r:id="rId107" display="https://my.zakupivli.pro/remote/dispatcher/state_purchase_view/44184978"/>
    <hyperlink ref="T110" r:id="rId108" display="https://my.zakupivli.pro/remote/dispatcher/state_purchase_view/44219857"/>
    <hyperlink ref="T111" r:id="rId109" display="https://my.zakupivli.pro/remote/dispatcher/state_purchase_view/44249081"/>
    <hyperlink ref="T112" r:id="rId110" display="https://my.zakupivli.pro/remote/dispatcher/state_purchase_view/44308274"/>
    <hyperlink ref="T113" r:id="rId111" display="https://my.zakupivli.pro/remote/dispatcher/state_purchase_view/44327744"/>
    <hyperlink ref="T114" r:id="rId112" display="https://my.zakupivli.pro/remote/dispatcher/state_purchase_view/44336100"/>
    <hyperlink ref="T115" r:id="rId113" display="https://my.zakupivli.pro/remote/dispatcher/state_purchase_view/44357431"/>
    <hyperlink ref="T116" r:id="rId114" display="https://my.zakupivli.pro/remote/dispatcher/state_purchase_view/44394802"/>
    <hyperlink ref="T117" r:id="rId115" display="https://my.zakupivli.pro/remote/dispatcher/state_purchase_view/44447871"/>
    <hyperlink ref="T118" r:id="rId116" display="https://my.zakupivli.pro/remote/dispatcher/state_purchase_view/44448597"/>
    <hyperlink ref="T119" r:id="rId117" display="https://my.zakupivli.pro/remote/dispatcher/state_purchase_view/44449555"/>
    <hyperlink ref="T120" r:id="rId118" display="https://my.zakupivli.pro/remote/dispatcher/state_purchase_view/44450376"/>
    <hyperlink ref="T121" r:id="rId119" display="https://my.zakupivli.pro/remote/dispatcher/state_purchase_view/44534132"/>
    <hyperlink ref="T122" r:id="rId120" display="https://my.zakupivli.pro/remote/dispatcher/state_purchase_view/44534714"/>
    <hyperlink ref="T123" r:id="rId121" display="https://my.zakupivli.pro/remote/dispatcher/state_purchase_view/44535801"/>
    <hyperlink ref="T124" r:id="rId122" display="https://my.zakupivli.pro/remote/dispatcher/state_purchase_view/44536097"/>
    <hyperlink ref="T125" r:id="rId123" display="https://my.zakupivli.pro/remote/dispatcher/state_purchase_view/44536704"/>
    <hyperlink ref="T126" r:id="rId124" display="https://my.zakupivli.pro/remote/dispatcher/state_purchase_view/44578350"/>
    <hyperlink ref="T127" r:id="rId125" display="https://my.zakupivli.pro/remote/dispatcher/state_purchase_view/44579135"/>
    <hyperlink ref="T128" r:id="rId126" display="https://my.zakupivli.pro/remote/dispatcher/state_purchase_view/44589979"/>
    <hyperlink ref="T129" r:id="rId127" display="https://my.zakupivli.pro/remote/dispatcher/state_purchase_view/44590747"/>
    <hyperlink ref="T130" r:id="rId128" display="https://my.zakupivli.pro/remote/dispatcher/state_purchase_view/44591481"/>
    <hyperlink ref="T131" r:id="rId129" display="https://my.zakupivli.pro/remote/dispatcher/state_purchase_view/44594847"/>
    <hyperlink ref="T132" r:id="rId130" display="https://my.zakupivli.pro/remote/dispatcher/state_purchase_view/44596114"/>
    <hyperlink ref="T133" r:id="rId131" display="https://my.zakupivli.pro/remote/dispatcher/state_purchase_view/44650764"/>
    <hyperlink ref="T134" r:id="rId132" display="https://my.zakupivli.pro/remote/dispatcher/state_purchase_view/44720208"/>
    <hyperlink ref="T135" r:id="rId133" display="https://my.zakupivli.pro/remote/dispatcher/state_purchase_view/44750980"/>
    <hyperlink ref="T136" r:id="rId134" display="https://my.zakupivli.pro/remote/dispatcher/state_purchase_view/44751822"/>
    <hyperlink ref="T137" r:id="rId135" display="https://my.zakupivli.pro/remote/dispatcher/state_purchase_view/44908142"/>
    <hyperlink ref="T138" r:id="rId136" display="https://my.zakupivli.pro/remote/dispatcher/state_purchase_view/44909186"/>
    <hyperlink ref="T139" r:id="rId137" display="https://my.zakupivli.pro/remote/dispatcher/state_purchase_view/45130217"/>
    <hyperlink ref="T140" r:id="rId138" display="https://my.zakupivli.pro/remote/dispatcher/state_purchase_view/45213084"/>
    <hyperlink ref="T141" r:id="rId139" display="https://my.zakupivli.pro/remote/dispatcher/state_purchase_view/45214077"/>
    <hyperlink ref="T142" r:id="rId140" display="https://my.zakupivli.pro/remote/dispatcher/state_purchase_view/45215314"/>
    <hyperlink ref="T143" r:id="rId141" display="https://my.zakupivli.pro/remote/dispatcher/state_purchase_view/45315906"/>
    <hyperlink ref="T144" r:id="rId142" display="https://my.zakupivli.pro/remote/dispatcher/state_purchase_view/45331531"/>
    <hyperlink ref="T145" r:id="rId143" display="https://my.zakupivli.pro/remote/dispatcher/state_purchase_view/45500535"/>
    <hyperlink ref="T146" r:id="rId144" display="https://my.zakupivli.pro/remote/dispatcher/state_purchase_view/45567661"/>
    <hyperlink ref="T147" r:id="rId145" display="https://my.zakupivli.pro/remote/dispatcher/state_purchase_view/45568158"/>
    <hyperlink ref="T148" r:id="rId146" display="https://my.zakupivli.pro/remote/dispatcher/state_purchase_view/45860739"/>
    <hyperlink ref="T149" r:id="rId147" display="https://my.zakupivli.pro/remote/dispatcher/state_purchase_view/46442933"/>
    <hyperlink ref="T150" r:id="rId148" display="https://my.zakupivli.pro/remote/dispatcher/state_purchase_view/46448269"/>
    <hyperlink ref="T151" r:id="rId149" display="https://my.zakupivli.pro/remote/dispatcher/state_purchase_view/46449202"/>
    <hyperlink ref="T152" r:id="rId150" display="https://my.zakupivli.pro/remote/dispatcher/state_purchase_view/46449944"/>
    <hyperlink ref="T153" r:id="rId151" display="https://my.zakupivli.pro/remote/dispatcher/state_purchase_view/46453712"/>
    <hyperlink ref="T154" r:id="rId152" display="https://my.zakupivli.pro/remote/dispatcher/state_purchase_view/46454629"/>
    <hyperlink ref="T155" r:id="rId153" display="https://my.zakupivli.pro/remote/dispatcher/state_purchase_view/46455285"/>
    <hyperlink ref="T156" r:id="rId154" display="https://my.zakupivli.pro/remote/dispatcher/state_purchase_view/46591916"/>
    <hyperlink ref="T157" r:id="rId155" display="https://my.zakupivli.pro/remote/dispatcher/state_purchase_view/46603187"/>
    <hyperlink ref="T158" r:id="rId156" display="https://my.zakupivli.pro/remote/dispatcher/state_purchase_view/46624932"/>
    <hyperlink ref="T159" r:id="rId157" display="https://my.zakupivli.pro/remote/dispatcher/state_purchase_view/46704385"/>
    <hyperlink ref="T160" r:id="rId158" display="https://my.zakupivli.pro/remote/dispatcher/state_purchase_view/46732073"/>
    <hyperlink ref="T161" r:id="rId159" display="https://my.zakupivli.pro/remote/dispatcher/state_purchase_view/46874546"/>
    <hyperlink ref="T162" r:id="rId160" display="https://my.zakupivli.pro/remote/dispatcher/state_purchase_view/46895529"/>
    <hyperlink ref="T163" r:id="rId161" display="https://my.zakupivli.pro/remote/dispatcher/state_purchase_view/46896522"/>
    <hyperlink ref="T164" r:id="rId162" display="https://my.zakupivli.pro/remote/dispatcher/state_purchase_view/46897829"/>
    <hyperlink ref="T165" r:id="rId163" display="https://my.zakupivli.pro/remote/dispatcher/state_purchase_view/47097729"/>
    <hyperlink ref="T166" r:id="rId164" display="https://my.zakupivli.pro/remote/dispatcher/state_purchase_view/47099307"/>
    <hyperlink ref="T167" r:id="rId165" display="https://my.zakupivli.pro/remote/dispatcher/state_purchase_view/47100454"/>
    <hyperlink ref="T168" r:id="rId166" display="https://my.zakupivli.pro/remote/dispatcher/state_purchase_view/47103114"/>
    <hyperlink ref="T169" r:id="rId167" display="https://my.zakupivli.pro/remote/dispatcher/state_purchase_view/47208340"/>
    <hyperlink ref="T170" r:id="rId168" display="https://my.zakupivli.pro/remote/dispatcher/state_purchase_view/47246669"/>
    <hyperlink ref="T171" r:id="rId169" display="https://my.zakupivli.pro/remote/dispatcher/state_purchase_view/47554535"/>
    <hyperlink ref="T172" r:id="rId170" display="https://my.zakupivli.pro/remote/dispatcher/state_purchase_view/47558827"/>
    <hyperlink ref="T173" r:id="rId171" display="https://my.zakupivli.pro/remote/dispatcher/state_purchase_view/47609911"/>
    <hyperlink ref="T174" r:id="rId172" display="https://my.zakupivli.pro/remote/dispatcher/state_purchase_view/47635321"/>
    <hyperlink ref="T175" r:id="rId173" display="https://my.zakupivli.pro/remote/dispatcher/state_purchase_view/47770613"/>
    <hyperlink ref="T176" r:id="rId174" display="https://my.zakupivli.pro/remote/dispatcher/state_purchase_view/47824131"/>
    <hyperlink ref="T177" r:id="rId175" display="https://my.zakupivli.pro/remote/dispatcher/state_purchase_view/47903022"/>
    <hyperlink ref="T178" r:id="rId176" display="https://my.zakupivli.pro/remote/dispatcher/state_purchase_view/47946384"/>
    <hyperlink ref="T179" r:id="rId177" display="https://my.zakupivli.pro/remote/dispatcher/state_purchase_view/48088120"/>
    <hyperlink ref="T180" r:id="rId178" display="https://my.zakupivli.pro/remote/dispatcher/state_purchase_lot_view/1089600"/>
    <hyperlink ref="T181" r:id="rId179" display="https://my.zakupivli.pro/remote/dispatcher/state_purchase_lot_view/1016709"/>
    <hyperlink ref="T182" r:id="rId180" display="https://my.zakupivli.pro/remote/dispatcher/state_purchase_lot_view/10080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User</cp:lastModifiedBy>
  <dcterms:created xsi:type="dcterms:W3CDTF">2024-08-21T11:40:23Z</dcterms:created>
  <dcterms:modified xsi:type="dcterms:W3CDTF">2024-08-21T10:51:29Z</dcterms:modified>
</cp:coreProperties>
</file>