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55" windowWidth="20730" windowHeight="9660"/>
  </bookViews>
  <sheets>
    <sheet name="Sheet" sheetId="1" r:id="rId1"/>
  </sheets>
  <definedNames>
    <definedName name="_xlnm._FilterDatabase" localSheetId="0" hidden="1">Sheet!$A$1:$BF$171</definedName>
  </definedNames>
  <calcPr calcId="145621"/>
</workbook>
</file>

<file path=xl/calcChain.xml><?xml version="1.0" encoding="utf-8"?>
<calcChain xmlns="http://schemas.openxmlformats.org/spreadsheetml/2006/main">
  <c r="B171" i="1" l="1"/>
  <c r="B170" i="1"/>
  <c r="B169" i="1"/>
  <c r="B168" i="1"/>
  <c r="B167" i="1"/>
  <c r="B166" i="1"/>
  <c r="B165" i="1"/>
  <c r="B164" i="1"/>
  <c r="B163" i="1"/>
  <c r="B162" i="1"/>
  <c r="B161" i="1"/>
  <c r="B160" i="1"/>
  <c r="B159" i="1"/>
  <c r="AR158" i="1"/>
  <c r="B158" i="1"/>
  <c r="AR157" i="1"/>
  <c r="B157" i="1"/>
  <c r="B156" i="1"/>
  <c r="B155" i="1"/>
  <c r="B154" i="1"/>
  <c r="B153" i="1"/>
  <c r="B152" i="1"/>
  <c r="B151" i="1"/>
  <c r="B150" i="1"/>
  <c r="B149" i="1"/>
  <c r="C148" i="1"/>
  <c r="B148" i="1"/>
  <c r="C147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C127" i="1"/>
  <c r="B127" i="1"/>
  <c r="AR126" i="1"/>
  <c r="C126" i="1"/>
  <c r="B126" i="1"/>
  <c r="AR125" i="1"/>
  <c r="C125" i="1"/>
  <c r="B125" i="1"/>
  <c r="B124" i="1"/>
  <c r="B123" i="1"/>
  <c r="B122" i="1"/>
  <c r="B121" i="1"/>
  <c r="B120" i="1"/>
  <c r="B119" i="1"/>
  <c r="B118" i="1"/>
  <c r="B117" i="1"/>
  <c r="B116" i="1"/>
  <c r="AR115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AR101" i="1"/>
  <c r="C101" i="1"/>
  <c r="B101" i="1"/>
  <c r="AR100" i="1"/>
  <c r="C100" i="1"/>
  <c r="B100" i="1"/>
  <c r="AR99" i="1"/>
  <c r="B99" i="1"/>
  <c r="C98" i="1"/>
  <c r="B98" i="1"/>
  <c r="AR97" i="1"/>
  <c r="C97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AR64" i="1"/>
  <c r="B64" i="1"/>
  <c r="B63" i="1"/>
  <c r="B62" i="1"/>
  <c r="B61" i="1"/>
  <c r="AR60" i="1"/>
  <c r="B60" i="1"/>
  <c r="AR59" i="1"/>
  <c r="B59" i="1"/>
  <c r="AR58" i="1"/>
  <c r="B58" i="1"/>
  <c r="B57" i="1"/>
  <c r="B56" i="1"/>
  <c r="B55" i="1"/>
  <c r="B54" i="1"/>
  <c r="B53" i="1"/>
  <c r="B52" i="1"/>
  <c r="B51" i="1"/>
  <c r="AR50" i="1"/>
  <c r="B50" i="1"/>
  <c r="AR49" i="1"/>
  <c r="B49" i="1"/>
  <c r="B48" i="1"/>
  <c r="B47" i="1"/>
  <c r="B46" i="1"/>
  <c r="AR45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AR32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AR14" i="1"/>
  <c r="B14" i="1"/>
  <c r="B13" i="1"/>
  <c r="B12" i="1"/>
  <c r="B11" i="1"/>
  <c r="AR10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<sst xmlns="http://schemas.openxmlformats.org/spreadsheetml/2006/main" count="4845" uniqueCount="885">
  <si>
    <t xml:space="preserve"> RIXO диспансери для паперових рушників V та Z- складання пластиковий Р125S ;Р125W</t>
  </si>
  <si>
    <t xml:space="preserve"> Оцинкована  рів.  0,50 мм-48 шт;  цв'яхи шиферні 9,5 кг; цв'яхи 100- 5 кг,; шурупи до дерева 4,8*152 - 150 шт; швидкий монтаж 8*80 (50 шт)- 50 шт; силікон прозорий 5 шт; ущільнювач 1 м -52 шт</t>
  </si>
  <si>
    <t xml:space="preserve"> ПП ВОЙТЕНКО РУСЛАН РАДУВИЧ</t>
  </si>
  <si>
    <t xml:space="preserve"> ПП СМЕРЕК ВОЛОДИМИР ТЕОДОРОВИЧ</t>
  </si>
  <si>
    <t xml:space="preserve"> ФОП ВИГНАНЕЦЬ СВІТЛАНА ОЛЕКСІЇВНА</t>
  </si>
  <si>
    <t xml:space="preserve"> ФОП ГАВРИЛЕНКО ЮРІЙ МИХАЙЛОВИЧ</t>
  </si>
  <si>
    <t xml:space="preserve"> ФОП ЛЕМІШ ЯРОСЛАВА ВАЛЕРІЇВНА</t>
  </si>
  <si>
    <t xml:space="preserve"> ФОП ЛУЧИН ЮРІЙ МИХАЙЛОВИЧ</t>
  </si>
  <si>
    <t xml:space="preserve"> ФОП ПАНТЕЛЮК МИХАЙЛО ВОЛОДИМИРОВИЧ</t>
  </si>
  <si>
    <t xml:space="preserve"> ФОП ТАРАСЮК ТЕТЯНА ЮРІЇВНА</t>
  </si>
  <si>
    <t>% зниження</t>
  </si>
  <si>
    <t>+30343354810</t>
  </si>
  <si>
    <t>+3080343341410</t>
  </si>
  <si>
    <t>+308967115772</t>
  </si>
  <si>
    <t>+342785467</t>
  </si>
  <si>
    <t>+347527243</t>
  </si>
  <si>
    <t>+38022789338</t>
  </si>
  <si>
    <t>+380322300888</t>
  </si>
  <si>
    <t>+38033355491</t>
  </si>
  <si>
    <t>+38033477129</t>
  </si>
  <si>
    <t>+3803351025</t>
  </si>
  <si>
    <t>+380342268491</t>
  </si>
  <si>
    <t>+380342501622</t>
  </si>
  <si>
    <t>+380342507451</t>
  </si>
  <si>
    <t>+380342580514</t>
  </si>
  <si>
    <t>+380342586280</t>
  </si>
  <si>
    <t>+380342777146</t>
  </si>
  <si>
    <t>+380343317886</t>
  </si>
  <si>
    <t>+380343321686</t>
  </si>
  <si>
    <t>+380343322447</t>
  </si>
  <si>
    <t>+380343322661</t>
  </si>
  <si>
    <t>+380343325689</t>
  </si>
  <si>
    <t>+380343326647</t>
  </si>
  <si>
    <t>+380343326690</t>
  </si>
  <si>
    <t>+380343347886</t>
  </si>
  <si>
    <t>+380343349637</t>
  </si>
  <si>
    <t>+380343349660</t>
  </si>
  <si>
    <t>+380343349866</t>
  </si>
  <si>
    <t>+38034335007</t>
  </si>
  <si>
    <t>+380343351025</t>
  </si>
  <si>
    <t>+380343355491</t>
  </si>
  <si>
    <t>+3803433741410</t>
  </si>
  <si>
    <t>+380343391026</t>
  </si>
  <si>
    <t>+380347523250</t>
  </si>
  <si>
    <t>+380442331672</t>
  </si>
  <si>
    <t>+380443313223</t>
  </si>
  <si>
    <t>+380445282216</t>
  </si>
  <si>
    <t>+380445865606</t>
  </si>
  <si>
    <t>+380445938323</t>
  </si>
  <si>
    <t>+380472323903</t>
  </si>
  <si>
    <t>+380472502205</t>
  </si>
  <si>
    <t>+380503738235</t>
  </si>
  <si>
    <t>+380503751116</t>
  </si>
  <si>
    <t>+380505804713</t>
  </si>
  <si>
    <t>+380506029938</t>
  </si>
  <si>
    <t>+380506090696</t>
  </si>
  <si>
    <t>+380507109868</t>
  </si>
  <si>
    <t>+380507351165</t>
  </si>
  <si>
    <t>+380507351168</t>
  </si>
  <si>
    <t>+380509351419</t>
  </si>
  <si>
    <t>+380509894286</t>
  </si>
  <si>
    <t>+380638163133</t>
  </si>
  <si>
    <t>+380638844660</t>
  </si>
  <si>
    <t>+380661159958</t>
  </si>
  <si>
    <t>+380665708080</t>
  </si>
  <si>
    <t>+380671282801</t>
  </si>
  <si>
    <t>+3806723013140</t>
  </si>
  <si>
    <t>+380673426899</t>
  </si>
  <si>
    <t>+380673431091</t>
  </si>
  <si>
    <t>+380673442672</t>
  </si>
  <si>
    <t>+380673447844</t>
  </si>
  <si>
    <t>+380674143388</t>
  </si>
  <si>
    <t>+380677937910</t>
  </si>
  <si>
    <t>+380679013260</t>
  </si>
  <si>
    <t>+380683758783</t>
  </si>
  <si>
    <t>+380684734458</t>
  </si>
  <si>
    <t>+38068503153</t>
  </si>
  <si>
    <t>+380685556575</t>
  </si>
  <si>
    <t>+380688585037</t>
  </si>
  <si>
    <t>+380688862626</t>
  </si>
  <si>
    <t>+380930053808</t>
  </si>
  <si>
    <t>+380933282590</t>
  </si>
  <si>
    <t>+38095221535</t>
  </si>
  <si>
    <t>+380954552295</t>
  </si>
  <si>
    <t>+380954562295</t>
  </si>
  <si>
    <t>+380955398191</t>
  </si>
  <si>
    <t>+380958324920</t>
  </si>
  <si>
    <t>+380964873765</t>
  </si>
  <si>
    <t>+380967115772</t>
  </si>
  <si>
    <t>+380969451260</t>
  </si>
  <si>
    <t>+380972836946</t>
  </si>
  <si>
    <t>+380975124201</t>
  </si>
  <si>
    <t>+380975401468</t>
  </si>
  <si>
    <t>+380976637587</t>
  </si>
  <si>
    <t>+380977048181</t>
  </si>
  <si>
    <t>+380977883541</t>
  </si>
  <si>
    <t>+380978570965</t>
  </si>
  <si>
    <t>+380979426626</t>
  </si>
  <si>
    <t>+380991644846</t>
  </si>
  <si>
    <t>+3809940088588</t>
  </si>
  <si>
    <t>+38099516388</t>
  </si>
  <si>
    <t>+380999221691</t>
  </si>
  <si>
    <t>+38343351025</t>
  </si>
  <si>
    <t>,,</t>
  </si>
  <si>
    <t>0 (0)</t>
  </si>
  <si>
    <t>0 (0) / 0 (0)</t>
  </si>
  <si>
    <t>00031</t>
  </si>
  <si>
    <t>00445676</t>
  </si>
  <si>
    <t>00445676,ТОВАРИСТВО З ДОДАТКОВОЮ ВІДПОВІДАЛЬНІСТЮ "ІВАНО-ФРАНКІВСЬКИЙ МІСЬКМОЛОКОЗАВОД",Україна</t>
  </si>
  <si>
    <t>00445676,ТОВАРИСТВО З ДОДАТКОВОЮ ВІДПОВІДАЛЬНІСТЮ "ІВАНО-ФРАНКІВСЬКИЙ МІСЬКМОЛОКОЗАВОД",Україна;41605713,ТОВ ГОРОДЕНКІВСЬКИЙ СИРЗАВОД,Україна;25073081,Приватне сільськогосподарське виробничо-торгове підприємство фірма "КВІЛТ",Україна</t>
  </si>
  <si>
    <t>00726748</t>
  </si>
  <si>
    <t>02124491</t>
  </si>
  <si>
    <t>02143442</t>
  </si>
  <si>
    <t>03/12-20</t>
  </si>
  <si>
    <t>03140000-4 Продукція тваринництва та супутня продукція</t>
  </si>
  <si>
    <t>03142500-3 Яйця</t>
  </si>
  <si>
    <t>03210000-6 Зернові культури та картопля</t>
  </si>
  <si>
    <t>03220000-9 Овочі, фрукти та горіхи</t>
  </si>
  <si>
    <t>03361046</t>
  </si>
  <si>
    <t>03363269</t>
  </si>
  <si>
    <t>0343352626</t>
  </si>
  <si>
    <t>05423975</t>
  </si>
  <si>
    <t>05495259</t>
  </si>
  <si>
    <t>05495259,Товариство з додатковою відповідальністю "Івано-Франківський хлібокомбінат",Україна</t>
  </si>
  <si>
    <t>05495259,Товариство з додатковою відповідальністю "Івано-Франківський хлібокомбінат",Україна;30287372,ТОВ "ДЕЛЬТА-98",Україна;03293304,АТ "ЧЕРНІВЕЦЬКИЙ ХЛІБОКОМБІНАТ",Україна</t>
  </si>
  <si>
    <t>05495259@mail.gov.ua</t>
  </si>
  <si>
    <t>09120000-6 Газове паливо</t>
  </si>
  <si>
    <t>09123000-7 Природний газ</t>
  </si>
  <si>
    <t>09310000-5 Електрична енергія</t>
  </si>
  <si>
    <t>0942023ZCAGB16</t>
  </si>
  <si>
    <t>1</t>
  </si>
  <si>
    <t>1 (0)</t>
  </si>
  <si>
    <t>10</t>
  </si>
  <si>
    <t>100</t>
  </si>
  <si>
    <t>105/2П</t>
  </si>
  <si>
    <t>1207</t>
  </si>
  <si>
    <t>13646519</t>
  </si>
  <si>
    <t>13647163</t>
  </si>
  <si>
    <t>14</t>
  </si>
  <si>
    <t>142/2020</t>
  </si>
  <si>
    <t>14820000-5 Скло</t>
  </si>
  <si>
    <t>15</t>
  </si>
  <si>
    <t>15/20</t>
  </si>
  <si>
    <t>15110000-2 М’ясо</t>
  </si>
  <si>
    <t>15111100-0 Яловичина;15113000-3 Свинина</t>
  </si>
  <si>
    <t>15114000-0 Потрухи</t>
  </si>
  <si>
    <t>15221000-3 Морожена риба</t>
  </si>
  <si>
    <t>15510000-6 Молоко та вершки</t>
  </si>
  <si>
    <t>15530000-2 Вершкове масло</t>
  </si>
  <si>
    <t>15540000-5 Сирні продукти</t>
  </si>
  <si>
    <t>15542100-0 Зернений сир</t>
  </si>
  <si>
    <t>15544000-3 Твердий сир</t>
  </si>
  <si>
    <t>15550000-8 Молочні продукти різні</t>
  </si>
  <si>
    <t>15551300-8 Йогурт</t>
  </si>
  <si>
    <t>15810000-9 Хлібопродукти, свіжовипечені хлібобулочні та кондитерські вироби</t>
  </si>
  <si>
    <t>15811000-6 Хлібопродукти</t>
  </si>
  <si>
    <t>15811100-7 Хліб</t>
  </si>
  <si>
    <t>16/20</t>
  </si>
  <si>
    <t>1710402754</t>
  </si>
  <si>
    <t>1719817472</t>
  </si>
  <si>
    <t>18810000-0 Взуття різне, крім спортивного та захисного</t>
  </si>
  <si>
    <t>19210000-1 Натуральні тканини</t>
  </si>
  <si>
    <t>19369268</t>
  </si>
  <si>
    <t>19392511</t>
  </si>
  <si>
    <t>1972606464</t>
  </si>
  <si>
    <t>2</t>
  </si>
  <si>
    <t>20201104</t>
  </si>
  <si>
    <t>2020|95-3</t>
  </si>
  <si>
    <t>2020|ПТО-Нд-1091</t>
  </si>
  <si>
    <t>2065600812</t>
  </si>
  <si>
    <t>2089004969</t>
  </si>
  <si>
    <t>2094023229</t>
  </si>
  <si>
    <t>2175607758</t>
  </si>
  <si>
    <t>2194618313</t>
  </si>
  <si>
    <t>22</t>
  </si>
  <si>
    <t>2207202982</t>
  </si>
  <si>
    <t>22110000-4 Друковані книги</t>
  </si>
  <si>
    <t>22160000-9 Буклети</t>
  </si>
  <si>
    <t>22190366</t>
  </si>
  <si>
    <t>22210000-5 Газети</t>
  </si>
  <si>
    <t>2232308036</t>
  </si>
  <si>
    <t>22360472</t>
  </si>
  <si>
    <t>22820000-4 Бланки</t>
  </si>
  <si>
    <t>22900000-9 Друкована продукція різна</t>
  </si>
  <si>
    <t>2322307169</t>
  </si>
  <si>
    <t>2332004121</t>
  </si>
  <si>
    <t>2344003207</t>
  </si>
  <si>
    <t>2357718993</t>
  </si>
  <si>
    <t>2420903776</t>
  </si>
  <si>
    <t>24310000-0 Основні неорганічні хімічні речовини</t>
  </si>
  <si>
    <t>2441403557</t>
  </si>
  <si>
    <t>2442310824</t>
  </si>
  <si>
    <t>24450000-3 Агрохімічна продукція</t>
  </si>
  <si>
    <t>2461019017</t>
  </si>
  <si>
    <t>2463811061,Фізична особа-підприємець Менів Наталія Юріївна,Україна</t>
  </si>
  <si>
    <t>2492611118</t>
  </si>
  <si>
    <t>25</t>
  </si>
  <si>
    <t>25073081</t>
  </si>
  <si>
    <t>25073081,Приватне сільськогосподарське виробничо-торгове підприємство фірма "КВІЛТ",Україна;00445676,ТОВАРИСТВО З ДОДАТКОВОЮ ВІДПОВІДАЛЬНІСТЮ "ІВАНО-ФРАНКІВСЬКИЙ МІСЬКМОЛОКОЗАВОД",Україна</t>
  </si>
  <si>
    <t>25073081,Приватне сільськогосподарське виробничо-торгове підприємство фірма "КВІЛТ",Україна;00445676,ТОВАРИСТВО З ДОДАТКОВОЮ ВІДПОВІДАЛЬНІСТЮ "ІВАНО-ФРАНКІВСЬКИЙ МІСЬКМОЛОКОЗАВОД",Україна;41605713,ТОВ ГОРОДЕНКІВСЬКИЙ СИРЗАВОД,Україна</t>
  </si>
  <si>
    <t>25073081,Приватне сільськогосподарське виробничо-торгове підприємство фірма "КВІЛТ",Україна;3012014880,ФОП "СТЕФУРИШИН ІВАННА МИХАЙЛІВНА",Україна</t>
  </si>
  <si>
    <t>2548601816</t>
  </si>
  <si>
    <t>25570218</t>
  </si>
  <si>
    <t>2598802053</t>
  </si>
  <si>
    <t>26</t>
  </si>
  <si>
    <t>260210</t>
  </si>
  <si>
    <t>26162964</t>
  </si>
  <si>
    <t>2630407617</t>
  </si>
  <si>
    <t>2630407617,ФОП Тесля Роман Віталійович,Україна;3350200608,ФОП Скиданюк Людмила Василівна,Україна;3234403496,ФОП "ХУДА ОЛЕГ ІГОРОВИЧ
",Україна</t>
  </si>
  <si>
    <t>27</t>
  </si>
  <si>
    <t>2729219843</t>
  </si>
  <si>
    <t>273</t>
  </si>
  <si>
    <t>2731901776</t>
  </si>
  <si>
    <t>274</t>
  </si>
  <si>
    <t>2742512261</t>
  </si>
  <si>
    <t>275</t>
  </si>
  <si>
    <t>276</t>
  </si>
  <si>
    <t>277</t>
  </si>
  <si>
    <t>278</t>
  </si>
  <si>
    <t>279</t>
  </si>
  <si>
    <t>2791909251</t>
  </si>
  <si>
    <t>280</t>
  </si>
  <si>
    <t>282</t>
  </si>
  <si>
    <t>284П</t>
  </si>
  <si>
    <t>284П/1</t>
  </si>
  <si>
    <t>284П/2</t>
  </si>
  <si>
    <t>2857405601</t>
  </si>
  <si>
    <t>285П</t>
  </si>
  <si>
    <t xml:space="preserve">285П1 </t>
  </si>
  <si>
    <t>285П2</t>
  </si>
  <si>
    <t>2864409668</t>
  </si>
  <si>
    <t>2865212285</t>
  </si>
  <si>
    <t>2865212285,ФІЗИЧНА ОСОБА-ПІДПРИЄМЕЦЬ   РИМАР ОЛЕНА АНАТОЛІЇВНА,Україна;2702502388,ФОП "БУРЕНКОВА ІРИНА ВЯЧЕСЛАВІВНА",Україна;3314615770,ФОП ДУБИНКА ЮРІЙ ВОЛОДИМИРОВИЧ,Україна;2998414945,ФОП "РИМАШЕВСЬКА ЮЛІЯ ЮРІЇВНА",Україна;3486414733,ФОП "ТИЩУК ТАРАС ВАЛЕРІЙОВИЧ",Україна;42367288,ПРИВАТНЕ ПІДПРИЄМСТВО "УКРДИДАКТИКА",Україна</t>
  </si>
  <si>
    <t>286П</t>
  </si>
  <si>
    <t>286П1</t>
  </si>
  <si>
    <t>287П</t>
  </si>
  <si>
    <t>287П/1</t>
  </si>
  <si>
    <t>287П/2</t>
  </si>
  <si>
    <t>288П</t>
  </si>
  <si>
    <t>288П/1</t>
  </si>
  <si>
    <t>288П/2</t>
  </si>
  <si>
    <t>289П</t>
  </si>
  <si>
    <t>289П/1</t>
  </si>
  <si>
    <t>289П/2</t>
  </si>
  <si>
    <t>2900209834</t>
  </si>
  <si>
    <t>290П</t>
  </si>
  <si>
    <t>290П/1</t>
  </si>
  <si>
    <t>290П/2</t>
  </si>
  <si>
    <t>291</t>
  </si>
  <si>
    <t>292П</t>
  </si>
  <si>
    <t>292П/1</t>
  </si>
  <si>
    <t>2936913770</t>
  </si>
  <si>
    <t>293|20</t>
  </si>
  <si>
    <t>294</t>
  </si>
  <si>
    <t>295</t>
  </si>
  <si>
    <t>2959609974</t>
  </si>
  <si>
    <t>296</t>
  </si>
  <si>
    <t>297</t>
  </si>
  <si>
    <t>2976512338</t>
  </si>
  <si>
    <t>2984509254</t>
  </si>
  <si>
    <t>299</t>
  </si>
  <si>
    <t>2991015211</t>
  </si>
  <si>
    <t>3</t>
  </si>
  <si>
    <t>300</t>
  </si>
  <si>
    <t>3001440</t>
  </si>
  <si>
    <t>301</t>
  </si>
  <si>
    <t>30190000-7 Офісне устаткування та приладдя різне</t>
  </si>
  <si>
    <t>302</t>
  </si>
  <si>
    <t>30210000-4 Машини для обробки даних (апаратна частина)</t>
  </si>
  <si>
    <t>30230000-0 Комп’ютерне обладнання</t>
  </si>
  <si>
    <t>303</t>
  </si>
  <si>
    <t>304</t>
  </si>
  <si>
    <t>305</t>
  </si>
  <si>
    <t>306</t>
  </si>
  <si>
    <t>3068503153</t>
  </si>
  <si>
    <t>3069624436</t>
  </si>
  <si>
    <t>307</t>
  </si>
  <si>
    <t>308</t>
  </si>
  <si>
    <t>3089205550,Фізична особа-підприємець Харевич Роман Михайлович,Україна;3012014880,ФОП "СТЕФУРИШИН ІВАННА МИХАЙЛІВНА",Україна</t>
  </si>
  <si>
    <t>309</t>
  </si>
  <si>
    <t>3095221535</t>
  </si>
  <si>
    <t>31</t>
  </si>
  <si>
    <t>310</t>
  </si>
  <si>
    <t>311</t>
  </si>
  <si>
    <t>312</t>
  </si>
  <si>
    <t>31210000-1 Електрична апаратура для комутування та захисту електричних кіл</t>
  </si>
  <si>
    <t>3121805376</t>
  </si>
  <si>
    <t>31220000-4 Елементи електричних схем</t>
  </si>
  <si>
    <t>3124104429</t>
  </si>
  <si>
    <t>3124104429,Фізична особа-підприємець Кирничук Тетяна Богданівна,Україна</t>
  </si>
  <si>
    <t>3124104429,Фізична особа-підприємець Кирничук Тетяна Богданівна,Україна;31345733,Приватне підприємство "Гермес-1",Україна</t>
  </si>
  <si>
    <t>313</t>
  </si>
  <si>
    <t>31345733,Приватне підприємство "Гермес-1",Україна;3124104429,Фізична особа-підприємець Кирничук Тетяна Богданівна,Україна</t>
  </si>
  <si>
    <t>3135420598</t>
  </si>
  <si>
    <t>3135420598,ФОП БАВОРОВСЬКИЙ ЄВГЕНІЙ ОЛЕКСАНДРОВИЧ,Україна;2463811061,Фізична особа-підприємець Менів Наталія Юріївна,Україна</t>
  </si>
  <si>
    <t>3135420598,ФОП БАВОРОВСЬКИЙ ЄВГЕНІЙ ОЛЕКСАНДРОВИЧ,Україна;37042753,Приватне підприємство "Степан Мельничук",Україна;2812209405,ФОП БУЖДИГАН ГАЛИНА МИКОЛАЇВНА,Україна</t>
  </si>
  <si>
    <t>314</t>
  </si>
  <si>
    <t>315</t>
  </si>
  <si>
    <t>31530000-0 Частини до світильників та освітлювального обладнання</t>
  </si>
  <si>
    <t>31680000-6 Електричне приладдя та супутні товари до електричного обладнання</t>
  </si>
  <si>
    <t>317</t>
  </si>
  <si>
    <t>318</t>
  </si>
  <si>
    <t>319</t>
  </si>
  <si>
    <t>3193923935</t>
  </si>
  <si>
    <t>3195615026</t>
  </si>
  <si>
    <t>320</t>
  </si>
  <si>
    <t>321</t>
  </si>
  <si>
    <t>32148690</t>
  </si>
  <si>
    <t>322</t>
  </si>
  <si>
    <t>323</t>
  </si>
  <si>
    <t>32316677</t>
  </si>
  <si>
    <t>32316677,ТОВ "КОМПАНІЯ ТСО",Україна;2923606078,ФОП Рильцев Олег Віталійович,Україна</t>
  </si>
  <si>
    <t>32320000-2 Телевізійне й аудіовізуальне обладнання</t>
  </si>
  <si>
    <t>324</t>
  </si>
  <si>
    <t>32477129</t>
  </si>
  <si>
    <t>32490244,ТОВ "Епіцентр К",Україна;2652612694,ФОП "ХОТЮН ОЛЕКСАНДР ГРИГОРОВИЧ",Україна;2865212285,ФІЗИЧНА ОСОБА-ПІДПРИЄМЕЦЬ   РИМАР ОЛЕНА АНАТОЛІЇВНА,Україна;2998414945,ФОП "РИМАШЕВСЬКА ЮЛІЯ ЮРІЇВНА",Україна;2798005951,ФІЗИЧНА ОСОБА-ПІДПРИЄМЕЦЬ ГОНЧАРЕНКО ВАЛЕРІЙ МИКОЛАЙОВИЧ,Україна</t>
  </si>
  <si>
    <t>325/1П</t>
  </si>
  <si>
    <t>32580000-2 Інформаційне обладнання</t>
  </si>
  <si>
    <t>325П</t>
  </si>
  <si>
    <t>326</t>
  </si>
  <si>
    <t>327</t>
  </si>
  <si>
    <t>328</t>
  </si>
  <si>
    <t>32805994</t>
  </si>
  <si>
    <t>329</t>
  </si>
  <si>
    <t>330</t>
  </si>
  <si>
    <t>331</t>
  </si>
  <si>
    <t>33148690</t>
  </si>
  <si>
    <t>332</t>
  </si>
  <si>
    <t>3324610144</t>
  </si>
  <si>
    <t>333</t>
  </si>
  <si>
    <t>334</t>
  </si>
  <si>
    <t>33495924</t>
  </si>
  <si>
    <t>335</t>
  </si>
  <si>
    <t>33513712</t>
  </si>
  <si>
    <t>33542497</t>
  </si>
  <si>
    <t>33542497,ТОВ "МЦФЕР - Україна",Україна</t>
  </si>
  <si>
    <t>336/1П</t>
  </si>
  <si>
    <t>336/2П</t>
  </si>
  <si>
    <t>33600000-6 Фармацевтична продукція</t>
  </si>
  <si>
    <t>33690000-3 Лікарські засоби різні</t>
  </si>
  <si>
    <t>336П</t>
  </si>
  <si>
    <t>337</t>
  </si>
  <si>
    <t>338</t>
  </si>
  <si>
    <t>3389308923</t>
  </si>
  <si>
    <t>339</t>
  </si>
  <si>
    <t>340</t>
  </si>
  <si>
    <t>341/1П</t>
  </si>
  <si>
    <t>341П</t>
  </si>
  <si>
    <t>342/1П</t>
  </si>
  <si>
    <t>342П</t>
  </si>
  <si>
    <t>343</t>
  </si>
  <si>
    <t>344</t>
  </si>
  <si>
    <t>3451504052</t>
  </si>
  <si>
    <t>346</t>
  </si>
  <si>
    <t>347</t>
  </si>
  <si>
    <t>348</t>
  </si>
  <si>
    <t>349</t>
  </si>
  <si>
    <t>350</t>
  </si>
  <si>
    <t>351</t>
  </si>
  <si>
    <t>35110000-8 Протипожежне, рятувальне та захисне обладнання</t>
  </si>
  <si>
    <t>35185341</t>
  </si>
  <si>
    <t>352</t>
  </si>
  <si>
    <t>3565207584</t>
  </si>
  <si>
    <t>35662229</t>
  </si>
  <si>
    <t>3602603052</t>
  </si>
  <si>
    <t>36257034</t>
  </si>
  <si>
    <t>36716332</t>
  </si>
  <si>
    <t>36894868</t>
  </si>
  <si>
    <t>37070581</t>
  </si>
  <si>
    <t>37310000-4 Музичні інструменти</t>
  </si>
  <si>
    <t>37410000-5 Інвентар для спортивних ігор на відкритому повітрі</t>
  </si>
  <si>
    <t>37440000-4 Інвентар для фітнесу</t>
  </si>
  <si>
    <t>37510000-6 Ляльки</t>
  </si>
  <si>
    <t>37530000-2 Вироби для парків розваг, настільних або кімнатних ігор</t>
  </si>
  <si>
    <t>37581592</t>
  </si>
  <si>
    <t>380673426899</t>
  </si>
  <si>
    <t>380673443909, 380673443909</t>
  </si>
  <si>
    <t>380673443909, 380970318703</t>
  </si>
  <si>
    <t>380676743428, 380676743428</t>
  </si>
  <si>
    <t>380977230389, 380977230389</t>
  </si>
  <si>
    <t>380989575386, 380665023279,</t>
  </si>
  <si>
    <t>380992155251, 380342586413</t>
  </si>
  <si>
    <t>38310000-1 Високоточні терези</t>
  </si>
  <si>
    <t>38410000-2 Лічильні прилади</t>
  </si>
  <si>
    <t>38510000-3 Мікроскопи</t>
  </si>
  <si>
    <t>38550000-5 Лічильники</t>
  </si>
  <si>
    <t>38650000-6 Фотографічне обладнання</t>
  </si>
  <si>
    <t>39120000-9 Столи, серванти, письмові столи та книжкові шафи</t>
  </si>
  <si>
    <t>39160000-1 Шкільні меблі</t>
  </si>
  <si>
    <t>39220000-0 Кухонне приладдя, товари для дому та господарства і приладдя для закладів громадського харчування</t>
  </si>
  <si>
    <t>39290000-1 Фурнітура різна</t>
  </si>
  <si>
    <t>39510000-0 Вироби домашнього текстилю</t>
  </si>
  <si>
    <t>39527914,ТОВАРИСТВО З ОБМЕЖЕНОЮ ВІДПОВІДАЛЬНІСТЮ "ТОРГОВИЙ ДІМ ГОРЯНКА ІФ",Україна;25073081,Приватне сільськогосподарське виробничо-торгове підприємство фірма "КВІЛТ",Україна;00445676,ТОВАРИСТВО З ДОДАТКОВОЮ ВІДПОВІДАЛЬНІСТЮ "ІВАНО-ФРАНКІВСЬКИЙ МІСЬКМОЛОКОЗАВОД",Україна</t>
  </si>
  <si>
    <t>39530000-6 Килимові покриття, килимки та килими</t>
  </si>
  <si>
    <t>39595350</t>
  </si>
  <si>
    <t>39710000-2 Електричні побутові прилади</t>
  </si>
  <si>
    <t>4</t>
  </si>
  <si>
    <t>40329476</t>
  </si>
  <si>
    <t>41087491,ТОВАРИСТВО З ОБМЕЖЕНОЮ ВІДПОВІДАЛЬНІСТЮ "КАСТУМ",Україна;34933742,ТОВАРИСТВО З ОБМЕЖЕНОЮ ВІДПОВІДАЛЬНІСТЮ "ЕКОТЕХНОІНВЕСТ",Україна;38772399,ТОВ "СЕРВІС ГРУПП ЛТД",Україна;36716332,ТОВ "ЕНЕРДЖІ ТРЕЙД ГРУП",Україна;39595350,Товариство з обмеженою відповідальністю "ІВАНО-ФРАНКІВСЬКГАЗ ЗБУТ",Україна</t>
  </si>
  <si>
    <t>41605713</t>
  </si>
  <si>
    <t>41605713,ТОВ ГОРОДЕНКІВСЬКИЙ СИРЗАВОД,Україна;2463811061,Фізична особа-підприємець Менів Наталія Юріївна,Україна</t>
  </si>
  <si>
    <t>41GB767-930-21</t>
  </si>
  <si>
    <t>42120000-6 Насоси та компресори</t>
  </si>
  <si>
    <t>42122000-0 Насоси</t>
  </si>
  <si>
    <t>42129720</t>
  </si>
  <si>
    <t>42129720,ТОВ "ПРИКАРПАТЕНЕРГОТРЕЙД",Україна;36716332,ТОВ "ЕНЕРДЖІ ТРЕЙД ГРУП",Україна;41427817,ТОВ "УКР ГАЗ РЕСУРС",Україна</t>
  </si>
  <si>
    <t>42160000-8 Котельні установки</t>
  </si>
  <si>
    <t>42566906</t>
  </si>
  <si>
    <t>42566969</t>
  </si>
  <si>
    <t>42710000-6 Машини для виробництва текстильних виробів</t>
  </si>
  <si>
    <t>42950000-0 Частини універсальних машин</t>
  </si>
  <si>
    <t>42960000-3 Системи керування та контролю, друкарське і графічне обладнання та обладнання для автоматизації офісу й обробки інформації</t>
  </si>
  <si>
    <t>43830000-0 Електричні інструменти</t>
  </si>
  <si>
    <t>44110000-4 Конструкційні матеріали</t>
  </si>
  <si>
    <t>44220000-8 Столярні вироби</t>
  </si>
  <si>
    <t>44221100-6 Вікна</t>
  </si>
  <si>
    <t>44410000-7 Вироби для ванної кімнати та кухні</t>
  </si>
  <si>
    <t>44530000-4 Кріпильні деталі</t>
  </si>
  <si>
    <t>44610000-9 Цистерни, резервуари, контейнери та посудини високого тиску</t>
  </si>
  <si>
    <t>44620000-2 Радіатори і котли для систем центрального опалення та їх деталі</t>
  </si>
  <si>
    <t>45000000-7 Будівельні роботи та поточний ремонт</t>
  </si>
  <si>
    <t>45260000-7 Покрівельні роботи та інші спеціалізовані будівельні роботи</t>
  </si>
  <si>
    <t>45310000-3 Електромонтажні роботи</t>
  </si>
  <si>
    <t>45330000-9 Водопровідні та санітарно-технічні роботи</t>
  </si>
  <si>
    <t>45420000-7 Столярні та теслярні роботи</t>
  </si>
  <si>
    <t>45510000-5 Прокат підіймальних кранів із оператором</t>
  </si>
  <si>
    <t>48</t>
  </si>
  <si>
    <t>5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</si>
  <si>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</si>
  <si>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</si>
  <si>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50610000-4 Послуги з ремонту і технічного обслуговування захисного обладнання</t>
  </si>
  <si>
    <t>50720000-8 Послуги з ремонту і технічного обслуговування систем центрального опалення</t>
  </si>
  <si>
    <t>54</t>
  </si>
  <si>
    <t>545</t>
  </si>
  <si>
    <t>6</t>
  </si>
  <si>
    <t>65110000-7 Розподіл води</t>
  </si>
  <si>
    <t>65210000-8 Розподіл газу</t>
  </si>
  <si>
    <t>65310000-9 Розподіл електричної енергії</t>
  </si>
  <si>
    <t>7</t>
  </si>
  <si>
    <t>70/2020</t>
  </si>
  <si>
    <t>71240000-2 Архітектурні, інженерні та планувальні послуги</t>
  </si>
  <si>
    <t>71320000-7 Послуги з інженерного проектування</t>
  </si>
  <si>
    <t>71520000-9 Послуги з нагляду за виконанням будівельних робіт</t>
  </si>
  <si>
    <t>72260000-5 Послуги, пов’язані з програмним забезпеченням</t>
  </si>
  <si>
    <t>72310000-1 Послуги з обробки даних</t>
  </si>
  <si>
    <t>72710000-0 Послуги у сфері локальних мереж</t>
  </si>
  <si>
    <t>76/2020</t>
  </si>
  <si>
    <t>77/2020</t>
  </si>
  <si>
    <t>79820000-8 Послуги, пов’язані з друком</t>
  </si>
  <si>
    <t>8</t>
  </si>
  <si>
    <t>80330000-6 Послуги у сфері освіти в галузі безпеки</t>
  </si>
  <si>
    <t>80520000-5 Навчальні засоби</t>
  </si>
  <si>
    <t>80550000-4 Послуги з професійної підготовки у сфері безпеки</t>
  </si>
  <si>
    <t>90430000-0 Послуги з відведення стічних вод</t>
  </si>
  <si>
    <t>90470000-2 Послуги з чищення каналізаційних колекторів</t>
  </si>
  <si>
    <t>90513000-6 Послуги з поводження із безпечними сміттям і відходами та їх утилізація/видалення</t>
  </si>
  <si>
    <t>92130000-1 Послуги з показу кінопродукції</t>
  </si>
  <si>
    <t>981/2020-Р</t>
  </si>
  <si>
    <t>98390000-3 Інші послуги</t>
  </si>
  <si>
    <t>99</t>
  </si>
  <si>
    <t>Cистема для приготування їжі, самостраховка, карабін та котелки</t>
  </si>
  <si>
    <t>Cистема для приготування їжі; самостраховка; карабін ;  котелок з кришкою 3,8 л;  котелок 6 л</t>
  </si>
  <si>
    <t>Eлектрична енергія</t>
  </si>
  <si>
    <t>H49-253/19</t>
  </si>
  <si>
    <t>INFO.IFMMZ@GMAIL.COM</t>
  </si>
  <si>
    <t>KyrnychukT@ukr.net</t>
  </si>
  <si>
    <t>Liudmyla.Boiko@ifgaszbut.104.ua</t>
  </si>
  <si>
    <t>PPKVILT@ukr.net</t>
  </si>
  <si>
    <t>UAH</t>
  </si>
  <si>
    <t>andriy.sementsiv@gmail.com</t>
  </si>
  <si>
    <t>director.tso@tso.com.ua</t>
  </si>
  <si>
    <t>evgenbav@ukr.net</t>
  </si>
  <si>
    <t>pidverbetska@gorodenkacheese.com</t>
  </si>
  <si>
    <t>rymar.prozorro@gmail.com</t>
  </si>
  <si>
    <t>teslya_cherkassy@ukr.net</t>
  </si>
  <si>
    <t>ylopata@mcfr.ua</t>
  </si>
  <si>
    <t>ЄДРПОУ організатора</t>
  </si>
  <si>
    <t>ЄДРПОУ переможця</t>
  </si>
  <si>
    <t>ІВАНО-ФРАНКІВСЬКЕ ДЕРЖАВНЕ ПІДПРИЄМСТВО ПО ТОРГІВЛІ</t>
  </si>
  <si>
    <t>ІВАНО-ФРАНКІВСЬКИЙ ОБЛАСНИЙ НАВЧАЛЬНО-КУРСОВИЙ КОМБІНАТ ЖИТЛОВО-КОМУНАЛЬНОГО ГОСПОДАРСТВА</t>
  </si>
  <si>
    <t>ІФ-253/2020</t>
  </si>
  <si>
    <t>Ідентифікатор закупівлі</t>
  </si>
  <si>
    <t>Ідентифікатор лота</t>
  </si>
  <si>
    <t>Інтерактивна дошка</t>
  </si>
  <si>
    <t>АКЦІОНЕРНЕ ТОВАРИСТВО "ОПЕРАТОР ГАЗОРОЗПОДІЛЬНОЇ СИСТЕМИ "ІВАНО-ФРАНКІВСЬКГАЗ"</t>
  </si>
  <si>
    <t>АТ "Прикарпаттяобленерго" філія "Коломийська"</t>
  </si>
  <si>
    <t>АТ "Прикарпаттяобленерго" філія АТ "Коломийська"</t>
  </si>
  <si>
    <t>Абетка друкована; грошові знаки друковані; карта "корисні копалини"; Карта"рослини та тварини України"; Карта " України адміністративна"</t>
  </si>
  <si>
    <t>Аміак 10% 400 мл; Анальнін 500 мг №10 таб; Валеріана 20 мг №50 таб; Валідол 60 мг №10 таб; Вугілля біле №24 таб; Дротаверин 0,04 гр. №20 таб; Йод 5% мл спирт р-н; Парацетамол 200 мл №10 таб; Перекис водню 3 % 40 мл р-н; Септефрил №10 таб; Цитрамон-Ф №6 таб; Діамантовий зелений 1% 20 мл спиртовий розчин; Панкреатин д/дітей №20 таб; Спазмалгон №20 таб</t>
  </si>
  <si>
    <t>Аміак; вугілля активоване; йод ; супрастин; парацетамол; супрастин; корглікон; еуфілін; діамантовий зелений</t>
  </si>
  <si>
    <t>Б-186</t>
  </si>
  <si>
    <t xml:space="preserve">Багато-функційний пристрій
</t>
  </si>
  <si>
    <t>Бак для води та комплектуючі до нього</t>
  </si>
  <si>
    <t>Бланки</t>
  </si>
  <si>
    <t>Бойлер</t>
  </si>
  <si>
    <t>Бойлери</t>
  </si>
  <si>
    <t>Болгарка, дрель, електролобзик, електропила, паяльник, електрошуруповерт та електропаяльник</t>
  </si>
  <si>
    <t>Болгарка; дрель; електролобзик;  електропила; паяльник ; електрошуруповерт; електропаяльник</t>
  </si>
  <si>
    <t>Будівельні матеріали</t>
  </si>
  <si>
    <t>ВІДДІЛ КАПІТАЛЬНОГО БУДІВНИЦТВА ПРИ УПРАВЛІННІ АГРОПРОМИСЛОВОГО РОЗВИТКУ КОЛОМИЙСЬКОЇ РАЙОННОЇ ДЕРЖАВНОЇ АДМІНІСТРАЦІЇ</t>
  </si>
  <si>
    <t>Валюта</t>
  </si>
  <si>
    <t>Взуття танцювальне</t>
  </si>
  <si>
    <t>Виготовлення проектно-кошторисної документації по об’єкту :« поточний ремонт системи зовнішнього електропостачання Коломийського ліцею №2 Коломийської міської ради по вул. Лисенка,24 м. Коломиї Івано-Франківська область»</t>
  </si>
  <si>
    <t>Виготовлення проектно-кошторисної документації по об’єкту :« поточний ремонт системи зовнішнього електропостачання централізованої бухгалтерії управління освіти Коломийської міської ради по вул. В.Черновола, 55 м. Коломиї Івано-Франківська область».</t>
  </si>
  <si>
    <t>Виготовлення проектно-кошторисної документації по об’єкту :« поточний ремонт системи зовнішнього електропостачання централізованої бухгалтерії управління освіти Коломийської міської ради по вул. В.Черновола, 55м. Коломиї Івано-Франківська область».</t>
  </si>
  <si>
    <t>Виготовлення проектно-кошторисної документації по об’єкту :«поточний ремонт приміщення Коломийського ліцею №4 по  вул. Заньковецької 11 м. Коломия  Івано-Франківська область»</t>
  </si>
  <si>
    <t>Виготовлення проектно-кошторисної документації по об’єкту :«поточний ремонт приміщення Коломийського ліцею №4 по м. Коломия Івано-Франківська область»</t>
  </si>
  <si>
    <t>Виготовлення проектно-кошторисної документації по об’єкту «поточний ремонт вхідних сходів Коломийського закладу дошкільної освіти (ясла-садок) №11 «Сонечко» по вул. М.Лисенка,18а в м. Коломиї Івано-Франківської області»</t>
  </si>
  <si>
    <t>Виготовлення проектно-кошторисної документації по об’єкту: «поточний ремонт (заміна дверей) Воскресинцівського ліцею Коломийської міської ради по вул. Шкільна,2 с. Воскресинці»</t>
  </si>
  <si>
    <t>Виготовлення проектно-кошторисної документації по об’єкту: «поточний ремонт Саджавського дошкільного навчального закладу (ясел-садка) «Дударик» Коломийської міської ради по вул. О.Кобилянської, 3а в с. Саджавка, Івано-Франківської області»</t>
  </si>
  <si>
    <t>Виготовлення проектно-кошторисної документації по об’єкту: «поточний ремонт коридору Коломийського ліцею №8 по вул. Євгена Коновальця,10 в м. Коломиї»</t>
  </si>
  <si>
    <t>Виготовлення проектно-кошторисної документації по об’єкту: «поточний ремонт покрівлі Коломийського закладу освіти №14 «Світанок» по вул. М. Лисенка,9 в м. Коломия Івано-Франківська область»</t>
  </si>
  <si>
    <t>Виготовлення проектно-кошторисної документації по об’єкту: «поточний ремонт покрівлі Коломийського ліцею №1 імені В.Стефаника по вул. А.Міцкевича 3, в м. Коломия Івано-Франківська область</t>
  </si>
  <si>
    <t>Виготовлення проектно-кошторисної документації по об’єкту: «поточний ремонт покрівлі приміщення теплиці Коломийського ліцею №6 імені Героя України Тараса Сенюка по вул. М. Леонтовича,14 в м. Коломия Івано-Франківська область»</t>
  </si>
  <si>
    <t>Виготовлення проектно-кошторисної документації по об’єкту: «поточний ремонт приміщень актового залу Коломийської гімназії №7 по вул. Карпатська,74 в м. Коломия Івано-Франківська область»</t>
  </si>
  <si>
    <t>Виготовлення проектно-кошторисної документації по об’єкту: «поточний ремонт системи опалення Коломийського ліцею імені М Грушевського по вул. І.Франка,19 в м. Коломиї»</t>
  </si>
  <si>
    <t>Видання «Кодекс довкілля»</t>
  </si>
  <si>
    <t>Виконання робіт по прокладанню мережевого кабелю</t>
  </si>
  <si>
    <t>Виконання технічного нагляду за виконанням робіт на об’єкті : « поточний ремонт системи центрального опалення Коломийського ліцею №5 імені Т.Г. Шевченка по проспекту М.Грушевського,64 в м. Коломиї»</t>
  </si>
  <si>
    <t>Виконання технічного нагляду за виконанням робіт на об’єкті : «поточний ремонт (заміна дверей) Воскресинцівського ліцею Коломийської міської ради по вул. Шкільна,2 с. Воскресинці»</t>
  </si>
  <si>
    <t>Виконання технічного нагляду за виконанням робіт на об’єкті : «поточний ремонт Саджавського дошкільного навчального закладу (ясел-садка) «Дударик» Коломийської міської ради по вул. О.Кобилянської, 3а в с. Саджавка, Івано-Франківської області»</t>
  </si>
  <si>
    <t>Виконання технічного нагляду за виконанням робіт на об’єкті : «поточний ремонт вхідних сходів Коломийського закладу дошкільної освіти (ясла-садок) №11 «Сонечко» по вул. М.Лисенка,18а в м. Коломиї Івано-Франківської області»</t>
  </si>
  <si>
    <t>Виконання технічного нагляду за виконанням робіт на об’єкті : «поточний ремонт коридору Коломийського ліцею №8 по вул. Євгена Коновальця,10 в м. Коломиї»</t>
  </si>
  <si>
    <t>Виконання технічного нагляду за виконанням робіт на об’єкті : «поточний ремонт покрівлі Коломийського закладу освіти №14 «Світанок» по вул. М. Лисенка,9 в м. Коломия Івано-Франківська область»</t>
  </si>
  <si>
    <t>Виконання технічного нагляду за виконанням робіт на об’єкті : «поточний ремонт покрівлі Коломийського ліцею №1 імені В.Стефаника по вул. А.Міцкевича 3, в м. Коломия Івано-Франківська область»</t>
  </si>
  <si>
    <t xml:space="preserve">Виконання технічного нагляду за виконанням робіт на об’єкті : «поточний ремонт покрівлі приміщення теплиці Коломийського ліцею №6 імені Героя України Тараса Сенюка по вул. М. Леонтовича,14 в м. Коломия Івано-Франківська область»
</t>
  </si>
  <si>
    <t>Виконання технічного нагляду за виконанням робіт на об’єкті : «поточний ремонт приміщення Коломийського ліцею №4 по вул. Заньковецької,11 м. Коломия Івано-Франківська область».</t>
  </si>
  <si>
    <t>Виконання технічного нагляду за виконанням робіт на об’єкті : «поточний ремонт приміщень актового залу Коломийської гімназії №7 по вул. Карпатська,74 в м. Коломия Івано-Франківська область»</t>
  </si>
  <si>
    <t>Виконання технічного нагляду за виконанням робіт на об’єкті : «поточний ремонт системи водопостачання Коломийської гімназії №7 по вул. Карпатська 74 м. Коломиї».</t>
  </si>
  <si>
    <t>Виконання технічного нагляду за виконанням робіт на об’єкті : «поточний ремонт системи водопостачання в Коломийському ліцеї імені М.Грушевського по вул. Івана Франка,19 в м. Коломиї»</t>
  </si>
  <si>
    <t>Виконання технічного нагляду за виконанням робіт на об’єкті : «поточний ремонт системи зовнішнього електропостачання Коломийського ліцею №2 Коломийської міської ради по вул. Лисенка,24 м. Коломиї Івано-Франківська область</t>
  </si>
  <si>
    <t>Виконання технічного нагляду за виконанням робіт на об’єкті : «поточний ремонт системи зовнішнього електропостачання централізованої бухгалтерії управління освіти Коломийської міської ради по вул. В.Черновола, 55 м. Коломиї Івано-Франківська область»</t>
  </si>
  <si>
    <t>Виконання технічного нагляду за виконанням робіт на об’єкті : «поточний ремонт системи зовнішнього електропостачання централізованої бухгалтерії управління освіти Коломийської міської ради по вул. В.Черновола, 55м. Коломиї Івано-Франківська область»</t>
  </si>
  <si>
    <t>Виконання технічного нагляду за виконанням робіт на об’єкті : «поточний ремонт системи центрального опалення в Коломийському закладі дошкільної освіти №3 «Берізка» по вул. Гната Ковцуняка,1 в м. Коломиї»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</si>
  <si>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</si>
  <si>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</si>
  <si>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</si>
  <si>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</si>
  <si>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</si>
  <si>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Відмінити переговорну процедуру закупівлі послуг з розподілу природного газу на підставі що передбачена згідно п.2 ч.8 ст 10 Закону, а саме:неможливість усунення виявлених порушень законодавства у сфері публічних закупівель</t>
  </si>
  <si>
    <t>Відсутнє</t>
  </si>
  <si>
    <t>Віконні блоки</t>
  </si>
  <si>
    <t>Віконні блоки 1160х1720</t>
  </si>
  <si>
    <t>Віконні блоки; Віконні блоки</t>
  </si>
  <si>
    <t>ДМ20-114</t>
  </si>
  <si>
    <t>ДМ20-115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</si>
  <si>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</si>
  <si>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</si>
  <si>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</si>
  <si>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</si>
  <si>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</si>
  <si>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</si>
  <si>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Демонтаж монтаж та ремонт теплообчислювача</t>
  </si>
  <si>
    <t>Демонтаж, монтаж теплолічильника</t>
  </si>
  <si>
    <t>Диспансери для паперових рушників</t>
  </si>
  <si>
    <t>Договір діє до:</t>
  </si>
  <si>
    <t>Дошка 1-поверхова 2000*1000 мм  зелена; Дошка 7-поверхонь 4000*1000 мм крейда/маркер (при закритті двох половинок біла на меркер); Дошка 5-поверхонь 4000*1000 мм крейда/маркер; Дошка 5-поверхонь 4000*1000 мм крейда/маркер; Дошка 5-поверхонь 4000*1000 мм крейда/маркер; Дошка 5-поверхонь 4000*1000 мм крейда/маркер; Дошка 5-поверхонь 4000*1000 мм крейда/маркер</t>
  </si>
  <si>
    <t>Друкована навчальна продукція</t>
  </si>
  <si>
    <t>Діагностика, профілактика, регулювання та ремонт теплолічильника</t>
  </si>
  <si>
    <t>Електрична вага ВТНЕ-30Н-4; Електрична вага ВН-1501D-A (C1) (400X400)</t>
  </si>
  <si>
    <t>Електричні ваги</t>
  </si>
  <si>
    <t>Електрокабель на продукція та частини до неї</t>
  </si>
  <si>
    <t>Електрокабельна продукція та частини до неї</t>
  </si>
  <si>
    <t>Електроматеріали</t>
  </si>
  <si>
    <t>Електронна пошта переможця тендеру</t>
  </si>
  <si>
    <t>Журнал Вихователь-методист дошкільного закладу 12 міс з січня 2021 р; Газета Головбух Бюджет 12 міс з січня 2021 р; Е-журнал Вихователь-методист дошкільного закладу 12 міс з січня 2021 р; Е-журнал Держзакупівлі 12 міс з січня 2021 р; Е-журнал Заступник директора школи 12 міс з січня 2021 р; Е-журнал Кадровик-01 12 міс з січня 2021 р; Е-журнал Практика управління дошкільним закладом 12 міс з січня 2021 р; Е-журнал Практика управління закладом освіти 12 міс з січня 2021 р; Журнал Медична сестра дошкільного закладу 12 міс з січня 2021 р; Журнал Практика управління дошкільним 12 міс з січня 2021 р</t>
  </si>
  <si>
    <t>З ПДВ</t>
  </si>
  <si>
    <t>Завершити закупівлю</t>
  </si>
  <si>
    <t>Закачування, викачування та вивезення каналізаційних вод та промивка каналізації</t>
  </si>
  <si>
    <t>Закупівля без використання електронної системи</t>
  </si>
  <si>
    <t>Засоби КЗІ електронні ключі</t>
  </si>
  <si>
    <t>Засоби дезінфікуючі</t>
  </si>
  <si>
    <t>Засоби по догляду за водою в басейні</t>
  </si>
  <si>
    <t>Звіт створено 26 лютого о 09:19 з використанням http://zakupki.prom.ua</t>
  </si>
  <si>
    <t>Йогурт</t>
  </si>
  <si>
    <t>Йогурт питний</t>
  </si>
  <si>
    <t>КВАСНЮК ЯРОСЛАВ ІВАНОВИЧ</t>
  </si>
  <si>
    <t>КЕП</t>
  </si>
  <si>
    <t>КОМУНАЛЬНЕ ПІДПРИЄМСТВО "КОЛОМИЯВОДОКАНАЛ"</t>
  </si>
  <si>
    <t>Капуста білокачанна, морква столова, цибуля ріпчаста, буряк столовий, часник, гарбуз, імбир, селера корінь, лимони, апельсини, яблука, помідори свіжі, огірки свіжі, кабачки, зелень кропу, зелень петрушки, мандарини, редиска, цибуля зелена</t>
  </si>
  <si>
    <t>Капуста білокачанна; Морква столова; Цибуля ріпчаста ; Буряк столовий; Часник; Гарбуз; Імбир; Селера корінь;  Лимони; Апельсини; Мандарини; Яблука; Помідори свіжі; Огірки свіжі; Кабачки; Зелень кропу; Зелень петрушки; Редиска; Цибуля (зелена)</t>
  </si>
  <si>
    <t>Картопля, горох сушений та квасоля суха</t>
  </si>
  <si>
    <t>Картопля; горох сушений; квасоля суха</t>
  </si>
  <si>
    <t>Кефір ; Сметана</t>
  </si>
  <si>
    <t>Кефір, сметана та йогурт питний:Йогурт</t>
  </si>
  <si>
    <t>Кефір, сметана та йогурт питний:Кефір, сметана</t>
  </si>
  <si>
    <t>Класифікатор</t>
  </si>
  <si>
    <t>Ковдрі</t>
  </si>
  <si>
    <t>Ком-000002</t>
  </si>
  <si>
    <t>Контактний телефон переможця тендеру</t>
  </si>
  <si>
    <t>Коробка для кабеля, коробка розподільча,коробка під автомат; щиток бокс; автомат; провід ШВВП; провід; лампа; розетка; кабель-канал; дюбель, шуруп з дюбелем; ізолента; світильник; (видалене); ПВС кабель , ПВ кабель ; ПЗВ ; з'єднювальна клема</t>
  </si>
  <si>
    <t>Крок зниження</t>
  </si>
  <si>
    <t>Ксероксний папір</t>
  </si>
  <si>
    <t>Кулі, мішені, балончик та чистка</t>
  </si>
  <si>
    <t>Кулі; мішені;  балончик ; чистка зброї ; масло для чисти зброї; шарики</t>
  </si>
  <si>
    <t>Куряче філе</t>
  </si>
  <si>
    <t>Кількість одиниць</t>
  </si>
  <si>
    <t>Кількість учасників аукціону</t>
  </si>
  <si>
    <t>Леся Паньків</t>
  </si>
  <si>
    <t>Ляльки для театральних ігор</t>
  </si>
  <si>
    <t>Лікарські засоби та вироби медичного призначення</t>
  </si>
  <si>
    <t>Лічильник</t>
  </si>
  <si>
    <t>Масло вершкове "екстра"</t>
  </si>
  <si>
    <t>Математика 6 клас Тарасенкова Н.А.
; Математика 6 клас Істер О.С.
; Математика 6 клас Мерзляк А.Г.; Українська мова 6 клас Заболотний О.В.; Українська мова 6 клас Глазова О.П.; Українська мова 6 клас Єрмоленко С.Я; Українська література 6 клас Коваленко Л.Т.; Українська література 6 клас Авраменко О.М.; Світова література 6 клас Волощук Є.В.; Світова література 6 клас Ніколенко О.М.; Біологія 6 клас Остапченко Л.І.; Біологія 6 клас Костіков І.Ю.; Географія 6 клас Бойко В.М.; Географія 6 клас Пестушко В.Ю.; Географія 6 клас Гільберг Т.Г.; Англійська мова (6 р.н.) 6 клас Карпюк О.Д; Польська мова (2р.н.) 6 клас Біленька-Свистович Л.В.; Французька мова (2р.н.) 6 клас Чумак Н.П.; Алгебра 7 клас Мерзляк А.Г.; Геометрія 7 клас Мерзляк А.Г.; Українська мова 7 клас Заболотний О.В.; Українська мова 7 клас Глазова О.П.; Українська література 7 клас Міщенко О.І.; Українська література 7 клас Коваленко Л.Т.; Українська література 7 клас Авраменко О.М.; Зарубіжна література 7 клас Ніколенко О.М.; (видалене); Зарубіжна література 7 клас Міляновська Н.Р.; Зарубіжна література 7 клас Волощук Є.В.; Географія 7 клас Бойко В.М.; Географія 7 клас Гільберг Т.Г.; Біологія 7 клас Остапченко Л.І.; (видалене); Біологія 7 клас Соболь В.І.; Хімія 7 клас Попель П.П.; Хімія 7 клас Савчин М.М.; Фізика 7 клас Бар'яхтяр В.Г.; Фізика 7 клас Пшенічка П.Ф.; Географія 7 клас Довгань Г.Д.; Хімія 7 клас Буринська Н.М.</t>
  </si>
  <si>
    <t>Математичний планшет; Магнітний набір для вивчення часток та дробів; Шашки класичні з дошкою; Розвивальні ігри</t>
  </si>
  <si>
    <t>Машина посудомийна; Машина посудомийна</t>
  </si>
  <si>
    <t>Машини посудомийні</t>
  </si>
  <si>
    <t>Меблі для облаштування STEM лабораторії (стіл спеціальний, тумба 2-х дверна, тумба з шухлядами, стіл викладача, шафа книжкова, стілець аудиторний усилений, тумба пересувна, робоче поле стола робототехніки,підставка пересувна)</t>
  </si>
  <si>
    <t>Мийка 2-секційна з полицею 1200х700х850; Мийка 3-секційна з полицею  1800х700х850; Полиця до мийки 1200х700; Полиця до мийки 1800х700</t>
  </si>
  <si>
    <t>Мийки та полиці</t>
  </si>
  <si>
    <t>Модель механічного годинника (годинна, хвилинна, ДЕНЬ-НІЧ) 30 см; Набір моделей геометричних тіл та фігур (дерев'яні); Палички Кюїзенера; Танграм дерево; Демонстраційний комплект вимірювальних приладів ( лінійка 1 м, 2 трикутники, циркуль транспортир); Терези з набором важків (дерев’яні); Колекція Гірські породи та мінерали (роздаткова); Демонстраційний набір Кругообіг води в природі; Глобус; Компас; Лупа шкільна; Модель-фартух «Внутрішня будова тіла людини»</t>
  </si>
  <si>
    <t>Молоко</t>
  </si>
  <si>
    <t>Мої дії</t>
  </si>
  <si>
    <t>Мікроскопи</t>
  </si>
  <si>
    <t xml:space="preserve">Мікроскопи </t>
  </si>
  <si>
    <t>М’ясорубка промислова</t>
  </si>
  <si>
    <t>НАВЧАЛЬНО-МЕТОДИЧНИЙ ЦЕНТР ЦИВІЛЬНОГО ЗАХИСТУ ТА БЕЗПЕКИ ЖИТТЄДІЯЛЬНОСТІ ІВАНО-ФРАНКІВСЬКОЇ ОБЛАСТІ</t>
  </si>
  <si>
    <t>Навчальних засобів для нової української школи</t>
  </si>
  <si>
    <t>Навчання посадових осіб з питань пожежної безпеки</t>
  </si>
  <si>
    <t>Назва потенційного переможця (з найменшою ціною)</t>
  </si>
  <si>
    <t>Насос</t>
  </si>
  <si>
    <t xml:space="preserve">Насос
</t>
  </si>
  <si>
    <t>Насос для котла</t>
  </si>
  <si>
    <t xml:space="preserve">Насос для котла </t>
  </si>
  <si>
    <t>Насос циркуляційний</t>
  </si>
  <si>
    <t xml:space="preserve">Настільні ігри </t>
  </si>
  <si>
    <t>Немає лотів</t>
  </si>
  <si>
    <t>Нецінові критерії</t>
  </si>
  <si>
    <t>Номер договору</t>
  </si>
  <si>
    <t>Ноутбук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</si>
  <si>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</si>
  <si>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</si>
  <si>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</si>
  <si>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</si>
  <si>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</si>
  <si>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</si>
  <si>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</si>
  <si>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</si>
  <si>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ПАТ "Прикарпаттяобленрго" філія "Південна"</t>
  </si>
  <si>
    <t>ПРИВАТНА ФІРМА "ВІКТОРКА"</t>
  </si>
  <si>
    <t>ПРИВАТНЕ ПІДПРИЄМСТВО "ІЛЬЧІГОР"</t>
  </si>
  <si>
    <t>ПРИВАТНЕ ПІДПРИЄМСТВО "БУДІВЕЛЬНА КОМПАНІЯ "СВ-ПРЕСТИЖ БУД"</t>
  </si>
  <si>
    <t>ПРИВАТНЕ ПІДПРИЄМСТВО "ВИРОБНИЧО-ТОРГОВА ФІРМА "КНЯЖДВІРСЬКА"</t>
  </si>
  <si>
    <t>ПРИВАТНЕ ПІДПРИЄМСТВО "ФЕРОМСЕРВІС"</t>
  </si>
  <si>
    <t>ПРИВАТНЕ ПІДПРИЄМСТВО "ЧАС-ПІК"</t>
  </si>
  <si>
    <t>ПРИВАТНЕ ПІДПРИЄМСТВО ДИЗАЙН - СТУДІЯ "ПАРАПЛАН"</t>
  </si>
  <si>
    <t>ПУБЛІЧНЕ АКЦІОНЕРНЕ ТОВАРИСТВО "КОЛОМИЙСЬКЕ БУДІВЕЛЬНЕ УПРАВЛІННЯ"</t>
  </si>
  <si>
    <t>Переговорна процедура</t>
  </si>
  <si>
    <t>Переговорна процедура, скорочена</t>
  </si>
  <si>
    <t>Перезарядка вогнегасників ВП-6, ВП-5, ВП-2; Заміна сопла, заміна шланга, заміна кріплення; Заміна сопла, заміна шланга, заміна кріплення, заміна раструба; Перезарядка вогнегасників ВВ-2, ВП-2, ВП-5; Перезарядка вогнегасників ВВ-2, ВП-2, ВП-5; Перезарядка вогнегасників  ВП-2, ВП-6; Діагностування вогнегасників  ВП-2; Перезарядка вогнегасників  ВП-52, ВП-6,ВВ-5,ВВ-2; Заміна кріплення; Перезарядка вогнегасників ВП-5; Заміна кріплення; Перезарядка вогнегасників ВП-6, ВП-5; Перезарядка вогнегасників ВП-6, ВП-5</t>
  </si>
  <si>
    <t>Перезарядка вогнегасників та діагностування вогнегасників</t>
  </si>
  <si>
    <t>Печінка яловича</t>
  </si>
  <si>
    <t>Пожежний інвентар</t>
  </si>
  <si>
    <t>Позачергова технічна перевірка трифазного засобу комерційного обліку електричної енергії</t>
  </si>
  <si>
    <t>Позачергова технічна перевірка трифазного засобу комерційного обліку електричної енергії; Позачергова технічна перевірка трифазного засобу комерційного обліку електричної енергії</t>
  </si>
  <si>
    <t>Посилання на редукціон</t>
  </si>
  <si>
    <t>Послуги автопідйомника</t>
  </si>
  <si>
    <t>Послуги автопідйомника; Послуги автопідйомника</t>
  </si>
  <si>
    <t>Послуги з вивезення побутових відходів</t>
  </si>
  <si>
    <t>Послуги з виготовлення та впровадження ключів КЕП</t>
  </si>
  <si>
    <t>Послуги з компенсації перетікання реактивної електричної енергії</t>
  </si>
  <si>
    <t>Послуги з організації презентації та перегляду аудіовізуального документального кінофільму«ПОЗИВНИЙ ЗЕНІТ. ФІЛЬМ 3» та «Конча-Заспа»</t>
  </si>
  <si>
    <t>Послуги з реєстрації користувача в системі програмного продукту «АІС «Місцеві бюджети рівня розпорядника бюджетних коштів»</t>
  </si>
  <si>
    <t>Послуги з розподілу газу</t>
  </si>
  <si>
    <t xml:space="preserve">Послуги з розподілу електричної енергії ; Послуги з перетікання реактивної електричної енергії </t>
  </si>
  <si>
    <t>Послуги з розподілу електричної енергії та послуги з перетікання реактивної електричної енергії</t>
  </si>
  <si>
    <t xml:space="preserve">Послуги з розподілу електричної енергії та послуги з перетікання реактивної електричної енергії </t>
  </si>
  <si>
    <t>Послуги збереження , сортування та доставки підручників, навчальних посібників та іншої навчально-методичної літератури</t>
  </si>
  <si>
    <t>Поточний ремонт (заміна дверей) Воскресинцівського ліцею Коломийської міської ради по вул. Шкільна,2 с. Воскресинці»</t>
  </si>
  <si>
    <t>Поточний ремонт Саджавського дошкільного навчального закладу (ясел-садка) «Дударик» Коломийської міської ради по вул. О.Кобилянської, 3а в с. Саджавка, Івано-Франківської області</t>
  </si>
  <si>
    <t>Поточний ремонт вхідних сходів Коломийського закладу дошкільної освіти (ясла-садок) №11 «Сонечко» по вул. М.Лисенка,18а в м. Коломиї Івано-Франківської області</t>
  </si>
  <si>
    <t>Поточний ремонт коридору Коломийського ліцею №8 по вул. Євгена Коновальця,10 в м. Коломиї</t>
  </si>
  <si>
    <t>Поточний ремонт покрівлі Коломийського закладу освіти №14 «Світанок» по вул. М. Лисенка,9 в м. Коломия Івано-Франківська область</t>
  </si>
  <si>
    <t>Поточний ремонт покрівлі Коломийського ліцею №1 імені В.Стефаника по вул. А.Міцкевича 3, в м. Коломия Івано-Франківська область</t>
  </si>
  <si>
    <t>Поточний ремонт покрівлі приміщення теплиці Коломийського ліцею №6 імені Героя України Тараса Сенюка по вул. М. Леонтовича,14 в м. Коломия Івано-Франківська область</t>
  </si>
  <si>
    <t>Поточний ремонт покрівлі приміщення теплиці Коломийського ліцею №6 імені Героя України Тараса Сенюка по вул. М. Леонтовича,14 в м. Коломия Івано-Франківська область»</t>
  </si>
  <si>
    <t>Поточний ремонт приміщення Коломийського ліцею №4 по вул. Заньковецької,11 м. Коломия Івано-Франківська область»</t>
  </si>
  <si>
    <t>Поточний ремонт приміщень актового залу Коломийської гімназії №7 по вул. Карпатська,74 в м. Коломия Івано-Франківська область</t>
  </si>
  <si>
    <t>Поточний ремонт системи водопостачання Коломийської гімназії №7 по вул. Карпатська 74 м. Коломиї</t>
  </si>
  <si>
    <t>Поточний ремонт системи водопостачання в Коломийському ліцеї імені М.Грушевського по вул. Івана Франка,19 в м. Коломиї</t>
  </si>
  <si>
    <t>Поточний ремонт системи зовнішнього електропостачання Коломийського ліцею №2 Коломийської міської ради по вул. Лисенка,24 м. Коломиї Івано-Франківська область</t>
  </si>
  <si>
    <t>Поточний ремонт системи зовнішнього електропостачання централізованої бухгалтерії управління освіти Коломийської міської ради по вул. В.Черновола, 55 м. Коломиї Івано-Франківська область</t>
  </si>
  <si>
    <t>Поточний ремонт системи зовнішнього електропостачання централізованої бухгалтерії управління освіти Коломийської міської ради по вул. В.Черновола, 55м. Коломиї Івано-Франківська область</t>
  </si>
  <si>
    <t>Поточний ремонт системи центрального опалення Коломийського ліцею №5 імені Т.Г. Шевченка по проспекту М.Грушевського,64 в м. Коломиї</t>
  </si>
  <si>
    <t>Поточний ремонт системи центрального опалення в Коломийському закладі дошкільної освіти №3 «Берізка» по вул. Гната Ковцуняка,1 в м. Коломиї</t>
  </si>
  <si>
    <t>Пошиття захисних масок</t>
  </si>
  <si>
    <t>Пральні машини</t>
  </si>
  <si>
    <t>Предмет закупівлі</t>
  </si>
  <si>
    <t>Приватне підприємство "Гермес-1"</t>
  </si>
  <si>
    <t>Приватне сільськогосподарське виробничо-торгове підприємство фірма "КВІЛТ"</t>
  </si>
  <si>
    <t>Прийом пропозицій до:</t>
  </si>
  <si>
    <t>Прийом пропозицій з</t>
  </si>
  <si>
    <t>Припинення газопостачання та відновлення газопостачання</t>
  </si>
  <si>
    <t>Природний газ</t>
  </si>
  <si>
    <t xml:space="preserve">Природний газ </t>
  </si>
  <si>
    <t>Природній газ</t>
  </si>
  <si>
    <t>Причина скасування закупівлі</t>
  </si>
  <si>
    <t>Проектор</t>
  </si>
  <si>
    <t>Промивка каналізації та закачування, викачування каналізаційних вод</t>
  </si>
  <si>
    <t>Промивка каналізації; Закачування, викачування та вивезення каналізаційних вод ; Промивка каналізації</t>
  </si>
  <si>
    <t>Промисловий ковролін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</si>
  <si>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</si>
  <si>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</si>
  <si>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Проходження навчання для набуття професії: "правил безпеки систем газопостачання"</t>
  </si>
  <si>
    <t>Проходження навчання для набуття професії: «правил безпеки систем газопостачання</t>
  </si>
  <si>
    <t>Радіатори</t>
  </si>
  <si>
    <t>Реле та пускач магнітний</t>
  </si>
  <si>
    <t xml:space="preserve">Реле та пускач магнітний
</t>
  </si>
  <si>
    <t>Ремонт та повірка лічильника газу</t>
  </si>
  <si>
    <t xml:space="preserve">Ремонт та повірка лічильника газу </t>
  </si>
  <si>
    <t>Розподіл газу</t>
  </si>
  <si>
    <t>Рукавиці господарські</t>
  </si>
  <si>
    <t>Різьба, прокладка,пробка, кран,трійник,заглушка</t>
  </si>
  <si>
    <t>СПІЛЬНЕ УКРАЇНСЬКО-НІМЕЦЬКЕ ПІДПРИЄМСТВО ТОВАРИСТВО З ОБМЕЖЕНОЮ ВІДПОВІДАЛЬНІСТЮ "ФАРМАМЕД"</t>
  </si>
  <si>
    <t>Світильник 600х600 45 W; Кабель-канал 25х25 (2 м); Кабель-канал 25х25 (2 м); Провід ШВВП 2Х2,5; розетка l</t>
  </si>
  <si>
    <t xml:space="preserve">Сир зернений (кисломолочний сир) </t>
  </si>
  <si>
    <t>Сир твердий</t>
  </si>
  <si>
    <t xml:space="preserve">Сир твердий, сир зернений (кисломолочний сир)):Сир зернений (кисломолочний сир) </t>
  </si>
  <si>
    <t>Сир твердий, сир зернений (кисломолочний сир)):Сир твердий</t>
  </si>
  <si>
    <t>Сир твердий, сир зернений (кисломолочний сир)):кисломолочний сир</t>
  </si>
  <si>
    <t>Скло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</si>
  <si>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</si>
  <si>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</si>
  <si>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</si>
  <si>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</si>
  <si>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</si>
  <si>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Стіл кутовий</t>
  </si>
  <si>
    <t>Стіл спеціальний; Тумба 2-х дверна;  Стіл викладача; Тумба з шухлядами;  шафа книжкова; Стілець аудиторний усилений; Тумба пересувна; Робоче поле стола робототехніки; Підставка пересувна</t>
  </si>
  <si>
    <t>Сума гарантії</t>
  </si>
  <si>
    <t>Сума зниження, грн</t>
  </si>
  <si>
    <t>Сума укладеного договору</t>
  </si>
  <si>
    <t>ТОВ "Епіцентр К"</t>
  </si>
  <si>
    <t>ТОВ "КОМПАНІЯ ТСО"</t>
  </si>
  <si>
    <t>ТОВ "МЦФЕР - Україна"</t>
  </si>
  <si>
    <t>ТОВ "ПРИКАРПАТЕНЕРГОТРЕЙД"</t>
  </si>
  <si>
    <t>ТОВ ГОРОДЕНКІВСЬКИЙ СИРЗАВОД</t>
  </si>
  <si>
    <t>ТОВАРИСТВО З ДОДАТКОВОЮ ВІДПОВІДАЛЬНІСТЮ "ІВАНО-ФРАНКІВСЬКИЙ МІСЬКМОЛОКОЗАВОД"</t>
  </si>
  <si>
    <t>ТОВАРИСТВО З ОБМЕЖЕНОЮ ВІДПОВІДАЛЬНІСТЮ "ІАС СЕРВІС"</t>
  </si>
  <si>
    <t>ТОВАРИСТВО З ОБМЕЖЕНОЮ ВІДПОВІДАЛЬНІСТЮ "АЛАДДІН СЕК'ЮРІТІ СОЛЮШЕНС"</t>
  </si>
  <si>
    <t>ТОВАРИСТВО З ОБМЕЖЕНОЮ ВІДПОВІДАЛЬНІСТЮ "Б-777"</t>
  </si>
  <si>
    <t>ТОВАРИСТВО З ОБМЕЖЕНОЮ ВІДПОВІДАЛЬНІСТЮ "ВІКО ЛТД"</t>
  </si>
  <si>
    <t>ТОВАРИСТВО З ОБМЕЖЕНОЮ ВІДПОВІДАЛЬНІСТЮ "ЕНЕРДЖІ ТРЕЙД ГРУП"</t>
  </si>
  <si>
    <t>ТОВАРИСТВО З ОБМЕЖЕНОЮ ВІДПОВІДАЛЬНІСТЮ "КАСТУМ"</t>
  </si>
  <si>
    <t>ТОВАРИСТВО З ОБМЕЖЕНОЮ ВІДПОВІДАЛЬНІСТЮ "КОЛОМИЯБУДІНВЕСТСЕРВІС"</t>
  </si>
  <si>
    <t>ТОВАРИСТВО З ОБМЕЖЕНОЮ ВІДПОВІДАЛЬНІСТЮ "КОЛОМИЯСІЛЬГАЗ"</t>
  </si>
  <si>
    <t>ТОВАРИСТВО З ОБМЕЖЕНОЮ ВІДПОВІДАЛЬНІСТЮ "ЛІЗОФОРМ МЕДІКАЛ"</t>
  </si>
  <si>
    <t>ТОВАРИСТВО З ОБМЕЖЕНОЮ ВІДПОВІДАЛЬНІСТЮ "МЕГАВАТСЕРВІС"</t>
  </si>
  <si>
    <t>ТОВАРИСТВО З ОБМЕЖЕНОЮ ВІДПОВІДАЛЬНІСТЮ "ТОРГОВИЙ ДІМ ГОРЯНКА ІФ"</t>
  </si>
  <si>
    <t>ТОВАРИСТВО З ОБМЕЖЕНОЮ ВІДПОВІДАЛЬНІСТЮ "УКРАЇНСЬКИЙ ІНСТИТУТ НОРМАТИВНОЇ ІНФОРМАЦІЇ"</t>
  </si>
  <si>
    <t>ТОВАРИСТВО З ОБМЕЖЕНОЮ ВІДПОВІДАЛЬНІСТЮ "ФЛОРІАН"</t>
  </si>
  <si>
    <t>Так</t>
  </si>
  <si>
    <t>Телевізор</t>
  </si>
  <si>
    <t>Телевізор Samsung</t>
  </si>
  <si>
    <t>Телурій</t>
  </si>
  <si>
    <t>Телурій, модель Сонце-Земля-Місяць</t>
  </si>
  <si>
    <t>Термометр інфрачервоний безконтактний</t>
  </si>
  <si>
    <t>Технічне обслуговування котлів опалення</t>
  </si>
  <si>
    <t>Технічне обслуговування системи газопостачання та газового обладнання (крім ВОГ)</t>
  </si>
  <si>
    <t>Тип процедури</t>
  </si>
  <si>
    <t>Тканина</t>
  </si>
  <si>
    <t>Тканина 220 м</t>
  </si>
  <si>
    <t>Товариство з додатковою відповідальністю "Івано-Франківський хлібокомбінат"</t>
  </si>
  <si>
    <t>Товариство з обмеженою відповідальністю "ІВАНО-ФРАНКІВСЬКГАЗ ЗБУТ"</t>
  </si>
  <si>
    <t>Тушка хека свіжоморожена</t>
  </si>
  <si>
    <t>У зв'язку з виявленням порушень порядку оприлюднення про проведення процедури закупівлі</t>
  </si>
  <si>
    <t>УТ0191039</t>
  </si>
  <si>
    <t>Узагальнена назва закупівлі</t>
  </si>
  <si>
    <t>Укладення договору до:</t>
  </si>
  <si>
    <t>Укладення договору з:</t>
  </si>
  <si>
    <t>Управління освіти Коломийської міської ради</t>
  </si>
  <si>
    <t>ФІЗИЧНА ОСОБА-ПІДПРИЄМЕЦЬ   РИМАР ОЛЕНА АНАТОЛІЇВНА</t>
  </si>
  <si>
    <t>ФІРМА "ІВО"</t>
  </si>
  <si>
    <t>ФОП  СКІЦЬКО ІГОР ВАСИЛЬОВИЧ</t>
  </si>
  <si>
    <t>ФОП ІВАНОВ АНАТОЛІЙ МИХАЙЛОВИЧ</t>
  </si>
  <si>
    <t>ФОП АНДРУСЯК СЕРГІЙ ВАСИЛЬОВИЧ</t>
  </si>
  <si>
    <t>ФОП БАВОРОВСЬКИЙ ЄВГЕНІЙ ОЛЕКСАНДРОВИЧ</t>
  </si>
  <si>
    <t>ФОП БОДНАРУК ТАРАС ВОЛОДИМИРОВИЧ</t>
  </si>
  <si>
    <t>ФОП ВИГНАНЕЦЬ СВІТЛАНА ОЛЕКСІЇВНА</t>
  </si>
  <si>
    <t>ФОП ГАВРИЛЕНКО ЛЮДМИЛА МИКОЛАЇВНА</t>
  </si>
  <si>
    <t>ФОП ГРИЦЮК АНДРІЙ ІВАНОВИЧ</t>
  </si>
  <si>
    <t>ФОП Гавриленко Людмила Миколаївна</t>
  </si>
  <si>
    <t>ФОП Гаврилів Ірина Данилівна</t>
  </si>
  <si>
    <t>ФОП ДОДІЧ-МАЛІЦЬКА МАРІЯ ВОЛОДИМИРІВНА</t>
  </si>
  <si>
    <t>ФОП КОЗЕЛЬ ГАННА ПАВЛІВНА</t>
  </si>
  <si>
    <t>ФОП КОРОЛЯНЧУК ГЕОРГІЙ ВАСИЛЬОВИЧ</t>
  </si>
  <si>
    <t>ФОП КУЗЕНКО МИХАЙЛО ВАСИЛЬОВИЧ</t>
  </si>
  <si>
    <t>ФОП КУЛАКОВСЬКА ТЕТЯНА ЛЕОНІДІВНА</t>
  </si>
  <si>
    <t>ФОП Клим'юк Роман Ярославович</t>
  </si>
  <si>
    <t>ФОП Кузенко Михайло Васильович</t>
  </si>
  <si>
    <t>ФОП ЛИТВИНЕЦЬ ТЕТЯНА ВОЛОДИМИРІВНА</t>
  </si>
  <si>
    <t>ФОП МАКАРУК РОМАН ІГОРОВИЧ</t>
  </si>
  <si>
    <t>ФОП МАРТИНЮК МИКОЛА ПЕТРОВИЧ</t>
  </si>
  <si>
    <t>ФОП МОРОЗ МИХАЙЛО ПАВЛОВИЧ</t>
  </si>
  <si>
    <t>ФОП НЕПИЙВОДА МАРІЯ ПЕТРІВНА</t>
  </si>
  <si>
    <t>ФОП НОВОСАД ЛІЛІЯ ОЛЕГІВНА</t>
  </si>
  <si>
    <t>ФОП ОЩЕПКОВА ОЛЕНА ВОЛОДИМИРІВНА</t>
  </si>
  <si>
    <t>ФОП ПАЛІЙЧУК ОЛЕГ ІВАНОВИЧ</t>
  </si>
  <si>
    <t>ФОП ПАНТЕЛЮК МИХАЙЛО ВОЛОДИМИРОВИЧ</t>
  </si>
  <si>
    <t>ФОП ПЕРЕГІНЯК ЯРОСЛАВ ЯРОСЛАВОВИЧ</t>
  </si>
  <si>
    <t>ФОП ПЕСТРЯКОВ ВІКТОР МИХАЙЛОВИЧ</t>
  </si>
  <si>
    <t>ФОП ПЕТРИНА ІРИНА ОЛЕКСІЇВНА</t>
  </si>
  <si>
    <t>ФОП ПЛОЩАК АНАСТАСІЯ РОМАНІВНА</t>
  </si>
  <si>
    <t>ФОП РЕШЕТЬКО ІРИНА СТЕПАНІВНА</t>
  </si>
  <si>
    <t>ФОП РИБЧУК НАТАЛІЯ РОМАНІВНА</t>
  </si>
  <si>
    <t>ФОП Різничук Роман Степанович</t>
  </si>
  <si>
    <t>ФОП САМІЛІВ ЯРОСЛАВ ВАСИЛЬОВИЧ</t>
  </si>
  <si>
    <t>ФОП СТЕФАНЮК ІВАН ДМИТРОВИЧ</t>
  </si>
  <si>
    <t>ФОП ТКАЧУК ЮРІЙ ЮРІЙОВИЧ</t>
  </si>
  <si>
    <t>ФОП ТУРЧАК МАКСИМ ВОЛОДИМИРОВИЧ</t>
  </si>
  <si>
    <t>ФОП Тесля Роман Віталійович</t>
  </si>
  <si>
    <t>ФОП УРБАНОВИЧ ОЛЕГ ВАСИЛЬОВИЧ</t>
  </si>
  <si>
    <t>ФОП ФУРИК ОЛЕГ ПЕТРОВИЧ</t>
  </si>
  <si>
    <t>ФОП ФУРИК ПЕТРО ВАСИЛЬОВИЧ</t>
  </si>
  <si>
    <t>Фактичний переможець</t>
  </si>
  <si>
    <t>Фахові журнали для закладів освіти</t>
  </si>
  <si>
    <t>Флешки</t>
  </si>
  <si>
    <t>Фортепіано та струни</t>
  </si>
  <si>
    <t>Фізична особа-підприємець Кирничук Тетяна Богданівна</t>
  </si>
  <si>
    <t>Фізична особа-підприємець Харевич Роман Михайлович</t>
  </si>
  <si>
    <t>Фітобол, скакалки, координаційна драбинка, фішки футбольні, гімнастична палка,гімнастичний обруч, секундомір, м’яч для метання та фітнес резинка</t>
  </si>
  <si>
    <t xml:space="preserve">Хліб пшеничний з борошна в/г
;  Хліб  з борошна житньо-пшеничного 
; Батон з борошна в/г 
</t>
  </si>
  <si>
    <t>Хліб пшеничний з борошна в\г, хліб з суміші борошна житньо-пшеничного, батон</t>
  </si>
  <si>
    <t>Хліб пшеничний з борошна в\г, хліб з суміші борошна житньо-пшеничного, батон в\г</t>
  </si>
  <si>
    <t xml:space="preserve">Хліб пшеничний з борошна в\г; Хліб з суміші борошна житньо-пшеничного;  Батон </t>
  </si>
  <si>
    <t>Хліб пшеничний з борошна в\г; Хліб з суміші борошна житньо-пшеничного; батон</t>
  </si>
  <si>
    <t>Цемент</t>
  </si>
  <si>
    <t>Цемент 25 кг</t>
  </si>
  <si>
    <t xml:space="preserve">Централізоване  водопостачання </t>
  </si>
  <si>
    <t>Централізоване водовідведення</t>
  </si>
  <si>
    <t>Централізоване водопостачання</t>
  </si>
  <si>
    <t>Частини до світильників та освітлювального обладнання</t>
  </si>
  <si>
    <t>ШВВП; скоба ; сверло; коробка; щиток ; пвс; вимикач; автомат; світильник; вимикач ; рамка; розетка; світильник бра; лампа LED; вимикач; нульова шина; заземлення; саморіз</t>
  </si>
  <si>
    <t>Шкільні дошки під крейду та маркер</t>
  </si>
  <si>
    <t>Шкільні підручники</t>
  </si>
  <si>
    <t>Яйця курячі</t>
  </si>
  <si>
    <t xml:space="preserve">Яловичина </t>
  </si>
  <si>
    <t>Яловичина , свинина (пісна)</t>
  </si>
  <si>
    <t>Яловичина , свинина (пісна), куряче філе, печінка яловича:Куряче філе</t>
  </si>
  <si>
    <t>Яловичина , свинина (пісна), куряче філе, печінка яловича:Печінка яловича</t>
  </si>
  <si>
    <t>Яловичина , свинина (пісна), куряче філе, печінка яловича:Яловичина , свинина (пісна)</t>
  </si>
  <si>
    <t>Яловичина ; Свинина</t>
  </si>
  <si>
    <t>адреналін гідротартрат 0,18 %; магнію сульфат 25%; преднізолон 30 мг; регідрон; сальбутамол 100 мкг; септил плюс 96%</t>
  </si>
  <si>
    <t>активна</t>
  </si>
  <si>
    <t>аукціон не передбачено</t>
  </si>
  <si>
    <t>аукціон не проводився</t>
  </si>
  <si>
    <t>бойлер Atlantik 50 л; бойлер Atlantik 100 л</t>
  </si>
  <si>
    <t>договір 198 договір 205 договів206</t>
  </si>
  <si>
    <t>договір № 0610/1; договір№1011/1</t>
  </si>
  <si>
    <t>договір №2020/260/147636 ;договір № 2020/260/147643</t>
  </si>
  <si>
    <t>договір №225, договір №231, договір№234</t>
  </si>
  <si>
    <t>завершений</t>
  </si>
  <si>
    <t>завершено</t>
  </si>
  <si>
    <t>закупівля не відбулась</t>
  </si>
  <si>
    <t>засіб дезінфікуючий бланідас актив 5л; засіб дезінфікуючий АХД 2000 експрес 5 л</t>
  </si>
  <si>
    <t>йогурт питний</t>
  </si>
  <si>
    <t>кисломолочний сир</t>
  </si>
  <si>
    <t>комплект</t>
  </si>
  <si>
    <t>кіловар-година</t>
  </si>
  <si>
    <t>кіловат-година</t>
  </si>
  <si>
    <t>кілограми</t>
  </si>
  <si>
    <t>кілька позицій</t>
  </si>
  <si>
    <t>метр</t>
  </si>
  <si>
    <t>метр квадратний</t>
  </si>
  <si>
    <t>метр кубічний</t>
  </si>
  <si>
    <t>метр погонний</t>
  </si>
  <si>
    <t>не указано</t>
  </si>
  <si>
    <t>очікує підпису</t>
  </si>
  <si>
    <t>пара</t>
  </si>
  <si>
    <t xml:space="preserve">перетікання реактивної електричної енергії </t>
  </si>
  <si>
    <t>печінка яловича</t>
  </si>
  <si>
    <t>послуга</t>
  </si>
  <si>
    <t>послуги з вивезення побутових відходів</t>
  </si>
  <si>
    <t>підписано</t>
  </si>
  <si>
    <t>роботи</t>
  </si>
  <si>
    <t xml:space="preserve">рукав пожежний ; кріплення до вогнегасників ;  вогнегасник ВП -5; кріплення до вогнегасників ; кріплення до вогнегасників </t>
  </si>
  <si>
    <t>світильник Led -3 шт; лампа Led -6 шт; кнопка Rk-l 1 шт; (видалене); розетка- 5 шт;  вимикач- 5 шт ; розетка і внутрішнє зем.- 5 шт; вимикач- 1 шт;  провідний ШВВП 2Х1- 20 м;  провідний ШВВП 2Х1,5-50 м;  провідний ШВВП 2Х2,5-40  м; дюбель SM 6х40-125 щт;  ящик для інструментів- 5 шт</t>
  </si>
  <si>
    <t>скасована</t>
  </si>
  <si>
    <t>скасований</t>
  </si>
  <si>
    <t xml:space="preserve">труба екопласт ф32; з'єднання; бачок розширювальний;  коліно; клапан; автоматика ; п'ятерник; (видалене); манометр; фільтир-колба; ніпель ; крани </t>
  </si>
  <si>
    <t>тушка хека свіжоморожена</t>
  </si>
  <si>
    <t>фортепіано  " Україна" та струни; струни</t>
  </si>
  <si>
    <t>штуки</t>
  </si>
  <si>
    <t xml:space="preserve">яйця курячі </t>
  </si>
  <si>
    <t>інтерактивна дошка Intboard UT-TB1821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</si>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</sst>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19887023" TargetMode="External"/><Relationship Id="rId21" Type="http://schemas.openxmlformats.org/officeDocument/2006/relationships/hyperlink" Target="https://my.zakupki.prom.ua/remote/dispatcher/state_purchase_view/19781099" TargetMode="External"/><Relationship Id="rId42" Type="http://schemas.openxmlformats.org/officeDocument/2006/relationships/hyperlink" Target="https://my.zakupki.prom.ua/remote/dispatcher/state_purchase_view/22044604" TargetMode="External"/><Relationship Id="rId63" Type="http://schemas.openxmlformats.org/officeDocument/2006/relationships/hyperlink" Target="https://auction.openprocurement.org/tenders/b7e07dca343741c8b416b51a9099c04c" TargetMode="External"/><Relationship Id="rId84" Type="http://schemas.openxmlformats.org/officeDocument/2006/relationships/hyperlink" Target="https://my.zakupki.prom.ua/remote/dispatcher/state_purchase_view/22127550" TargetMode="External"/><Relationship Id="rId138" Type="http://schemas.openxmlformats.org/officeDocument/2006/relationships/hyperlink" Target="https://my.zakupki.prom.ua/remote/dispatcher/state_purchase_view/21625019" TargetMode="External"/><Relationship Id="rId159" Type="http://schemas.openxmlformats.org/officeDocument/2006/relationships/hyperlink" Target="https://my.zakupki.prom.ua/remote/dispatcher/state_purchase_view/22428168" TargetMode="External"/><Relationship Id="rId170" Type="http://schemas.openxmlformats.org/officeDocument/2006/relationships/hyperlink" Target="https://my.zakupki.prom.ua/remote/dispatcher/state_purchase_view/21828626" TargetMode="External"/><Relationship Id="rId191" Type="http://schemas.openxmlformats.org/officeDocument/2006/relationships/hyperlink" Target="https://my.zakupki.prom.ua/remote/dispatcher/state_purchase_view/19897646" TargetMode="External"/><Relationship Id="rId196" Type="http://schemas.openxmlformats.org/officeDocument/2006/relationships/hyperlink" Target="https://my.zakupki.prom.ua/remote/dispatcher/state_purchase_view/20746389" TargetMode="External"/><Relationship Id="rId16" Type="http://schemas.openxmlformats.org/officeDocument/2006/relationships/hyperlink" Target="https://my.zakupki.prom.ua/remote/dispatcher/state_purchase_view/21132183" TargetMode="External"/><Relationship Id="rId107" Type="http://schemas.openxmlformats.org/officeDocument/2006/relationships/hyperlink" Target="https://my.zakupki.prom.ua/remote/dispatcher/state_purchase_lot_view/600678" TargetMode="External"/><Relationship Id="rId11" Type="http://schemas.openxmlformats.org/officeDocument/2006/relationships/hyperlink" Target="https://my.zakupki.prom.ua/remote/dispatcher/state_purchase_view/22539417" TargetMode="External"/><Relationship Id="rId32" Type="http://schemas.openxmlformats.org/officeDocument/2006/relationships/hyperlink" Target="https://my.zakupki.prom.ua/remote/dispatcher/state_purchase_view/21652832" TargetMode="External"/><Relationship Id="rId37" Type="http://schemas.openxmlformats.org/officeDocument/2006/relationships/hyperlink" Target="https://my.zakupki.prom.ua/remote/dispatcher/state_purchase_view/20891269" TargetMode="External"/><Relationship Id="rId53" Type="http://schemas.openxmlformats.org/officeDocument/2006/relationships/hyperlink" Target="https://my.zakupki.prom.ua/remote/dispatcher/state_purchase_view/21830331" TargetMode="External"/><Relationship Id="rId58" Type="http://schemas.openxmlformats.org/officeDocument/2006/relationships/hyperlink" Target="https://my.zakupki.prom.ua/remote/dispatcher/state_purchase_view/20648921" TargetMode="External"/><Relationship Id="rId74" Type="http://schemas.openxmlformats.org/officeDocument/2006/relationships/hyperlink" Target="https://my.zakupki.prom.ua/remote/dispatcher/state_purchase_view/21979807" TargetMode="External"/><Relationship Id="rId79" Type="http://schemas.openxmlformats.org/officeDocument/2006/relationships/hyperlink" Target="https://my.zakupki.prom.ua/remote/dispatcher/state_purchase_view/22033099" TargetMode="External"/><Relationship Id="rId102" Type="http://schemas.openxmlformats.org/officeDocument/2006/relationships/hyperlink" Target="https://my.zakupki.prom.ua/remote/dispatcher/state_purchase_lot_view/591357" TargetMode="External"/><Relationship Id="rId123" Type="http://schemas.openxmlformats.org/officeDocument/2006/relationships/hyperlink" Target="https://my.zakupki.prom.ua/remote/dispatcher/state_purchase_view/21819748" TargetMode="External"/><Relationship Id="rId128" Type="http://schemas.openxmlformats.org/officeDocument/2006/relationships/hyperlink" Target="https://my.zakupki.prom.ua/remote/dispatcher/state_purchase_view/20624343" TargetMode="External"/><Relationship Id="rId144" Type="http://schemas.openxmlformats.org/officeDocument/2006/relationships/hyperlink" Target="https://my.zakupki.prom.ua/remote/dispatcher/state_purchase_view/21801793" TargetMode="External"/><Relationship Id="rId149" Type="http://schemas.openxmlformats.org/officeDocument/2006/relationships/hyperlink" Target="https://auction.openprocurement.org/tenders/78a4ec909ad84641bda10b192c93c2c4_1dc67f226b21424f8970865a3bf79d26" TargetMode="External"/><Relationship Id="rId5" Type="http://schemas.openxmlformats.org/officeDocument/2006/relationships/hyperlink" Target="https://my.zakupki.prom.ua/remote/dispatcher/state_purchase_view/22034390" TargetMode="External"/><Relationship Id="rId90" Type="http://schemas.openxmlformats.org/officeDocument/2006/relationships/hyperlink" Target="https://my.zakupki.prom.ua/remote/dispatcher/state_purchase_view/20074026" TargetMode="External"/><Relationship Id="rId95" Type="http://schemas.openxmlformats.org/officeDocument/2006/relationships/hyperlink" Target="https://my.zakupki.prom.ua/remote/dispatcher/state_purchase_view/20740859" TargetMode="External"/><Relationship Id="rId160" Type="http://schemas.openxmlformats.org/officeDocument/2006/relationships/hyperlink" Target="https://my.zakupki.prom.ua/remote/dispatcher/state_purchase_view/21798863" TargetMode="External"/><Relationship Id="rId165" Type="http://schemas.openxmlformats.org/officeDocument/2006/relationships/hyperlink" Target="https://my.zakupki.prom.ua/remote/dispatcher/state_purchase_view/19781439" TargetMode="External"/><Relationship Id="rId181" Type="http://schemas.openxmlformats.org/officeDocument/2006/relationships/hyperlink" Target="https://my.zakupki.prom.ua/remote/dispatcher/state_purchase_view/20782816" TargetMode="External"/><Relationship Id="rId186" Type="http://schemas.openxmlformats.org/officeDocument/2006/relationships/hyperlink" Target="https://my.zakupki.prom.ua/remote/dispatcher/state_purchase_view/20106255" TargetMode="External"/><Relationship Id="rId22" Type="http://schemas.openxmlformats.org/officeDocument/2006/relationships/hyperlink" Target="https://my.zakupki.prom.ua/remote/dispatcher/state_purchase_view/19907318" TargetMode="External"/><Relationship Id="rId27" Type="http://schemas.openxmlformats.org/officeDocument/2006/relationships/hyperlink" Target="https://my.zakupki.prom.ua/remote/dispatcher/state_purchase_view/21532103" TargetMode="External"/><Relationship Id="rId43" Type="http://schemas.openxmlformats.org/officeDocument/2006/relationships/hyperlink" Target="https://my.zakupki.prom.ua/remote/dispatcher/state_purchase_view/21637129" TargetMode="External"/><Relationship Id="rId48" Type="http://schemas.openxmlformats.org/officeDocument/2006/relationships/hyperlink" Target="https://my.zakupki.prom.ua/remote/dispatcher/state_purchase_view/20892266" TargetMode="External"/><Relationship Id="rId64" Type="http://schemas.openxmlformats.org/officeDocument/2006/relationships/hyperlink" Target="https://auction.openprocurement.org/tenders/50894c3d05674ac8828ed7b956299c68" TargetMode="External"/><Relationship Id="rId69" Type="http://schemas.openxmlformats.org/officeDocument/2006/relationships/hyperlink" Target="https://my.zakupki.prom.ua/remote/dispatcher/state_purchase_view/21892664" TargetMode="External"/><Relationship Id="rId113" Type="http://schemas.openxmlformats.org/officeDocument/2006/relationships/hyperlink" Target="https://my.zakupki.prom.ua/remote/dispatcher/state_purchase_view/19780539" TargetMode="External"/><Relationship Id="rId118" Type="http://schemas.openxmlformats.org/officeDocument/2006/relationships/hyperlink" Target="https://my.zakupki.prom.ua/remote/dispatcher/state_purchase_view/20473344" TargetMode="External"/><Relationship Id="rId134" Type="http://schemas.openxmlformats.org/officeDocument/2006/relationships/hyperlink" Target="https://auction.openprocurement.org/tenders/aec910a72d4445068223552571360490_adbd626971e647b6a6d6837a55776882" TargetMode="External"/><Relationship Id="rId139" Type="http://schemas.openxmlformats.org/officeDocument/2006/relationships/hyperlink" Target="https://my.zakupki.prom.ua/remote/dispatcher/state_purchase_view/19910873" TargetMode="External"/><Relationship Id="rId80" Type="http://schemas.openxmlformats.org/officeDocument/2006/relationships/hyperlink" Target="https://my.zakupki.prom.ua/remote/dispatcher/state_purchase_view/19884783" TargetMode="External"/><Relationship Id="rId85" Type="http://schemas.openxmlformats.org/officeDocument/2006/relationships/hyperlink" Target="https://my.zakupki.prom.ua/remote/dispatcher/state_purchase_view/19761390" TargetMode="External"/><Relationship Id="rId150" Type="http://schemas.openxmlformats.org/officeDocument/2006/relationships/hyperlink" Target="https://auction.openprocurement.org/tenders/5d8adcf15d0d4ccf98f7b7754c04172c" TargetMode="External"/><Relationship Id="rId155" Type="http://schemas.openxmlformats.org/officeDocument/2006/relationships/hyperlink" Target="https://my.zakupki.prom.ua/remote/dispatcher/state_purchase_view/21621038" TargetMode="External"/><Relationship Id="rId171" Type="http://schemas.openxmlformats.org/officeDocument/2006/relationships/hyperlink" Target="https://my.zakupki.prom.ua/remote/dispatcher/state_purchase_view/20018430" TargetMode="External"/><Relationship Id="rId176" Type="http://schemas.openxmlformats.org/officeDocument/2006/relationships/hyperlink" Target="https://my.zakupki.prom.ua/remote/dispatcher/state_purchase_view/20313792" TargetMode="External"/><Relationship Id="rId192" Type="http://schemas.openxmlformats.org/officeDocument/2006/relationships/hyperlink" Target="https://my.zakupki.prom.ua/remote/dispatcher/state_purchase_view/20374126" TargetMode="External"/><Relationship Id="rId197" Type="http://schemas.openxmlformats.org/officeDocument/2006/relationships/hyperlink" Target="https://my.zakupki.prom.ua/remote/dispatcher/state_purchase_view/21776287" TargetMode="External"/><Relationship Id="rId12" Type="http://schemas.openxmlformats.org/officeDocument/2006/relationships/hyperlink" Target="https://my.zakupki.prom.ua/remote/dispatcher/state_purchase_view/22468016" TargetMode="External"/><Relationship Id="rId17" Type="http://schemas.openxmlformats.org/officeDocument/2006/relationships/hyperlink" Target="https://my.zakupki.prom.ua/remote/dispatcher/state_purchase_view/22058489" TargetMode="External"/><Relationship Id="rId33" Type="http://schemas.openxmlformats.org/officeDocument/2006/relationships/hyperlink" Target="https://my.zakupki.prom.ua/remote/dispatcher/state_purchase_view/22831671" TargetMode="External"/><Relationship Id="rId38" Type="http://schemas.openxmlformats.org/officeDocument/2006/relationships/hyperlink" Target="https://my.zakupki.prom.ua/remote/dispatcher/state_purchase_view/21295621" TargetMode="External"/><Relationship Id="rId59" Type="http://schemas.openxmlformats.org/officeDocument/2006/relationships/hyperlink" Target="https://my.zakupki.prom.ua/remote/dispatcher/state_purchase_view/22726142" TargetMode="External"/><Relationship Id="rId103" Type="http://schemas.openxmlformats.org/officeDocument/2006/relationships/hyperlink" Target="https://my.zakupki.prom.ua/remote/dispatcher/state_purchase_view/19911769" TargetMode="External"/><Relationship Id="rId108" Type="http://schemas.openxmlformats.org/officeDocument/2006/relationships/hyperlink" Target="https://my.zakupki.prom.ua/remote/dispatcher/state_purchase_lot_view/600679" TargetMode="External"/><Relationship Id="rId124" Type="http://schemas.openxmlformats.org/officeDocument/2006/relationships/hyperlink" Target="https://my.zakupki.prom.ua/remote/dispatcher/state_purchase_view/21719468" TargetMode="External"/><Relationship Id="rId129" Type="http://schemas.openxmlformats.org/officeDocument/2006/relationships/hyperlink" Target="https://my.zakupki.prom.ua/remote/dispatcher/state_purchase_view/19748185" TargetMode="External"/><Relationship Id="rId54" Type="http://schemas.openxmlformats.org/officeDocument/2006/relationships/hyperlink" Target="https://my.zakupki.prom.ua/remote/dispatcher/state_purchase_view/20303623" TargetMode="External"/><Relationship Id="rId70" Type="http://schemas.openxmlformats.org/officeDocument/2006/relationships/hyperlink" Target="https://my.zakupki.prom.ua/remote/dispatcher/state_purchase_view/20628570" TargetMode="External"/><Relationship Id="rId75" Type="http://schemas.openxmlformats.org/officeDocument/2006/relationships/hyperlink" Target="https://my.zakupki.prom.ua/remote/dispatcher/state_purchase_view/21532103" TargetMode="External"/><Relationship Id="rId91" Type="http://schemas.openxmlformats.org/officeDocument/2006/relationships/hyperlink" Target="https://my.zakupki.prom.ua/remote/dispatcher/state_purchase_view/22733281" TargetMode="External"/><Relationship Id="rId96" Type="http://schemas.openxmlformats.org/officeDocument/2006/relationships/hyperlink" Target="https://my.zakupki.prom.ua/remote/dispatcher/state_purchase_view/19810117" TargetMode="External"/><Relationship Id="rId140" Type="http://schemas.openxmlformats.org/officeDocument/2006/relationships/hyperlink" Target="https://my.zakupki.prom.ua/remote/dispatcher/state_purchase_view/20316869" TargetMode="External"/><Relationship Id="rId145" Type="http://schemas.openxmlformats.org/officeDocument/2006/relationships/hyperlink" Target="https://my.zakupki.prom.ua/remote/dispatcher/state_purchase_view/21622065" TargetMode="External"/><Relationship Id="rId161" Type="http://schemas.openxmlformats.org/officeDocument/2006/relationships/hyperlink" Target="https://my.zakupki.prom.ua/remote/dispatcher/state_purchase_view/21878027" TargetMode="External"/><Relationship Id="rId166" Type="http://schemas.openxmlformats.org/officeDocument/2006/relationships/hyperlink" Target="https://my.zakupki.prom.ua/remote/dispatcher/state_purchase_view/19762345" TargetMode="External"/><Relationship Id="rId182" Type="http://schemas.openxmlformats.org/officeDocument/2006/relationships/hyperlink" Target="https://my.zakupki.prom.ua/remote/dispatcher/state_purchase_view/19774018" TargetMode="External"/><Relationship Id="rId187" Type="http://schemas.openxmlformats.org/officeDocument/2006/relationships/hyperlink" Target="https://my.zakupki.prom.ua/remote/dispatcher/state_purchase_view/22114055" TargetMode="External"/><Relationship Id="rId1" Type="http://schemas.openxmlformats.org/officeDocument/2006/relationships/hyperlink" Target="https://my.zakupki.prom.ua/remote/dispatcher/state_purchase_view/22598643" TargetMode="External"/><Relationship Id="rId6" Type="http://schemas.openxmlformats.org/officeDocument/2006/relationships/hyperlink" Target="https://my.zakupki.prom.ua/remote/dispatcher/state_purchase_view/21718568" TargetMode="External"/><Relationship Id="rId23" Type="http://schemas.openxmlformats.org/officeDocument/2006/relationships/hyperlink" Target="https://my.zakupki.prom.ua/remote/dispatcher/state_purchase_view/20311832" TargetMode="External"/><Relationship Id="rId28" Type="http://schemas.openxmlformats.org/officeDocument/2006/relationships/hyperlink" Target="https://my.zakupki.prom.ua/remote/dispatcher/state_purchase_view/21671757" TargetMode="External"/><Relationship Id="rId49" Type="http://schemas.openxmlformats.org/officeDocument/2006/relationships/hyperlink" Target="https://my.zakupki.prom.ua/remote/dispatcher/state_purchase_view/20888524" TargetMode="External"/><Relationship Id="rId114" Type="http://schemas.openxmlformats.org/officeDocument/2006/relationships/hyperlink" Target="https://my.zakupki.prom.ua/remote/dispatcher/state_purchase_view/19850134" TargetMode="External"/><Relationship Id="rId119" Type="http://schemas.openxmlformats.org/officeDocument/2006/relationships/hyperlink" Target="https://my.zakupki.prom.ua/remote/dispatcher/state_purchase_view/20467476" TargetMode="External"/><Relationship Id="rId44" Type="http://schemas.openxmlformats.org/officeDocument/2006/relationships/hyperlink" Target="https://auction.openprocurement.org/tenders/a2fa3619a7e7474cb302e09e22428993" TargetMode="External"/><Relationship Id="rId60" Type="http://schemas.openxmlformats.org/officeDocument/2006/relationships/hyperlink" Target="https://my.zakupki.prom.ua/remote/dispatcher/state_purchase_view/22726142" TargetMode="External"/><Relationship Id="rId65" Type="http://schemas.openxmlformats.org/officeDocument/2006/relationships/hyperlink" Target="https://auction.openprocurement.org/tenders/7c7b688b538f43f598ecf67e43734d2b" TargetMode="External"/><Relationship Id="rId81" Type="http://schemas.openxmlformats.org/officeDocument/2006/relationships/hyperlink" Target="https://my.zakupki.prom.ua/remote/dispatcher/state_purchase_view/22739606" TargetMode="External"/><Relationship Id="rId86" Type="http://schemas.openxmlformats.org/officeDocument/2006/relationships/hyperlink" Target="https://my.zakupki.prom.ua/remote/dispatcher/state_purchase_view/21047222" TargetMode="External"/><Relationship Id="rId130" Type="http://schemas.openxmlformats.org/officeDocument/2006/relationships/hyperlink" Target="https://my.zakupki.prom.ua/remote/dispatcher/state_purchase_view/20741718" TargetMode="External"/><Relationship Id="rId135" Type="http://schemas.openxmlformats.org/officeDocument/2006/relationships/hyperlink" Target="https://auction.openprocurement.org/tenders/2c2c21ee936e42e688f97a1a21e13683" TargetMode="External"/><Relationship Id="rId151" Type="http://schemas.openxmlformats.org/officeDocument/2006/relationships/hyperlink" Target="https://auction.openprocurement.org/tenders/12da6deb4beb4eeeb006511402ebfa15" TargetMode="External"/><Relationship Id="rId156" Type="http://schemas.openxmlformats.org/officeDocument/2006/relationships/hyperlink" Target="https://my.zakupki.prom.ua/remote/dispatcher/state_purchase_view/22737865" TargetMode="External"/><Relationship Id="rId177" Type="http://schemas.openxmlformats.org/officeDocument/2006/relationships/hyperlink" Target="https://my.zakupki.prom.ua/remote/dispatcher/state_purchase_view/20469086" TargetMode="External"/><Relationship Id="rId198" Type="http://schemas.openxmlformats.org/officeDocument/2006/relationships/hyperlink" Target="https://my.zakupki.prom.ua/remote/dispatcher/state_purchase_view/21784927" TargetMode="External"/><Relationship Id="rId172" Type="http://schemas.openxmlformats.org/officeDocument/2006/relationships/hyperlink" Target="https://my.zakupki.prom.ua/remote/dispatcher/state_purchase_view/19755648" TargetMode="External"/><Relationship Id="rId193" Type="http://schemas.openxmlformats.org/officeDocument/2006/relationships/hyperlink" Target="https://my.zakupki.prom.ua/remote/dispatcher/state_purchase_view/20467825" TargetMode="External"/><Relationship Id="rId13" Type="http://schemas.openxmlformats.org/officeDocument/2006/relationships/hyperlink" Target="https://my.zakupki.prom.ua/remote/dispatcher/state_purchase_view/21269272" TargetMode="External"/><Relationship Id="rId18" Type="http://schemas.openxmlformats.org/officeDocument/2006/relationships/hyperlink" Target="https://my.zakupki.prom.ua/remote/dispatcher/state_purchase_lot_view/588041" TargetMode="External"/><Relationship Id="rId39" Type="http://schemas.openxmlformats.org/officeDocument/2006/relationships/hyperlink" Target="https://my.zakupki.prom.ua/remote/dispatcher/state_purchase_view/21813813" TargetMode="External"/><Relationship Id="rId109" Type="http://schemas.openxmlformats.org/officeDocument/2006/relationships/hyperlink" Target="https://my.zakupki.prom.ua/remote/dispatcher/state_purchase_lot_view/591999" TargetMode="External"/><Relationship Id="rId34" Type="http://schemas.openxmlformats.org/officeDocument/2006/relationships/hyperlink" Target="https://my.zakupki.prom.ua/remote/dispatcher/state_purchase_view/20627424" TargetMode="External"/><Relationship Id="rId50" Type="http://schemas.openxmlformats.org/officeDocument/2006/relationships/hyperlink" Target="https://my.zakupki.prom.ua/remote/dispatcher/state_purchase_view/20626590" TargetMode="External"/><Relationship Id="rId55" Type="http://schemas.openxmlformats.org/officeDocument/2006/relationships/hyperlink" Target="https://my.zakupki.prom.ua/remote/dispatcher/state_purchase_view/19809581" TargetMode="External"/><Relationship Id="rId76" Type="http://schemas.openxmlformats.org/officeDocument/2006/relationships/hyperlink" Target="https://my.zakupki.prom.ua/remote/dispatcher/state_purchase_view/21625893" TargetMode="External"/><Relationship Id="rId97" Type="http://schemas.openxmlformats.org/officeDocument/2006/relationships/hyperlink" Target="https://my.zakupki.prom.ua/remote/dispatcher/state_purchase_view/19811600" TargetMode="External"/><Relationship Id="rId104" Type="http://schemas.openxmlformats.org/officeDocument/2006/relationships/hyperlink" Target="https://my.zakupki.prom.ua/remote/dispatcher/state_purchase_view/20109007" TargetMode="External"/><Relationship Id="rId120" Type="http://schemas.openxmlformats.org/officeDocument/2006/relationships/hyperlink" Target="https://my.zakupki.prom.ua/remote/dispatcher/state_purchase_view/20017013" TargetMode="External"/><Relationship Id="rId125" Type="http://schemas.openxmlformats.org/officeDocument/2006/relationships/hyperlink" Target="https://my.zakupki.prom.ua/remote/dispatcher/state_purchase_lot_view/588039" TargetMode="External"/><Relationship Id="rId141" Type="http://schemas.openxmlformats.org/officeDocument/2006/relationships/hyperlink" Target="https://my.zakupki.prom.ua/remote/dispatcher/state_purchase_view/21874656" TargetMode="External"/><Relationship Id="rId146" Type="http://schemas.openxmlformats.org/officeDocument/2006/relationships/hyperlink" Target="https://my.zakupki.prom.ua/remote/dispatcher/state_purchase_view/21624614" TargetMode="External"/><Relationship Id="rId167" Type="http://schemas.openxmlformats.org/officeDocument/2006/relationships/hyperlink" Target="https://my.zakupki.prom.ua/remote/dispatcher/state_purchase_view/20103886" TargetMode="External"/><Relationship Id="rId188" Type="http://schemas.openxmlformats.org/officeDocument/2006/relationships/hyperlink" Target="https://my.zakupki.prom.ua/remote/dispatcher/state_purchase_view/19777040" TargetMode="External"/><Relationship Id="rId7" Type="http://schemas.openxmlformats.org/officeDocument/2006/relationships/hyperlink" Target="https://my.zakupki.prom.ua/remote/dispatcher/state_purchase_view/21324841" TargetMode="External"/><Relationship Id="rId71" Type="http://schemas.openxmlformats.org/officeDocument/2006/relationships/hyperlink" Target="https://my.zakupki.prom.ua/remote/dispatcher/state_purchase_view/21832118" TargetMode="External"/><Relationship Id="rId92" Type="http://schemas.openxmlformats.org/officeDocument/2006/relationships/hyperlink" Target="https://my.zakupki.prom.ua/remote/dispatcher/state_purchase_view/20035708" TargetMode="External"/><Relationship Id="rId162" Type="http://schemas.openxmlformats.org/officeDocument/2006/relationships/hyperlink" Target="https://my.zakupki.prom.ua/remote/dispatcher/state_purchase_view/21878848" TargetMode="External"/><Relationship Id="rId183" Type="http://schemas.openxmlformats.org/officeDocument/2006/relationships/hyperlink" Target="https://my.zakupki.prom.ua/remote/dispatcher/state_purchase_view/19757007" TargetMode="External"/><Relationship Id="rId2" Type="http://schemas.openxmlformats.org/officeDocument/2006/relationships/hyperlink" Target="https://my.zakupki.prom.ua/remote/dispatcher/state_purchase_view/21572076" TargetMode="External"/><Relationship Id="rId29" Type="http://schemas.openxmlformats.org/officeDocument/2006/relationships/hyperlink" Target="https://my.zakupki.prom.ua/remote/dispatcher/state_purchase_view/22111237" TargetMode="External"/><Relationship Id="rId24" Type="http://schemas.openxmlformats.org/officeDocument/2006/relationships/hyperlink" Target="https://my.zakupki.prom.ua/remote/dispatcher/state_purchase_view/19775956" TargetMode="External"/><Relationship Id="rId40" Type="http://schemas.openxmlformats.org/officeDocument/2006/relationships/hyperlink" Target="https://my.zakupki.prom.ua/remote/dispatcher/state_purchase_lot_view/591356" TargetMode="External"/><Relationship Id="rId45" Type="http://schemas.openxmlformats.org/officeDocument/2006/relationships/hyperlink" Target="https://auction.openprocurement.org/tenders/1ed3cf119a24479eadc6d1e54e8d6a1f" TargetMode="External"/><Relationship Id="rId66" Type="http://schemas.openxmlformats.org/officeDocument/2006/relationships/hyperlink" Target="https://auction.openprocurement.org/tenders/78a4ec909ad84641bda10b192c93c2c4_bf7e98759f204fdab91d6551c18ac657" TargetMode="External"/><Relationship Id="rId87" Type="http://schemas.openxmlformats.org/officeDocument/2006/relationships/hyperlink" Target="https://my.zakupki.prom.ua/remote/dispatcher/state_purchase_view/19771858" TargetMode="External"/><Relationship Id="rId110" Type="http://schemas.openxmlformats.org/officeDocument/2006/relationships/hyperlink" Target="https://my.zakupki.prom.ua/remote/dispatcher/state_purchase_lot_view/592000" TargetMode="External"/><Relationship Id="rId115" Type="http://schemas.openxmlformats.org/officeDocument/2006/relationships/hyperlink" Target="https://my.zakupki.prom.ua/remote/dispatcher/state_purchase_view/19768572" TargetMode="External"/><Relationship Id="rId131" Type="http://schemas.openxmlformats.org/officeDocument/2006/relationships/hyperlink" Target="https://my.zakupki.prom.ua/remote/dispatcher/state_purchase_view/21871696" TargetMode="External"/><Relationship Id="rId136" Type="http://schemas.openxmlformats.org/officeDocument/2006/relationships/hyperlink" Target="https://auction.openprocurement.org/tenders/fd5f306bbfac4273b2f909d933571fcf_8c1e492241044f659062470926a5354c" TargetMode="External"/><Relationship Id="rId157" Type="http://schemas.openxmlformats.org/officeDocument/2006/relationships/hyperlink" Target="https://auction.openprocurement.org/tenders/7a20578e9b7a4bdfa42ed977414cc17b" TargetMode="External"/><Relationship Id="rId178" Type="http://schemas.openxmlformats.org/officeDocument/2006/relationships/hyperlink" Target="https://my.zakupki.prom.ua/remote/dispatcher/state_purchase_view/20468610" TargetMode="External"/><Relationship Id="rId61" Type="http://schemas.openxmlformats.org/officeDocument/2006/relationships/hyperlink" Target="https://auction.openprocurement.org/tenders/fe38e19df9da43bfb4d2603e43363f20" TargetMode="External"/><Relationship Id="rId82" Type="http://schemas.openxmlformats.org/officeDocument/2006/relationships/hyperlink" Target="https://my.zakupki.prom.ua/remote/dispatcher/state_purchase_view/19758402" TargetMode="External"/><Relationship Id="rId152" Type="http://schemas.openxmlformats.org/officeDocument/2006/relationships/hyperlink" Target="https://my.zakupki.prom.ua/remote/dispatcher/state_purchase_view/22060578" TargetMode="External"/><Relationship Id="rId173" Type="http://schemas.openxmlformats.org/officeDocument/2006/relationships/hyperlink" Target="https://my.zakupki.prom.ua/remote/dispatcher/state_purchase_view/19778431" TargetMode="External"/><Relationship Id="rId194" Type="http://schemas.openxmlformats.org/officeDocument/2006/relationships/hyperlink" Target="https://my.zakupki.prom.ua/remote/dispatcher/state_purchase_view/22228175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my.zakupki.prom.ua/remote/dispatcher/state_purchase_lot_view/588040" TargetMode="External"/><Relationship Id="rId14" Type="http://schemas.openxmlformats.org/officeDocument/2006/relationships/hyperlink" Target="https://my.zakupki.prom.ua/remote/dispatcher/state_purchase_view/19763255" TargetMode="External"/><Relationship Id="rId30" Type="http://schemas.openxmlformats.org/officeDocument/2006/relationships/hyperlink" Target="https://my.zakupki.prom.ua/remote/dispatcher/state_purchase_view/22326973" TargetMode="External"/><Relationship Id="rId35" Type="http://schemas.openxmlformats.org/officeDocument/2006/relationships/hyperlink" Target="https://my.zakupki.prom.ua/remote/dispatcher/state_purchase_view/21875360" TargetMode="External"/><Relationship Id="rId56" Type="http://schemas.openxmlformats.org/officeDocument/2006/relationships/hyperlink" Target="https://my.zakupki.prom.ua/remote/dispatcher/state_purchase_view/22738709" TargetMode="External"/><Relationship Id="rId77" Type="http://schemas.openxmlformats.org/officeDocument/2006/relationships/hyperlink" Target="https://my.zakupki.prom.ua/remote/dispatcher/state_purchase_view/21729967" TargetMode="External"/><Relationship Id="rId100" Type="http://schemas.openxmlformats.org/officeDocument/2006/relationships/hyperlink" Target="https://my.zakupki.prom.ua/remote/dispatcher/state_purchase_view/21757968" TargetMode="External"/><Relationship Id="rId105" Type="http://schemas.openxmlformats.org/officeDocument/2006/relationships/hyperlink" Target="https://my.zakupki.prom.ua/remote/dispatcher/state_purchase_view/20466269" TargetMode="External"/><Relationship Id="rId126" Type="http://schemas.openxmlformats.org/officeDocument/2006/relationships/hyperlink" Target="https://auction.openprocurement.org/tenders/0cfa7e969f35404d8177a6527398d934" TargetMode="External"/><Relationship Id="rId147" Type="http://schemas.openxmlformats.org/officeDocument/2006/relationships/hyperlink" Target="https://my.zakupki.prom.ua/remote/dispatcher/state_purchase_view/22221283" TargetMode="External"/><Relationship Id="rId168" Type="http://schemas.openxmlformats.org/officeDocument/2006/relationships/hyperlink" Target="https://my.zakupki.prom.ua/remote/dispatcher/state_purchase_view/20469462" TargetMode="External"/><Relationship Id="rId8" Type="http://schemas.openxmlformats.org/officeDocument/2006/relationships/hyperlink" Target="https://my.zakupki.prom.ua/remote/dispatcher/state_purchase_view/22833250" TargetMode="External"/><Relationship Id="rId51" Type="http://schemas.openxmlformats.org/officeDocument/2006/relationships/hyperlink" Target="https://my.zakupki.prom.ua/remote/dispatcher/state_purchase_view/20629462" TargetMode="External"/><Relationship Id="rId72" Type="http://schemas.openxmlformats.org/officeDocument/2006/relationships/hyperlink" Target="https://my.zakupki.prom.ua/remote/dispatcher/state_purchase_view/21876959" TargetMode="External"/><Relationship Id="rId93" Type="http://schemas.openxmlformats.org/officeDocument/2006/relationships/hyperlink" Target="https://my.zakupki.prom.ua/remote/dispatcher/state_purchase_view/19909122" TargetMode="External"/><Relationship Id="rId98" Type="http://schemas.openxmlformats.org/officeDocument/2006/relationships/hyperlink" Target="https://my.zakupki.prom.ua/remote/dispatcher/state_purchase_view/19915334" TargetMode="External"/><Relationship Id="rId121" Type="http://schemas.openxmlformats.org/officeDocument/2006/relationships/hyperlink" Target="https://my.zakupki.prom.ua/remote/dispatcher/state_purchase_view/21838109" TargetMode="External"/><Relationship Id="rId142" Type="http://schemas.openxmlformats.org/officeDocument/2006/relationships/hyperlink" Target="https://my.zakupki.prom.ua/remote/dispatcher/state_purchase_view/21875738" TargetMode="External"/><Relationship Id="rId163" Type="http://schemas.openxmlformats.org/officeDocument/2006/relationships/hyperlink" Target="https://auction.openprocurement.org/tenders/30208f46e1364197a31b66062884c440" TargetMode="External"/><Relationship Id="rId184" Type="http://schemas.openxmlformats.org/officeDocument/2006/relationships/hyperlink" Target="https://my.zakupki.prom.ua/remote/dispatcher/state_purchase_view/19770491" TargetMode="External"/><Relationship Id="rId189" Type="http://schemas.openxmlformats.org/officeDocument/2006/relationships/hyperlink" Target="https://my.zakupki.prom.ua/remote/dispatcher/state_purchase_view/19891118" TargetMode="External"/><Relationship Id="rId3" Type="http://schemas.openxmlformats.org/officeDocument/2006/relationships/hyperlink" Target="https://my.zakupki.prom.ua/remote/dispatcher/state_purchase_view/19772744" TargetMode="External"/><Relationship Id="rId25" Type="http://schemas.openxmlformats.org/officeDocument/2006/relationships/hyperlink" Target="https://my.zakupki.prom.ua/remote/dispatcher/state_purchase_view/19904635" TargetMode="External"/><Relationship Id="rId46" Type="http://schemas.openxmlformats.org/officeDocument/2006/relationships/hyperlink" Target="https://my.zakupki.prom.ua/remote/dispatcher/state_purchase_view/21104165" TargetMode="External"/><Relationship Id="rId67" Type="http://schemas.openxmlformats.org/officeDocument/2006/relationships/hyperlink" Target="https://my.zakupki.prom.ua/remote/dispatcher/state_purchase_view/22441222" TargetMode="External"/><Relationship Id="rId116" Type="http://schemas.openxmlformats.org/officeDocument/2006/relationships/hyperlink" Target="https://my.zakupki.prom.ua/remote/dispatcher/state_purchase_view/19905775" TargetMode="External"/><Relationship Id="rId137" Type="http://schemas.openxmlformats.org/officeDocument/2006/relationships/hyperlink" Target="https://my.zakupki.prom.ua/remote/dispatcher/state_purchase_view/19893511" TargetMode="External"/><Relationship Id="rId158" Type="http://schemas.openxmlformats.org/officeDocument/2006/relationships/hyperlink" Target="https://auction.openprocurement.org/tenders/3e51cf6f18cd4efa9256ea0c72a0e34b" TargetMode="External"/><Relationship Id="rId20" Type="http://schemas.openxmlformats.org/officeDocument/2006/relationships/hyperlink" Target="https://my.zakupki.prom.ua/remote/dispatcher/state_purchase_view/19753438" TargetMode="External"/><Relationship Id="rId41" Type="http://schemas.openxmlformats.org/officeDocument/2006/relationships/hyperlink" Target="https://my.zakupki.prom.ua/remote/dispatcher/state_purchase_view/21783464" TargetMode="External"/><Relationship Id="rId62" Type="http://schemas.openxmlformats.org/officeDocument/2006/relationships/hyperlink" Target="https://auction.openprocurement.org/tenders/925f1795e7a646e08ca8aa303eca868d" TargetMode="External"/><Relationship Id="rId83" Type="http://schemas.openxmlformats.org/officeDocument/2006/relationships/hyperlink" Target="https://my.zakupki.prom.ua/remote/dispatcher/state_purchase_view/20618997" TargetMode="External"/><Relationship Id="rId88" Type="http://schemas.openxmlformats.org/officeDocument/2006/relationships/hyperlink" Target="https://my.zakupki.prom.ua/remote/dispatcher/state_purchase_view/19919759" TargetMode="External"/><Relationship Id="rId111" Type="http://schemas.openxmlformats.org/officeDocument/2006/relationships/hyperlink" Target="https://my.zakupki.prom.ua/remote/dispatcher/state_purchase_view/20738492" TargetMode="External"/><Relationship Id="rId132" Type="http://schemas.openxmlformats.org/officeDocument/2006/relationships/hyperlink" Target="https://my.zakupki.prom.ua/remote/dispatcher/state_purchase_view/21493122" TargetMode="External"/><Relationship Id="rId153" Type="http://schemas.openxmlformats.org/officeDocument/2006/relationships/hyperlink" Target="https://my.zakupki.prom.ua/remote/dispatcher/state_purchase_view/21722723" TargetMode="External"/><Relationship Id="rId174" Type="http://schemas.openxmlformats.org/officeDocument/2006/relationships/hyperlink" Target="https://my.zakupki.prom.ua/remote/dispatcher/state_purchase_view/19779146" TargetMode="External"/><Relationship Id="rId179" Type="http://schemas.openxmlformats.org/officeDocument/2006/relationships/hyperlink" Target="https://my.zakupki.prom.ua/remote/dispatcher/state_purchase_view/20739896" TargetMode="External"/><Relationship Id="rId195" Type="http://schemas.openxmlformats.org/officeDocument/2006/relationships/hyperlink" Target="https://my.zakupki.prom.ua/remote/dispatcher/state_purchase_view/20104947" TargetMode="External"/><Relationship Id="rId190" Type="http://schemas.openxmlformats.org/officeDocument/2006/relationships/hyperlink" Target="https://my.zakupki.prom.ua/remote/dispatcher/state_purchase_view/19808479" TargetMode="External"/><Relationship Id="rId15" Type="http://schemas.openxmlformats.org/officeDocument/2006/relationships/hyperlink" Target="https://my.zakupki.prom.ua/remote/dispatcher/state_purchase_view/21105023" TargetMode="External"/><Relationship Id="rId36" Type="http://schemas.openxmlformats.org/officeDocument/2006/relationships/hyperlink" Target="https://my.zakupki.prom.ua/remote/dispatcher/state_purchase_view/20100623" TargetMode="External"/><Relationship Id="rId57" Type="http://schemas.openxmlformats.org/officeDocument/2006/relationships/hyperlink" Target="https://my.zakupki.prom.ua/remote/dispatcher/state_purchase_view/20313064" TargetMode="External"/><Relationship Id="rId106" Type="http://schemas.openxmlformats.org/officeDocument/2006/relationships/hyperlink" Target="https://my.zakupki.prom.ua/remote/dispatcher/state_purchase_view/20470207" TargetMode="External"/><Relationship Id="rId127" Type="http://schemas.openxmlformats.org/officeDocument/2006/relationships/hyperlink" Target="https://my.zakupki.prom.ua/remote/dispatcher/state_purchase_view/19813052" TargetMode="External"/><Relationship Id="rId10" Type="http://schemas.openxmlformats.org/officeDocument/2006/relationships/hyperlink" Target="https://my.zakupki.prom.ua/remote/dispatcher/state_purchase_view/22806851" TargetMode="External"/><Relationship Id="rId31" Type="http://schemas.openxmlformats.org/officeDocument/2006/relationships/hyperlink" Target="https://my.zakupki.prom.ua/remote/dispatcher/state_purchase_view/21835627" TargetMode="External"/><Relationship Id="rId52" Type="http://schemas.openxmlformats.org/officeDocument/2006/relationships/hyperlink" Target="https://my.zakupki.prom.ua/remote/dispatcher/state_purchase_view/22421226" TargetMode="External"/><Relationship Id="rId73" Type="http://schemas.openxmlformats.org/officeDocument/2006/relationships/hyperlink" Target="https://my.zakupki.prom.ua/remote/dispatcher/state_purchase_view/21103345" TargetMode="External"/><Relationship Id="rId78" Type="http://schemas.openxmlformats.org/officeDocument/2006/relationships/hyperlink" Target="https://my.zakupki.prom.ua/remote/dispatcher/state_purchase_view/21480948" TargetMode="External"/><Relationship Id="rId94" Type="http://schemas.openxmlformats.org/officeDocument/2006/relationships/hyperlink" Target="https://my.zakupki.prom.ua/remote/dispatcher/state_purchase_view/20466979" TargetMode="External"/><Relationship Id="rId99" Type="http://schemas.openxmlformats.org/officeDocument/2006/relationships/hyperlink" Target="https://my.zakupki.prom.ua/remote/dispatcher/state_purchase_view/19913697" TargetMode="External"/><Relationship Id="rId101" Type="http://schemas.openxmlformats.org/officeDocument/2006/relationships/hyperlink" Target="https://my.zakupki.prom.ua/remote/dispatcher/state_purchase_view/22781449" TargetMode="External"/><Relationship Id="rId122" Type="http://schemas.openxmlformats.org/officeDocument/2006/relationships/hyperlink" Target="https://my.zakupki.prom.ua/remote/dispatcher/state_purchase_view/21838833" TargetMode="External"/><Relationship Id="rId143" Type="http://schemas.openxmlformats.org/officeDocument/2006/relationships/hyperlink" Target="https://my.zakupki.prom.ua/remote/dispatcher/state_purchase_view/21814402" TargetMode="External"/><Relationship Id="rId148" Type="http://schemas.openxmlformats.org/officeDocument/2006/relationships/hyperlink" Target="https://my.zakupki.prom.ua/remote/dispatcher/state_purchase_view/22447200" TargetMode="External"/><Relationship Id="rId164" Type="http://schemas.openxmlformats.org/officeDocument/2006/relationships/hyperlink" Target="https://my.zakupki.prom.ua/remote/dispatcher/state_purchase_view/20466017" TargetMode="External"/><Relationship Id="rId169" Type="http://schemas.openxmlformats.org/officeDocument/2006/relationships/hyperlink" Target="https://my.zakupki.prom.ua/remote/dispatcher/state_purchase_view/21828626" TargetMode="External"/><Relationship Id="rId185" Type="http://schemas.openxmlformats.org/officeDocument/2006/relationships/hyperlink" Target="https://my.zakupki.prom.ua/remote/dispatcher/state_purchase_view/21833248" TargetMode="External"/><Relationship Id="rId4" Type="http://schemas.openxmlformats.org/officeDocument/2006/relationships/hyperlink" Target="https://my.zakupki.prom.ua/remote/dispatcher/state_purchase_view/20889991" TargetMode="External"/><Relationship Id="rId9" Type="http://schemas.openxmlformats.org/officeDocument/2006/relationships/hyperlink" Target="https://my.zakupki.prom.ua/remote/dispatcher/state_purchase_view/21812559" TargetMode="External"/><Relationship Id="rId180" Type="http://schemas.openxmlformats.org/officeDocument/2006/relationships/hyperlink" Target="https://my.zakupki.prom.ua/remote/dispatcher/state_purchase_view/20321766" TargetMode="External"/><Relationship Id="rId26" Type="http://schemas.openxmlformats.org/officeDocument/2006/relationships/hyperlink" Target="https://my.zakupki.prom.ua/remote/dispatcher/state_purchase_view/21532103" TargetMode="External"/><Relationship Id="rId47" Type="http://schemas.openxmlformats.org/officeDocument/2006/relationships/hyperlink" Target="https://my.zakupki.prom.ua/remote/dispatcher/state_purchase_view/20309341" TargetMode="External"/><Relationship Id="rId68" Type="http://schemas.openxmlformats.org/officeDocument/2006/relationships/hyperlink" Target="https://my.zakupki.prom.ua/remote/dispatcher/state_purchase_view/21892664" TargetMode="External"/><Relationship Id="rId89" Type="http://schemas.openxmlformats.org/officeDocument/2006/relationships/hyperlink" Target="https://my.zakupki.prom.ua/remote/dispatcher/state_purchase_view/19760104" TargetMode="External"/><Relationship Id="rId112" Type="http://schemas.openxmlformats.org/officeDocument/2006/relationships/hyperlink" Target="https://my.zakupki.prom.ua/remote/dispatcher/state_purchase_view/19779789" TargetMode="External"/><Relationship Id="rId133" Type="http://schemas.openxmlformats.org/officeDocument/2006/relationships/hyperlink" Target="https://auction.openprocurement.org/tenders/aec910a72d4445068223552571360490_551efbf553d141b994d519ecafffef25" TargetMode="External"/><Relationship Id="rId154" Type="http://schemas.openxmlformats.org/officeDocument/2006/relationships/hyperlink" Target="https://my.zakupki.prom.ua/remote/dispatcher/state_purchase_view/21638301" TargetMode="External"/><Relationship Id="rId175" Type="http://schemas.openxmlformats.org/officeDocument/2006/relationships/hyperlink" Target="https://my.zakupki.prom.ua/remote/dispatcher/state_purchase_view/19885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2"/>
  <sheetViews>
    <sheetView tabSelected="1" workbookViewId="0">
      <pane ySplit="1" topLeftCell="A2" activePane="bottomLeft" state="frozen"/>
      <selection pane="bottomLeft" activeCell="BD9" sqref="BD9"/>
    </sheetView>
  </sheetViews>
  <sheetFormatPr defaultColWidth="11.42578125" defaultRowHeight="15" x14ac:dyDescent="0.2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 s="7" customFormat="1" ht="153.75" x14ac:dyDescent="0.25">
      <c r="A1" s="6" t="s">
        <v>884</v>
      </c>
      <c r="B1" s="6" t="s">
        <v>481</v>
      </c>
      <c r="C1" s="6" t="s">
        <v>482</v>
      </c>
      <c r="D1" s="6" t="s">
        <v>766</v>
      </c>
      <c r="E1" s="6" t="s">
        <v>687</v>
      </c>
      <c r="F1" s="6" t="s">
        <v>586</v>
      </c>
      <c r="G1" s="6" t="s">
        <v>758</v>
      </c>
      <c r="H1" s="6" t="s">
        <v>577</v>
      </c>
      <c r="I1" s="6" t="s">
        <v>632</v>
      </c>
      <c r="J1" s="6" t="s">
        <v>476</v>
      </c>
      <c r="K1" s="6" t="s">
        <v>633</v>
      </c>
      <c r="L1" s="6" t="s">
        <v>634</v>
      </c>
      <c r="M1" s="6" t="s">
        <v>535</v>
      </c>
      <c r="N1" s="6" t="s">
        <v>536</v>
      </c>
      <c r="O1" s="6" t="s">
        <v>534</v>
      </c>
      <c r="P1" s="6" t="s">
        <v>548</v>
      </c>
      <c r="Q1" s="6" t="s">
        <v>551</v>
      </c>
      <c r="R1" s="6" t="s">
        <v>550</v>
      </c>
      <c r="S1" s="6" t="s">
        <v>691</v>
      </c>
      <c r="T1" s="6" t="s">
        <v>690</v>
      </c>
      <c r="U1" s="6" t="s">
        <v>546</v>
      </c>
      <c r="V1" s="6" t="s">
        <v>597</v>
      </c>
      <c r="W1" s="6" t="s">
        <v>635</v>
      </c>
      <c r="X1" s="6" t="s">
        <v>636</v>
      </c>
      <c r="Y1" s="6" t="s">
        <v>596</v>
      </c>
      <c r="Z1" s="6" t="s">
        <v>637</v>
      </c>
      <c r="AA1" s="6" t="s">
        <v>631</v>
      </c>
      <c r="AB1" s="6" t="s">
        <v>591</v>
      </c>
      <c r="AC1" s="6" t="s">
        <v>500</v>
      </c>
      <c r="AD1" s="6" t="s">
        <v>566</v>
      </c>
      <c r="AE1" s="6" t="s">
        <v>728</v>
      </c>
      <c r="AF1" s="6" t="s">
        <v>627</v>
      </c>
      <c r="AG1" s="6" t="s">
        <v>701</v>
      </c>
      <c r="AH1" s="6" t="s">
        <v>702</v>
      </c>
      <c r="AI1" s="6" t="s">
        <v>619</v>
      </c>
      <c r="AJ1" s="6" t="s">
        <v>729</v>
      </c>
      <c r="AK1" s="6" t="s">
        <v>10</v>
      </c>
      <c r="AL1" s="6" t="s">
        <v>813</v>
      </c>
      <c r="AM1" s="6" t="s">
        <v>477</v>
      </c>
      <c r="AN1" s="6" t="s">
        <v>564</v>
      </c>
      <c r="AO1" s="6" t="s">
        <v>589</v>
      </c>
      <c r="AP1" s="6" t="s">
        <v>729</v>
      </c>
      <c r="AQ1" s="6" t="s">
        <v>10</v>
      </c>
      <c r="AR1" s="6" t="s">
        <v>655</v>
      </c>
      <c r="AS1" s="6" t="s">
        <v>549</v>
      </c>
      <c r="AT1" s="6" t="s">
        <v>768</v>
      </c>
      <c r="AU1" s="6" t="s">
        <v>767</v>
      </c>
      <c r="AV1" s="6" t="s">
        <v>722</v>
      </c>
      <c r="AW1" s="6" t="s">
        <v>547</v>
      </c>
      <c r="AX1" s="6" t="s">
        <v>628</v>
      </c>
      <c r="AY1" s="6" t="s">
        <v>730</v>
      </c>
      <c r="AZ1" s="6" t="s">
        <v>725</v>
      </c>
      <c r="BA1" s="6" t="s">
        <v>724</v>
      </c>
      <c r="BB1" s="6" t="s">
        <v>555</v>
      </c>
      <c r="BC1" s="6" t="s">
        <v>723</v>
      </c>
      <c r="BD1" s="6" t="s">
        <v>696</v>
      </c>
      <c r="BE1" s="6" t="s">
        <v>612</v>
      </c>
      <c r="BF1" s="6" t="s">
        <v>537</v>
      </c>
    </row>
    <row r="2" spans="1:58" x14ac:dyDescent="0.25">
      <c r="A2" s="1">
        <v>1</v>
      </c>
      <c r="B2" s="2" t="str">
        <f>HYPERLINK("https://my.zakupki.prom.ua/remote/dispatcher/state_purchase_view/19911769", "UA-2020-10-07-008276-a")</f>
        <v>UA-2020-10-07-008276-a</v>
      </c>
      <c r="C2" s="2" t="s">
        <v>626</v>
      </c>
      <c r="D2" s="1" t="s">
        <v>677</v>
      </c>
      <c r="E2" s="1" t="s">
        <v>677</v>
      </c>
      <c r="F2" s="1" t="s">
        <v>420</v>
      </c>
      <c r="G2" s="1" t="s">
        <v>569</v>
      </c>
      <c r="H2" s="1" t="s">
        <v>750</v>
      </c>
      <c r="I2" s="1" t="s">
        <v>769</v>
      </c>
      <c r="J2" s="1" t="s">
        <v>112</v>
      </c>
      <c r="K2" s="1" t="s">
        <v>598</v>
      </c>
      <c r="L2" s="1" t="s">
        <v>598</v>
      </c>
      <c r="M2" s="1" t="s">
        <v>104</v>
      </c>
      <c r="N2" s="1" t="s">
        <v>104</v>
      </c>
      <c r="O2" s="1" t="s">
        <v>104</v>
      </c>
      <c r="P2" s="3">
        <v>44111</v>
      </c>
      <c r="Q2" s="1"/>
      <c r="R2" s="1"/>
      <c r="S2" s="1"/>
      <c r="T2" s="1"/>
      <c r="U2" s="1" t="s">
        <v>843</v>
      </c>
      <c r="V2" s="1">
        <v>1</v>
      </c>
      <c r="W2" s="4">
        <v>46451</v>
      </c>
      <c r="X2" s="1" t="s">
        <v>626</v>
      </c>
      <c r="Y2" s="1">
        <v>1</v>
      </c>
      <c r="Z2" s="4">
        <v>46451</v>
      </c>
      <c r="AA2" s="1" t="s">
        <v>873</v>
      </c>
      <c r="AB2" s="1" t="s">
        <v>865</v>
      </c>
      <c r="AC2" s="1" t="s">
        <v>468</v>
      </c>
      <c r="AD2" s="1" t="s">
        <v>630</v>
      </c>
      <c r="AE2" s="1" t="s">
        <v>540</v>
      </c>
      <c r="AF2" s="1" t="s">
        <v>630</v>
      </c>
      <c r="AG2" s="4">
        <v>46451</v>
      </c>
      <c r="AH2" s="4">
        <v>46451</v>
      </c>
      <c r="AI2" s="1"/>
      <c r="AJ2" s="1"/>
      <c r="AK2" s="1"/>
      <c r="AL2" s="1" t="s">
        <v>643</v>
      </c>
      <c r="AM2" s="1" t="s">
        <v>367</v>
      </c>
      <c r="AN2" s="1"/>
      <c r="AO2" s="1" t="s">
        <v>88</v>
      </c>
      <c r="AP2" s="1"/>
      <c r="AQ2" s="1"/>
      <c r="AR2" s="2"/>
      <c r="AS2" s="1"/>
      <c r="AT2" s="1"/>
      <c r="AU2" s="1"/>
      <c r="AV2" s="1" t="s">
        <v>851</v>
      </c>
      <c r="AW2" s="5">
        <v>44111.647109203841</v>
      </c>
      <c r="AX2" s="1" t="s">
        <v>245</v>
      </c>
      <c r="AY2" s="4">
        <v>46451</v>
      </c>
      <c r="AZ2" s="1"/>
      <c r="BA2" s="3">
        <v>44170</v>
      </c>
      <c r="BB2" s="5">
        <v>44165</v>
      </c>
      <c r="BC2" s="1" t="s">
        <v>872</v>
      </c>
      <c r="BD2" s="1"/>
      <c r="BE2" s="1"/>
      <c r="BF2" s="1" t="s">
        <v>103</v>
      </c>
    </row>
    <row r="3" spans="1:58" x14ac:dyDescent="0.25">
      <c r="A3" s="1">
        <v>2</v>
      </c>
      <c r="B3" s="2" t="str">
        <f>HYPERLINK("https://my.zakupki.prom.ua/remote/dispatcher/state_purchase_view/20109007", "UA-2020-10-15-002927-c")</f>
        <v>UA-2020-10-15-002927-c</v>
      </c>
      <c r="C3" s="2" t="s">
        <v>626</v>
      </c>
      <c r="D3" s="1" t="s">
        <v>572</v>
      </c>
      <c r="E3" s="1" t="s">
        <v>572</v>
      </c>
      <c r="F3" s="1" t="s">
        <v>189</v>
      </c>
      <c r="G3" s="1" t="s">
        <v>569</v>
      </c>
      <c r="H3" s="1" t="s">
        <v>750</v>
      </c>
      <c r="I3" s="1" t="s">
        <v>769</v>
      </c>
      <c r="J3" s="1" t="s">
        <v>112</v>
      </c>
      <c r="K3" s="1" t="s">
        <v>598</v>
      </c>
      <c r="L3" s="1" t="s">
        <v>598</v>
      </c>
      <c r="M3" s="1" t="s">
        <v>104</v>
      </c>
      <c r="N3" s="1" t="s">
        <v>104</v>
      </c>
      <c r="O3" s="1" t="s">
        <v>104</v>
      </c>
      <c r="P3" s="3">
        <v>44119</v>
      </c>
      <c r="Q3" s="1"/>
      <c r="R3" s="1"/>
      <c r="S3" s="1"/>
      <c r="T3" s="1"/>
      <c r="U3" s="1" t="s">
        <v>843</v>
      </c>
      <c r="V3" s="1">
        <v>1</v>
      </c>
      <c r="W3" s="4">
        <v>2560</v>
      </c>
      <c r="X3" s="1" t="s">
        <v>626</v>
      </c>
      <c r="Y3" s="1">
        <v>4</v>
      </c>
      <c r="Z3" s="4">
        <v>640</v>
      </c>
      <c r="AA3" s="1" t="s">
        <v>881</v>
      </c>
      <c r="AB3" s="1" t="s">
        <v>865</v>
      </c>
      <c r="AC3" s="1" t="s">
        <v>468</v>
      </c>
      <c r="AD3" s="1" t="s">
        <v>630</v>
      </c>
      <c r="AE3" s="1" t="s">
        <v>540</v>
      </c>
      <c r="AF3" s="1" t="s">
        <v>630</v>
      </c>
      <c r="AG3" s="4">
        <v>2560</v>
      </c>
      <c r="AH3" s="4">
        <v>640</v>
      </c>
      <c r="AI3" s="1"/>
      <c r="AJ3" s="1"/>
      <c r="AK3" s="1"/>
      <c r="AL3" s="1" t="s">
        <v>2</v>
      </c>
      <c r="AM3" s="1" t="s">
        <v>255</v>
      </c>
      <c r="AN3" s="1"/>
      <c r="AO3" s="1" t="s">
        <v>60</v>
      </c>
      <c r="AP3" s="1"/>
      <c r="AQ3" s="1"/>
      <c r="AR3" s="2"/>
      <c r="AS3" s="1"/>
      <c r="AT3" s="1"/>
      <c r="AU3" s="1"/>
      <c r="AV3" s="1" t="s">
        <v>851</v>
      </c>
      <c r="AW3" s="5">
        <v>44119.465705544848</v>
      </c>
      <c r="AX3" s="1" t="s">
        <v>252</v>
      </c>
      <c r="AY3" s="4">
        <v>2560</v>
      </c>
      <c r="AZ3" s="1"/>
      <c r="BA3" s="3">
        <v>44133</v>
      </c>
      <c r="BB3" s="5">
        <v>44196</v>
      </c>
      <c r="BC3" s="1" t="s">
        <v>872</v>
      </c>
      <c r="BD3" s="1"/>
      <c r="BE3" s="1"/>
      <c r="BF3" s="1" t="s">
        <v>103</v>
      </c>
    </row>
    <row r="4" spans="1:58" x14ac:dyDescent="0.25">
      <c r="A4" s="1">
        <v>3</v>
      </c>
      <c r="B4" s="2" t="str">
        <f>HYPERLINK("https://my.zakupki.prom.ua/remote/dispatcher/state_purchase_view/20466269", "UA-2020-10-26-004814-a")</f>
        <v>UA-2020-10-26-004814-a</v>
      </c>
      <c r="C4" s="2" t="s">
        <v>626</v>
      </c>
      <c r="D4" s="1" t="s">
        <v>558</v>
      </c>
      <c r="E4" s="1" t="s">
        <v>558</v>
      </c>
      <c r="F4" s="1" t="s">
        <v>413</v>
      </c>
      <c r="G4" s="1" t="s">
        <v>569</v>
      </c>
      <c r="H4" s="1" t="s">
        <v>750</v>
      </c>
      <c r="I4" s="1" t="s">
        <v>769</v>
      </c>
      <c r="J4" s="1" t="s">
        <v>112</v>
      </c>
      <c r="K4" s="1" t="s">
        <v>598</v>
      </c>
      <c r="L4" s="1" t="s">
        <v>598</v>
      </c>
      <c r="M4" s="1" t="s">
        <v>104</v>
      </c>
      <c r="N4" s="1" t="s">
        <v>104</v>
      </c>
      <c r="O4" s="1" t="s">
        <v>104</v>
      </c>
      <c r="P4" s="3">
        <v>44130</v>
      </c>
      <c r="Q4" s="1"/>
      <c r="R4" s="1"/>
      <c r="S4" s="1"/>
      <c r="T4" s="1"/>
      <c r="U4" s="1" t="s">
        <v>843</v>
      </c>
      <c r="V4" s="1">
        <v>1</v>
      </c>
      <c r="W4" s="4">
        <v>4594.8</v>
      </c>
      <c r="X4" s="1" t="s">
        <v>626</v>
      </c>
      <c r="Y4" s="1">
        <v>1</v>
      </c>
      <c r="Z4" s="4">
        <v>4594.8</v>
      </c>
      <c r="AA4" s="1" t="s">
        <v>870</v>
      </c>
      <c r="AB4" s="1" t="s">
        <v>865</v>
      </c>
      <c r="AC4" s="1" t="s">
        <v>468</v>
      </c>
      <c r="AD4" s="1" t="s">
        <v>750</v>
      </c>
      <c r="AE4" s="1" t="s">
        <v>540</v>
      </c>
      <c r="AF4" s="1" t="s">
        <v>630</v>
      </c>
      <c r="AG4" s="4">
        <v>4594.8</v>
      </c>
      <c r="AH4" s="4">
        <v>4594.8</v>
      </c>
      <c r="AI4" s="1"/>
      <c r="AJ4" s="1"/>
      <c r="AK4" s="1"/>
      <c r="AL4" s="1" t="s">
        <v>740</v>
      </c>
      <c r="AM4" s="1" t="s">
        <v>163</v>
      </c>
      <c r="AN4" s="1"/>
      <c r="AO4" s="1" t="s">
        <v>65</v>
      </c>
      <c r="AP4" s="1"/>
      <c r="AQ4" s="1"/>
      <c r="AR4" s="2"/>
      <c r="AS4" s="1"/>
      <c r="AT4" s="1"/>
      <c r="AU4" s="1"/>
      <c r="AV4" s="1" t="s">
        <v>851</v>
      </c>
      <c r="AW4" s="5">
        <v>44130.553485486598</v>
      </c>
      <c r="AX4" s="1" t="s">
        <v>196</v>
      </c>
      <c r="AY4" s="4">
        <v>4594.8</v>
      </c>
      <c r="AZ4" s="1"/>
      <c r="BA4" s="3">
        <v>44134</v>
      </c>
      <c r="BB4" s="5">
        <v>44196</v>
      </c>
      <c r="BC4" s="1" t="s">
        <v>872</v>
      </c>
      <c r="BD4" s="1"/>
      <c r="BE4" s="1"/>
      <c r="BF4" s="1" t="s">
        <v>103</v>
      </c>
    </row>
    <row r="5" spans="1:58" x14ac:dyDescent="0.25">
      <c r="A5" s="1">
        <v>4</v>
      </c>
      <c r="B5" s="2" t="str">
        <f>HYPERLINK("https://my.zakupki.prom.ua/remote/dispatcher/state_purchase_view/20470207", "UA-2020-10-26-006022-a")</f>
        <v>UA-2020-10-26-006022-a</v>
      </c>
      <c r="C5" s="2" t="s">
        <v>626</v>
      </c>
      <c r="D5" s="1" t="s">
        <v>825</v>
      </c>
      <c r="E5" s="1" t="s">
        <v>826</v>
      </c>
      <c r="F5" s="1" t="s">
        <v>413</v>
      </c>
      <c r="G5" s="1" t="s">
        <v>569</v>
      </c>
      <c r="H5" s="1" t="s">
        <v>750</v>
      </c>
      <c r="I5" s="1" t="s">
        <v>769</v>
      </c>
      <c r="J5" s="1" t="s">
        <v>112</v>
      </c>
      <c r="K5" s="1" t="s">
        <v>598</v>
      </c>
      <c r="L5" s="1" t="s">
        <v>598</v>
      </c>
      <c r="M5" s="1" t="s">
        <v>104</v>
      </c>
      <c r="N5" s="1" t="s">
        <v>104</v>
      </c>
      <c r="O5" s="1" t="s">
        <v>104</v>
      </c>
      <c r="P5" s="3">
        <v>44130</v>
      </c>
      <c r="Q5" s="1"/>
      <c r="R5" s="1"/>
      <c r="S5" s="1"/>
      <c r="T5" s="1"/>
      <c r="U5" s="1" t="s">
        <v>843</v>
      </c>
      <c r="V5" s="1">
        <v>1</v>
      </c>
      <c r="W5" s="4">
        <v>632</v>
      </c>
      <c r="X5" s="1" t="s">
        <v>626</v>
      </c>
      <c r="Y5" s="1">
        <v>8</v>
      </c>
      <c r="Z5" s="4">
        <v>79</v>
      </c>
      <c r="AA5" s="1" t="s">
        <v>881</v>
      </c>
      <c r="AB5" s="1" t="s">
        <v>865</v>
      </c>
      <c r="AC5" s="1" t="s">
        <v>468</v>
      </c>
      <c r="AD5" s="1" t="s">
        <v>630</v>
      </c>
      <c r="AE5" s="1" t="s">
        <v>540</v>
      </c>
      <c r="AF5" s="1" t="s">
        <v>630</v>
      </c>
      <c r="AG5" s="4">
        <v>632</v>
      </c>
      <c r="AH5" s="4">
        <v>79</v>
      </c>
      <c r="AI5" s="1"/>
      <c r="AJ5" s="1"/>
      <c r="AK5" s="1"/>
      <c r="AL5" s="1" t="s">
        <v>785</v>
      </c>
      <c r="AM5" s="1" t="s">
        <v>220</v>
      </c>
      <c r="AN5" s="1"/>
      <c r="AO5" s="1" t="s">
        <v>42</v>
      </c>
      <c r="AP5" s="1"/>
      <c r="AQ5" s="1"/>
      <c r="AR5" s="2"/>
      <c r="AS5" s="1"/>
      <c r="AT5" s="1"/>
      <c r="AU5" s="1"/>
      <c r="AV5" s="1" t="s">
        <v>851</v>
      </c>
      <c r="AW5" s="5">
        <v>44130.609483679327</v>
      </c>
      <c r="AX5" s="1" t="s">
        <v>282</v>
      </c>
      <c r="AY5" s="4">
        <v>632</v>
      </c>
      <c r="AZ5" s="1"/>
      <c r="BA5" s="3">
        <v>44134</v>
      </c>
      <c r="BB5" s="5">
        <v>44196</v>
      </c>
      <c r="BC5" s="1" t="s">
        <v>872</v>
      </c>
      <c r="BD5" s="1"/>
      <c r="BE5" s="1"/>
      <c r="BF5" s="1" t="s">
        <v>103</v>
      </c>
    </row>
    <row r="6" spans="1:58" x14ac:dyDescent="0.25">
      <c r="A6" s="1">
        <v>5</v>
      </c>
      <c r="B6" s="2" t="str">
        <f>HYPERLINK("https://my.zakupki.prom.ua/remote/dispatcher/state_purchase_view/20100623", "UA-2020-10-15-000535-c")</f>
        <v>UA-2020-10-15-000535-c</v>
      </c>
      <c r="C6" s="2" t="s">
        <v>626</v>
      </c>
      <c r="D6" s="1" t="s">
        <v>705</v>
      </c>
      <c r="E6" s="1" t="s">
        <v>705</v>
      </c>
      <c r="F6" s="1" t="s">
        <v>419</v>
      </c>
      <c r="G6" s="1" t="s">
        <v>569</v>
      </c>
      <c r="H6" s="1" t="s">
        <v>750</v>
      </c>
      <c r="I6" s="1" t="s">
        <v>769</v>
      </c>
      <c r="J6" s="1" t="s">
        <v>112</v>
      </c>
      <c r="K6" s="1" t="s">
        <v>598</v>
      </c>
      <c r="L6" s="1" t="s">
        <v>598</v>
      </c>
      <c r="M6" s="1" t="s">
        <v>104</v>
      </c>
      <c r="N6" s="1" t="s">
        <v>104</v>
      </c>
      <c r="O6" s="1" t="s">
        <v>104</v>
      </c>
      <c r="P6" s="3">
        <v>44119</v>
      </c>
      <c r="Q6" s="1"/>
      <c r="R6" s="1"/>
      <c r="S6" s="1"/>
      <c r="T6" s="1"/>
      <c r="U6" s="1" t="s">
        <v>843</v>
      </c>
      <c r="V6" s="1">
        <v>1</v>
      </c>
      <c r="W6" s="4">
        <v>48500</v>
      </c>
      <c r="X6" s="1" t="s">
        <v>626</v>
      </c>
      <c r="Y6" s="1">
        <v>13</v>
      </c>
      <c r="Z6" s="4">
        <v>3730.77</v>
      </c>
      <c r="AA6" s="1" t="s">
        <v>881</v>
      </c>
      <c r="AB6" s="1" t="s">
        <v>865</v>
      </c>
      <c r="AC6" s="1" t="s">
        <v>468</v>
      </c>
      <c r="AD6" s="1" t="s">
        <v>630</v>
      </c>
      <c r="AE6" s="1" t="s">
        <v>540</v>
      </c>
      <c r="AF6" s="1" t="s">
        <v>630</v>
      </c>
      <c r="AG6" s="4">
        <v>48500</v>
      </c>
      <c r="AH6" s="4">
        <v>3730.7692307692309</v>
      </c>
      <c r="AI6" s="1"/>
      <c r="AJ6" s="1"/>
      <c r="AK6" s="1"/>
      <c r="AL6" s="1" t="s">
        <v>773</v>
      </c>
      <c r="AM6" s="1" t="s">
        <v>159</v>
      </c>
      <c r="AN6" s="1"/>
      <c r="AO6" s="1" t="s">
        <v>99</v>
      </c>
      <c r="AP6" s="1"/>
      <c r="AQ6" s="1"/>
      <c r="AR6" s="2"/>
      <c r="AS6" s="1"/>
      <c r="AT6" s="1"/>
      <c r="AU6" s="1"/>
      <c r="AV6" s="1" t="s">
        <v>851</v>
      </c>
      <c r="AW6" s="5">
        <v>44119.41052623935</v>
      </c>
      <c r="AX6" s="1" t="s">
        <v>256</v>
      </c>
      <c r="AY6" s="4">
        <v>48500</v>
      </c>
      <c r="AZ6" s="1"/>
      <c r="BA6" s="3">
        <v>44134</v>
      </c>
      <c r="BB6" s="5">
        <v>44196</v>
      </c>
      <c r="BC6" s="1" t="s">
        <v>872</v>
      </c>
      <c r="BD6" s="1"/>
      <c r="BE6" s="1"/>
      <c r="BF6" s="1" t="s">
        <v>103</v>
      </c>
    </row>
    <row r="7" spans="1:58" x14ac:dyDescent="0.25">
      <c r="A7" s="1">
        <v>6</v>
      </c>
      <c r="B7" s="2" t="str">
        <f>HYPERLINK("https://my.zakupki.prom.ua/remote/dispatcher/state_purchase_view/20891269", "UA-2020-11-09-006251-c")</f>
        <v>UA-2020-11-09-006251-c</v>
      </c>
      <c r="C7" s="2" t="s">
        <v>626</v>
      </c>
      <c r="D7" s="1" t="s">
        <v>496</v>
      </c>
      <c r="E7" s="1" t="s">
        <v>497</v>
      </c>
      <c r="F7" s="1" t="s">
        <v>412</v>
      </c>
      <c r="G7" s="1" t="s">
        <v>569</v>
      </c>
      <c r="H7" s="1" t="s">
        <v>750</v>
      </c>
      <c r="I7" s="1" t="s">
        <v>769</v>
      </c>
      <c r="J7" s="1" t="s">
        <v>112</v>
      </c>
      <c r="K7" s="1" t="s">
        <v>598</v>
      </c>
      <c r="L7" s="1" t="s">
        <v>598</v>
      </c>
      <c r="M7" s="1" t="s">
        <v>104</v>
      </c>
      <c r="N7" s="1" t="s">
        <v>104</v>
      </c>
      <c r="O7" s="1" t="s">
        <v>104</v>
      </c>
      <c r="P7" s="3">
        <v>44144</v>
      </c>
      <c r="Q7" s="1"/>
      <c r="R7" s="1"/>
      <c r="S7" s="1"/>
      <c r="T7" s="1"/>
      <c r="U7" s="1" t="s">
        <v>843</v>
      </c>
      <c r="V7" s="1">
        <v>1</v>
      </c>
      <c r="W7" s="4">
        <v>7030</v>
      </c>
      <c r="X7" s="1" t="s">
        <v>626</v>
      </c>
      <c r="Y7" s="1" t="s">
        <v>860</v>
      </c>
      <c r="Z7" s="1" t="s">
        <v>860</v>
      </c>
      <c r="AA7" s="1" t="s">
        <v>860</v>
      </c>
      <c r="AB7" s="1" t="s">
        <v>865</v>
      </c>
      <c r="AC7" s="1" t="s">
        <v>468</v>
      </c>
      <c r="AD7" s="1" t="s">
        <v>630</v>
      </c>
      <c r="AE7" s="1" t="s">
        <v>540</v>
      </c>
      <c r="AF7" s="1" t="s">
        <v>630</v>
      </c>
      <c r="AG7" s="4">
        <v>7030</v>
      </c>
      <c r="AH7" s="1" t="s">
        <v>860</v>
      </c>
      <c r="AI7" s="1"/>
      <c r="AJ7" s="1"/>
      <c r="AK7" s="1"/>
      <c r="AL7" s="1" t="s">
        <v>792</v>
      </c>
      <c r="AM7" s="1" t="s">
        <v>158</v>
      </c>
      <c r="AN7" s="1"/>
      <c r="AO7" s="1" t="s">
        <v>75</v>
      </c>
      <c r="AP7" s="1"/>
      <c r="AQ7" s="1"/>
      <c r="AR7" s="2"/>
      <c r="AS7" s="1"/>
      <c r="AT7" s="1"/>
      <c r="AU7" s="1"/>
      <c r="AV7" s="1" t="s">
        <v>851</v>
      </c>
      <c r="AW7" s="5">
        <v>44144.589740576448</v>
      </c>
      <c r="AX7" s="1" t="s">
        <v>308</v>
      </c>
      <c r="AY7" s="4">
        <v>7030</v>
      </c>
      <c r="AZ7" s="1"/>
      <c r="BA7" s="3">
        <v>44165</v>
      </c>
      <c r="BB7" s="5">
        <v>44196</v>
      </c>
      <c r="BC7" s="1" t="s">
        <v>872</v>
      </c>
      <c r="BD7" s="1"/>
      <c r="BE7" s="1"/>
      <c r="BF7" s="1" t="s">
        <v>103</v>
      </c>
    </row>
    <row r="8" spans="1:58" x14ac:dyDescent="0.25">
      <c r="A8" s="1">
        <v>7</v>
      </c>
      <c r="B8" s="2" t="str">
        <f>HYPERLINK("https://my.zakupki.prom.ua/remote/dispatcher/state_purchase_view/20627424", "UA-2020-10-30-004763-c")</f>
        <v>UA-2020-10-30-004763-c</v>
      </c>
      <c r="C8" s="2" t="s">
        <v>626</v>
      </c>
      <c r="D8" s="1" t="s">
        <v>697</v>
      </c>
      <c r="E8" s="1" t="s">
        <v>697</v>
      </c>
      <c r="F8" s="1" t="s">
        <v>386</v>
      </c>
      <c r="G8" s="1" t="s">
        <v>569</v>
      </c>
      <c r="H8" s="1" t="s">
        <v>750</v>
      </c>
      <c r="I8" s="1" t="s">
        <v>769</v>
      </c>
      <c r="J8" s="1" t="s">
        <v>112</v>
      </c>
      <c r="K8" s="1" t="s">
        <v>598</v>
      </c>
      <c r="L8" s="1" t="s">
        <v>598</v>
      </c>
      <c r="M8" s="1" t="s">
        <v>104</v>
      </c>
      <c r="N8" s="1" t="s">
        <v>104</v>
      </c>
      <c r="O8" s="1" t="s">
        <v>104</v>
      </c>
      <c r="P8" s="3">
        <v>44134</v>
      </c>
      <c r="Q8" s="1"/>
      <c r="R8" s="1"/>
      <c r="S8" s="1"/>
      <c r="T8" s="1"/>
      <c r="U8" s="1" t="s">
        <v>843</v>
      </c>
      <c r="V8" s="1">
        <v>1</v>
      </c>
      <c r="W8" s="4">
        <v>11000</v>
      </c>
      <c r="X8" s="1" t="s">
        <v>626</v>
      </c>
      <c r="Y8" s="1">
        <v>1</v>
      </c>
      <c r="Z8" s="4">
        <v>11000</v>
      </c>
      <c r="AA8" s="1" t="s">
        <v>881</v>
      </c>
      <c r="AB8" s="1" t="s">
        <v>865</v>
      </c>
      <c r="AC8" s="1" t="s">
        <v>468</v>
      </c>
      <c r="AD8" s="1" t="s">
        <v>630</v>
      </c>
      <c r="AE8" s="1" t="s">
        <v>540</v>
      </c>
      <c r="AF8" s="1" t="s">
        <v>630</v>
      </c>
      <c r="AG8" s="4">
        <v>11000</v>
      </c>
      <c r="AH8" s="4">
        <v>11000</v>
      </c>
      <c r="AI8" s="1"/>
      <c r="AJ8" s="1"/>
      <c r="AK8" s="1"/>
      <c r="AL8" s="1" t="s">
        <v>797</v>
      </c>
      <c r="AM8" s="1" t="s">
        <v>261</v>
      </c>
      <c r="AN8" s="1"/>
      <c r="AO8" s="1" t="s">
        <v>32</v>
      </c>
      <c r="AP8" s="1"/>
      <c r="AQ8" s="1"/>
      <c r="AR8" s="2"/>
      <c r="AS8" s="1"/>
      <c r="AT8" s="1"/>
      <c r="AU8" s="1"/>
      <c r="AV8" s="1" t="s">
        <v>851</v>
      </c>
      <c r="AW8" s="5">
        <v>44134.597527484824</v>
      </c>
      <c r="AX8" s="1" t="s">
        <v>588</v>
      </c>
      <c r="AY8" s="4">
        <v>11000</v>
      </c>
      <c r="AZ8" s="1"/>
      <c r="BA8" s="3">
        <v>44144</v>
      </c>
      <c r="BB8" s="5">
        <v>44196</v>
      </c>
      <c r="BC8" s="1" t="s">
        <v>872</v>
      </c>
      <c r="BD8" s="1"/>
      <c r="BE8" s="1"/>
      <c r="BF8" s="1" t="s">
        <v>103</v>
      </c>
    </row>
    <row r="9" spans="1:58" x14ac:dyDescent="0.25">
      <c r="A9" s="1">
        <v>8</v>
      </c>
      <c r="B9" s="2" t="str">
        <f>HYPERLINK("https://my.zakupki.prom.ua/remote/dispatcher/state_purchase_view/21875360", "UA-2020-12-08-006801-c")</f>
        <v>UA-2020-12-08-006801-c</v>
      </c>
      <c r="C9" s="2" t="s">
        <v>626</v>
      </c>
      <c r="D9" s="1" t="s">
        <v>521</v>
      </c>
      <c r="E9" s="1" t="s">
        <v>521</v>
      </c>
      <c r="F9" s="1" t="s">
        <v>440</v>
      </c>
      <c r="G9" s="1" t="s">
        <v>569</v>
      </c>
      <c r="H9" s="1" t="s">
        <v>750</v>
      </c>
      <c r="I9" s="1" t="s">
        <v>769</v>
      </c>
      <c r="J9" s="1" t="s">
        <v>112</v>
      </c>
      <c r="K9" s="1" t="s">
        <v>598</v>
      </c>
      <c r="L9" s="1" t="s">
        <v>598</v>
      </c>
      <c r="M9" s="1" t="s">
        <v>104</v>
      </c>
      <c r="N9" s="1" t="s">
        <v>104</v>
      </c>
      <c r="O9" s="1" t="s">
        <v>104</v>
      </c>
      <c r="P9" s="3">
        <v>44173</v>
      </c>
      <c r="Q9" s="1"/>
      <c r="R9" s="1"/>
      <c r="S9" s="1"/>
      <c r="T9" s="1"/>
      <c r="U9" s="1" t="s">
        <v>843</v>
      </c>
      <c r="V9" s="1">
        <v>1</v>
      </c>
      <c r="W9" s="4">
        <v>581</v>
      </c>
      <c r="X9" s="1" t="s">
        <v>626</v>
      </c>
      <c r="Y9" s="1">
        <v>1</v>
      </c>
      <c r="Z9" s="4">
        <v>581</v>
      </c>
      <c r="AA9" s="1" t="s">
        <v>870</v>
      </c>
      <c r="AB9" s="1" t="s">
        <v>865</v>
      </c>
      <c r="AC9" s="1" t="s">
        <v>468</v>
      </c>
      <c r="AD9" s="1" t="s">
        <v>630</v>
      </c>
      <c r="AE9" s="1" t="s">
        <v>540</v>
      </c>
      <c r="AF9" s="1" t="s">
        <v>630</v>
      </c>
      <c r="AG9" s="4">
        <v>581</v>
      </c>
      <c r="AH9" s="4">
        <v>581</v>
      </c>
      <c r="AI9" s="1"/>
      <c r="AJ9" s="1"/>
      <c r="AK9" s="1"/>
      <c r="AL9" s="1" t="s">
        <v>499</v>
      </c>
      <c r="AM9" s="1" t="s">
        <v>110</v>
      </c>
      <c r="AN9" s="1"/>
      <c r="AO9" s="1" t="s">
        <v>69</v>
      </c>
      <c r="AP9" s="1"/>
      <c r="AQ9" s="1"/>
      <c r="AR9" s="2"/>
      <c r="AS9" s="1"/>
      <c r="AT9" s="1"/>
      <c r="AU9" s="1"/>
      <c r="AV9" s="1" t="s">
        <v>851</v>
      </c>
      <c r="AW9" s="5">
        <v>44173.535185114204</v>
      </c>
      <c r="AX9" s="1" t="s">
        <v>348</v>
      </c>
      <c r="AY9" s="4">
        <v>581</v>
      </c>
      <c r="AZ9" s="1"/>
      <c r="BA9" s="3">
        <v>44196</v>
      </c>
      <c r="BB9" s="5">
        <v>44196</v>
      </c>
      <c r="BC9" s="1" t="s">
        <v>872</v>
      </c>
      <c r="BD9" s="1"/>
      <c r="BE9" s="1"/>
      <c r="BF9" s="1" t="s">
        <v>103</v>
      </c>
    </row>
    <row r="10" spans="1:58" x14ac:dyDescent="0.25">
      <c r="A10" s="1">
        <v>9</v>
      </c>
      <c r="B10" s="2" t="str">
        <f>HYPERLINK("https://my.zakupki.prom.ua/remote/dispatcher/state_purchase_view/21652832", "UA-2020-12-02-005610-b")</f>
        <v>UA-2020-12-02-005610-b</v>
      </c>
      <c r="C10" s="2" t="s">
        <v>626</v>
      </c>
      <c r="D10" s="1" t="s">
        <v>602</v>
      </c>
      <c r="E10" s="1" t="s">
        <v>602</v>
      </c>
      <c r="F10" s="1" t="s">
        <v>148</v>
      </c>
      <c r="G10" s="1" t="s">
        <v>538</v>
      </c>
      <c r="H10" s="1" t="s">
        <v>750</v>
      </c>
      <c r="I10" s="1" t="s">
        <v>769</v>
      </c>
      <c r="J10" s="1" t="s">
        <v>112</v>
      </c>
      <c r="K10" s="1" t="s">
        <v>598</v>
      </c>
      <c r="L10" s="1" t="s">
        <v>598</v>
      </c>
      <c r="M10" s="1" t="s">
        <v>104</v>
      </c>
      <c r="N10" s="1" t="s">
        <v>104</v>
      </c>
      <c r="O10" s="1" t="s">
        <v>104</v>
      </c>
      <c r="P10" s="3">
        <v>44167</v>
      </c>
      <c r="Q10" s="3">
        <v>44167</v>
      </c>
      <c r="R10" s="3">
        <v>44173</v>
      </c>
      <c r="S10" s="3">
        <v>44167</v>
      </c>
      <c r="T10" s="3">
        <v>44183</v>
      </c>
      <c r="U10" s="5">
        <v>44186.601226851853</v>
      </c>
      <c r="V10" s="1">
        <v>3</v>
      </c>
      <c r="W10" s="4">
        <v>1365000</v>
      </c>
      <c r="X10" s="1" t="s">
        <v>626</v>
      </c>
      <c r="Y10" s="1">
        <v>6500</v>
      </c>
      <c r="Z10" s="4">
        <v>210</v>
      </c>
      <c r="AA10" s="1" t="s">
        <v>859</v>
      </c>
      <c r="AB10" s="4">
        <v>13650</v>
      </c>
      <c r="AC10" s="1" t="s">
        <v>468</v>
      </c>
      <c r="AD10" s="1" t="s">
        <v>750</v>
      </c>
      <c r="AE10" s="1" t="s">
        <v>540</v>
      </c>
      <c r="AF10" s="1" t="s">
        <v>630</v>
      </c>
      <c r="AG10" s="4">
        <v>1040000</v>
      </c>
      <c r="AH10" s="4">
        <v>160</v>
      </c>
      <c r="AI10" s="1" t="s">
        <v>747</v>
      </c>
      <c r="AJ10" s="4">
        <v>325000</v>
      </c>
      <c r="AK10" s="4">
        <v>0.23809523809523808</v>
      </c>
      <c r="AL10" s="1" t="s">
        <v>689</v>
      </c>
      <c r="AM10" s="1" t="s">
        <v>197</v>
      </c>
      <c r="AN10" s="1" t="s">
        <v>467</v>
      </c>
      <c r="AO10" s="1" t="s">
        <v>376</v>
      </c>
      <c r="AP10" s="4">
        <v>143000</v>
      </c>
      <c r="AQ10" s="4">
        <v>0.10476190476190476</v>
      </c>
      <c r="AR10" s="2" t="str">
        <f>HYPERLINK("https://auction.openprocurement.org/tenders/5d8adcf15d0d4ccf98f7b7754c04172c")</f>
        <v>https://auction.openprocurement.org/tenders/5d8adcf15d0d4ccf98f7b7754c04172c</v>
      </c>
      <c r="AS10" s="5">
        <v>44189.638397081944</v>
      </c>
      <c r="AT10" s="3">
        <v>44200</v>
      </c>
      <c r="AU10" s="3">
        <v>44210</v>
      </c>
      <c r="AV10" s="1" t="s">
        <v>851</v>
      </c>
      <c r="AW10" s="5">
        <v>44200.691941971665</v>
      </c>
      <c r="AX10" s="1" t="s">
        <v>262</v>
      </c>
      <c r="AY10" s="4">
        <v>1222000</v>
      </c>
      <c r="AZ10" s="1"/>
      <c r="BA10" s="3">
        <v>44561</v>
      </c>
      <c r="BB10" s="5">
        <v>44561</v>
      </c>
      <c r="BC10" s="1" t="s">
        <v>872</v>
      </c>
      <c r="BD10" s="1"/>
      <c r="BE10" s="1"/>
      <c r="BF10" s="1" t="s">
        <v>392</v>
      </c>
    </row>
    <row r="11" spans="1:58" x14ac:dyDescent="0.25">
      <c r="A11" s="1">
        <v>10</v>
      </c>
      <c r="B11" s="2" t="str">
        <f>HYPERLINK("https://my.zakupki.prom.ua/remote/dispatcher/state_purchase_view/22831671", "UA-2020-12-31-002905-c")</f>
        <v>UA-2020-12-31-002905-c</v>
      </c>
      <c r="C11" s="2" t="s">
        <v>626</v>
      </c>
      <c r="D11" s="1" t="s">
        <v>666</v>
      </c>
      <c r="E11" s="1" t="s">
        <v>664</v>
      </c>
      <c r="F11" s="1" t="s">
        <v>437</v>
      </c>
      <c r="G11" s="1" t="s">
        <v>648</v>
      </c>
      <c r="H11" s="1" t="s">
        <v>750</v>
      </c>
      <c r="I11" s="1" t="s">
        <v>769</v>
      </c>
      <c r="J11" s="1" t="s">
        <v>112</v>
      </c>
      <c r="K11" s="1" t="s">
        <v>598</v>
      </c>
      <c r="L11" s="1" t="s">
        <v>598</v>
      </c>
      <c r="M11" s="1" t="s">
        <v>104</v>
      </c>
      <c r="N11" s="1" t="s">
        <v>104</v>
      </c>
      <c r="O11" s="1" t="s">
        <v>104</v>
      </c>
      <c r="P11" s="3">
        <v>44196</v>
      </c>
      <c r="Q11" s="1"/>
      <c r="R11" s="1"/>
      <c r="S11" s="1"/>
      <c r="T11" s="1"/>
      <c r="U11" s="1" t="s">
        <v>843</v>
      </c>
      <c r="V11" s="1">
        <v>1</v>
      </c>
      <c r="W11" s="4">
        <v>1531548.98</v>
      </c>
      <c r="X11" s="1" t="s">
        <v>626</v>
      </c>
      <c r="Y11" s="1" t="s">
        <v>860</v>
      </c>
      <c r="Z11" s="1" t="s">
        <v>860</v>
      </c>
      <c r="AA11" s="1" t="s">
        <v>860</v>
      </c>
      <c r="AB11" s="1" t="s">
        <v>865</v>
      </c>
      <c r="AC11" s="1" t="s">
        <v>468</v>
      </c>
      <c r="AD11" s="1" t="s">
        <v>750</v>
      </c>
      <c r="AE11" s="1" t="s">
        <v>540</v>
      </c>
      <c r="AF11" s="1" t="s">
        <v>630</v>
      </c>
      <c r="AG11" s="4">
        <v>1531548.98</v>
      </c>
      <c r="AH11" s="1" t="s">
        <v>860</v>
      </c>
      <c r="AI11" s="1"/>
      <c r="AJ11" s="1"/>
      <c r="AK11" s="1"/>
      <c r="AL11" s="1" t="s">
        <v>486</v>
      </c>
      <c r="AM11" s="1" t="s">
        <v>408</v>
      </c>
      <c r="AN11" s="1"/>
      <c r="AO11" s="1" t="s">
        <v>30</v>
      </c>
      <c r="AP11" s="1"/>
      <c r="AQ11" s="1"/>
      <c r="AR11" s="2"/>
      <c r="AS11" s="1"/>
      <c r="AT11" s="3">
        <v>44202</v>
      </c>
      <c r="AU11" s="3">
        <v>44217</v>
      </c>
      <c r="AV11" s="1" t="s">
        <v>851</v>
      </c>
      <c r="AW11" s="5">
        <v>44208.42560749557</v>
      </c>
      <c r="AX11" s="1" t="s">
        <v>205</v>
      </c>
      <c r="AY11" s="4">
        <v>1531548.98</v>
      </c>
      <c r="AZ11" s="1"/>
      <c r="BA11" s="3">
        <v>44561</v>
      </c>
      <c r="BB11" s="5">
        <v>44561</v>
      </c>
      <c r="BC11" s="1" t="s">
        <v>872</v>
      </c>
      <c r="BD11" s="1"/>
      <c r="BE11" s="1"/>
      <c r="BF11" s="1" t="s">
        <v>103</v>
      </c>
    </row>
    <row r="12" spans="1:58" x14ac:dyDescent="0.25">
      <c r="A12" s="1">
        <v>11</v>
      </c>
      <c r="B12" s="2" t="str">
        <f>HYPERLINK("https://my.zakupki.prom.ua/remote/dispatcher/state_purchase_view/22326973", "UA-2020-12-17-013731-c")</f>
        <v>UA-2020-12-17-013731-c</v>
      </c>
      <c r="C12" s="2" t="s">
        <v>626</v>
      </c>
      <c r="D12" s="1" t="s">
        <v>651</v>
      </c>
      <c r="E12" s="1" t="s">
        <v>869</v>
      </c>
      <c r="F12" s="1" t="s">
        <v>145</v>
      </c>
      <c r="G12" s="1" t="s">
        <v>538</v>
      </c>
      <c r="H12" s="1" t="s">
        <v>750</v>
      </c>
      <c r="I12" s="1" t="s">
        <v>769</v>
      </c>
      <c r="J12" s="1" t="s">
        <v>112</v>
      </c>
      <c r="K12" s="1" t="s">
        <v>598</v>
      </c>
      <c r="L12" s="1" t="s">
        <v>598</v>
      </c>
      <c r="M12" s="1" t="s">
        <v>104</v>
      </c>
      <c r="N12" s="1" t="s">
        <v>104</v>
      </c>
      <c r="O12" s="1" t="s">
        <v>104</v>
      </c>
      <c r="P12" s="3">
        <v>44182</v>
      </c>
      <c r="Q12" s="3">
        <v>44182</v>
      </c>
      <c r="R12" s="3">
        <v>44188</v>
      </c>
      <c r="S12" s="3">
        <v>44182</v>
      </c>
      <c r="T12" s="3">
        <v>44198</v>
      </c>
      <c r="U12" s="1" t="s">
        <v>844</v>
      </c>
      <c r="V12" s="1">
        <v>1</v>
      </c>
      <c r="W12" s="4">
        <v>210000</v>
      </c>
      <c r="X12" s="1" t="s">
        <v>626</v>
      </c>
      <c r="Y12" s="1">
        <v>3500</v>
      </c>
      <c r="Z12" s="4">
        <v>60</v>
      </c>
      <c r="AA12" s="1" t="s">
        <v>859</v>
      </c>
      <c r="AB12" s="4">
        <v>2100</v>
      </c>
      <c r="AC12" s="1" t="s">
        <v>468</v>
      </c>
      <c r="AD12" s="1" t="s">
        <v>750</v>
      </c>
      <c r="AE12" s="1" t="s">
        <v>540</v>
      </c>
      <c r="AF12" s="1" t="s">
        <v>630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2"/>
      <c r="AS12" s="1"/>
      <c r="AT12" s="1"/>
      <c r="AU12" s="1"/>
      <c r="AV12" s="1" t="s">
        <v>852</v>
      </c>
      <c r="AW12" s="5">
        <v>44198.658114518985</v>
      </c>
      <c r="AX12" s="1"/>
      <c r="AY12" s="1"/>
      <c r="AZ12" s="1"/>
      <c r="BA12" s="3">
        <v>44561</v>
      </c>
      <c r="BB12" s="1"/>
      <c r="BC12" s="1"/>
      <c r="BD12" s="1"/>
      <c r="BE12" s="1"/>
      <c r="BF12" s="1" t="s">
        <v>289</v>
      </c>
    </row>
    <row r="13" spans="1:58" x14ac:dyDescent="0.25">
      <c r="A13" s="1">
        <v>12</v>
      </c>
      <c r="B13" s="2" t="str">
        <f>HYPERLINK("https://my.zakupki.prom.ua/remote/dispatcher/state_purchase_view/21835627", "UA-2020-12-07-003885-c")</f>
        <v>UA-2020-12-07-003885-c</v>
      </c>
      <c r="C13" s="2" t="s">
        <v>626</v>
      </c>
      <c r="D13" s="1" t="s">
        <v>541</v>
      </c>
      <c r="E13" s="1" t="s">
        <v>543</v>
      </c>
      <c r="F13" s="1" t="s">
        <v>414</v>
      </c>
      <c r="G13" s="1" t="s">
        <v>569</v>
      </c>
      <c r="H13" s="1" t="s">
        <v>750</v>
      </c>
      <c r="I13" s="1" t="s">
        <v>769</v>
      </c>
      <c r="J13" s="1" t="s">
        <v>112</v>
      </c>
      <c r="K13" s="1" t="s">
        <v>598</v>
      </c>
      <c r="L13" s="1" t="s">
        <v>598</v>
      </c>
      <c r="M13" s="1" t="s">
        <v>104</v>
      </c>
      <c r="N13" s="1" t="s">
        <v>104</v>
      </c>
      <c r="O13" s="1" t="s">
        <v>104</v>
      </c>
      <c r="P13" s="3">
        <v>44172</v>
      </c>
      <c r="Q13" s="1"/>
      <c r="R13" s="1"/>
      <c r="S13" s="1"/>
      <c r="T13" s="1"/>
      <c r="U13" s="1" t="s">
        <v>843</v>
      </c>
      <c r="V13" s="1">
        <v>1</v>
      </c>
      <c r="W13" s="4">
        <v>44830</v>
      </c>
      <c r="X13" s="1" t="s">
        <v>626</v>
      </c>
      <c r="Y13" s="1" t="s">
        <v>860</v>
      </c>
      <c r="Z13" s="1" t="s">
        <v>860</v>
      </c>
      <c r="AA13" s="1" t="s">
        <v>860</v>
      </c>
      <c r="AB13" s="1" t="s">
        <v>865</v>
      </c>
      <c r="AC13" s="1" t="s">
        <v>468</v>
      </c>
      <c r="AD13" s="1" t="s">
        <v>630</v>
      </c>
      <c r="AE13" s="1" t="s">
        <v>540</v>
      </c>
      <c r="AF13" s="1" t="s">
        <v>630</v>
      </c>
      <c r="AG13" s="4">
        <v>44830</v>
      </c>
      <c r="AH13" s="1" t="s">
        <v>860</v>
      </c>
      <c r="AI13" s="1"/>
      <c r="AJ13" s="1"/>
      <c r="AK13" s="1"/>
      <c r="AL13" s="1" t="s">
        <v>790</v>
      </c>
      <c r="AM13" s="1" t="s">
        <v>286</v>
      </c>
      <c r="AN13" s="1"/>
      <c r="AO13" s="1" t="s">
        <v>68</v>
      </c>
      <c r="AP13" s="1"/>
      <c r="AQ13" s="1"/>
      <c r="AR13" s="2"/>
      <c r="AS13" s="1"/>
      <c r="AT13" s="1"/>
      <c r="AU13" s="1"/>
      <c r="AV13" s="1" t="s">
        <v>851</v>
      </c>
      <c r="AW13" s="5">
        <v>44172.658849003135</v>
      </c>
      <c r="AX13" s="1" t="s">
        <v>345</v>
      </c>
      <c r="AY13" s="4">
        <v>44830</v>
      </c>
      <c r="AZ13" s="1"/>
      <c r="BA13" s="3">
        <v>44196</v>
      </c>
      <c r="BB13" s="5">
        <v>44196</v>
      </c>
      <c r="BC13" s="1" t="s">
        <v>872</v>
      </c>
      <c r="BD13" s="1"/>
      <c r="BE13" s="1"/>
      <c r="BF13" s="1" t="s">
        <v>103</v>
      </c>
    </row>
    <row r="14" spans="1:58" x14ac:dyDescent="0.25">
      <c r="A14" s="1">
        <v>13</v>
      </c>
      <c r="B14" s="2" t="str">
        <f>HYPERLINK("https://my.zakupki.prom.ua/remote/dispatcher/state_purchase_view/21295621", "UA-2020-11-20-011450-c")</f>
        <v>UA-2020-11-20-011450-c</v>
      </c>
      <c r="C14" s="2" t="s">
        <v>626</v>
      </c>
      <c r="D14" s="1" t="s">
        <v>693</v>
      </c>
      <c r="E14" s="1" t="s">
        <v>693</v>
      </c>
      <c r="F14" s="1" t="s">
        <v>126</v>
      </c>
      <c r="G14" s="1" t="s">
        <v>538</v>
      </c>
      <c r="H14" s="1" t="s">
        <v>750</v>
      </c>
      <c r="I14" s="1" t="s">
        <v>769</v>
      </c>
      <c r="J14" s="1" t="s">
        <v>112</v>
      </c>
      <c r="K14" s="1" t="s">
        <v>598</v>
      </c>
      <c r="L14" s="1" t="s">
        <v>598</v>
      </c>
      <c r="M14" s="1" t="s">
        <v>104</v>
      </c>
      <c r="N14" s="1" t="s">
        <v>104</v>
      </c>
      <c r="O14" s="1" t="s">
        <v>104</v>
      </c>
      <c r="P14" s="3">
        <v>44155</v>
      </c>
      <c r="Q14" s="3">
        <v>44155</v>
      </c>
      <c r="R14" s="3">
        <v>44161</v>
      </c>
      <c r="S14" s="3">
        <v>44155</v>
      </c>
      <c r="T14" s="3">
        <v>44171</v>
      </c>
      <c r="U14" s="5">
        <v>44173.504363425927</v>
      </c>
      <c r="V14" s="1">
        <v>5</v>
      </c>
      <c r="W14" s="4">
        <v>4394950</v>
      </c>
      <c r="X14" s="1" t="s">
        <v>626</v>
      </c>
      <c r="Y14" s="1">
        <v>627850</v>
      </c>
      <c r="Z14" s="4">
        <v>7</v>
      </c>
      <c r="AA14" s="1" t="s">
        <v>863</v>
      </c>
      <c r="AB14" s="4">
        <v>43949.5</v>
      </c>
      <c r="AC14" s="1" t="s">
        <v>468</v>
      </c>
      <c r="AD14" s="1" t="s">
        <v>750</v>
      </c>
      <c r="AE14" s="1" t="s">
        <v>540</v>
      </c>
      <c r="AF14" s="1" t="s">
        <v>630</v>
      </c>
      <c r="AG14" s="4">
        <v>2561628</v>
      </c>
      <c r="AH14" s="4">
        <v>4.08</v>
      </c>
      <c r="AI14" s="1" t="s">
        <v>742</v>
      </c>
      <c r="AJ14" s="4">
        <v>1833322</v>
      </c>
      <c r="AK14" s="4">
        <v>0.41714285714285715</v>
      </c>
      <c r="AL14" s="1" t="s">
        <v>762</v>
      </c>
      <c r="AM14" s="1" t="s">
        <v>394</v>
      </c>
      <c r="AN14" s="1" t="s">
        <v>466</v>
      </c>
      <c r="AO14" s="1" t="s">
        <v>381</v>
      </c>
      <c r="AP14" s="4">
        <v>439495</v>
      </c>
      <c r="AQ14" s="4">
        <v>0.1</v>
      </c>
      <c r="AR14" s="2" t="str">
        <f>HYPERLINK("https://auction.openprocurement.org/tenders/12da6deb4beb4eeeb006511402ebfa15")</f>
        <v>https://auction.openprocurement.org/tenders/12da6deb4beb4eeeb006511402ebfa15</v>
      </c>
      <c r="AS14" s="5">
        <v>44229.784545957882</v>
      </c>
      <c r="AT14" s="3">
        <v>44240</v>
      </c>
      <c r="AU14" s="3">
        <v>44250</v>
      </c>
      <c r="AV14" s="1" t="s">
        <v>851</v>
      </c>
      <c r="AW14" s="5">
        <v>44242.373724536446</v>
      </c>
      <c r="AX14" s="1" t="s">
        <v>401</v>
      </c>
      <c r="AY14" s="4">
        <v>3955455</v>
      </c>
      <c r="AZ14" s="3">
        <v>44197</v>
      </c>
      <c r="BA14" s="3">
        <v>44561</v>
      </c>
      <c r="BB14" s="5">
        <v>44561</v>
      </c>
      <c r="BC14" s="1" t="s">
        <v>872</v>
      </c>
      <c r="BD14" s="1"/>
      <c r="BE14" s="1"/>
      <c r="BF14" s="1" t="s">
        <v>398</v>
      </c>
    </row>
    <row r="15" spans="1:58" x14ac:dyDescent="0.25">
      <c r="A15" s="1">
        <v>14</v>
      </c>
      <c r="B15" s="2" t="str">
        <f>HYPERLINK("https://my.zakupki.prom.ua/remote/dispatcher/state_purchase_view/21813813", "UA-2020-12-07-005660-b")</f>
        <v>UA-2020-12-07-005660-b</v>
      </c>
      <c r="C15" s="2" t="s">
        <v>626</v>
      </c>
      <c r="D15" s="1" t="s">
        <v>530</v>
      </c>
      <c r="E15" s="1" t="s">
        <v>530</v>
      </c>
      <c r="F15" s="1" t="s">
        <v>440</v>
      </c>
      <c r="G15" s="1" t="s">
        <v>569</v>
      </c>
      <c r="H15" s="1" t="s">
        <v>750</v>
      </c>
      <c r="I15" s="1" t="s">
        <v>769</v>
      </c>
      <c r="J15" s="1" t="s">
        <v>112</v>
      </c>
      <c r="K15" s="1" t="s">
        <v>598</v>
      </c>
      <c r="L15" s="1" t="s">
        <v>598</v>
      </c>
      <c r="M15" s="1" t="s">
        <v>104</v>
      </c>
      <c r="N15" s="1" t="s">
        <v>104</v>
      </c>
      <c r="O15" s="1" t="s">
        <v>104</v>
      </c>
      <c r="P15" s="3">
        <v>44172</v>
      </c>
      <c r="Q15" s="1"/>
      <c r="R15" s="1"/>
      <c r="S15" s="1"/>
      <c r="T15" s="1"/>
      <c r="U15" s="1" t="s">
        <v>843</v>
      </c>
      <c r="V15" s="1">
        <v>1</v>
      </c>
      <c r="W15" s="4">
        <v>381</v>
      </c>
      <c r="X15" s="1" t="s">
        <v>626</v>
      </c>
      <c r="Y15" s="1">
        <v>1</v>
      </c>
      <c r="Z15" s="4">
        <v>381</v>
      </c>
      <c r="AA15" s="1" t="s">
        <v>870</v>
      </c>
      <c r="AB15" s="1" t="s">
        <v>865</v>
      </c>
      <c r="AC15" s="1" t="s">
        <v>468</v>
      </c>
      <c r="AD15" s="1" t="s">
        <v>630</v>
      </c>
      <c r="AE15" s="1" t="s">
        <v>540</v>
      </c>
      <c r="AF15" s="1" t="s">
        <v>630</v>
      </c>
      <c r="AG15" s="4">
        <v>381</v>
      </c>
      <c r="AH15" s="4">
        <v>381</v>
      </c>
      <c r="AI15" s="1"/>
      <c r="AJ15" s="1"/>
      <c r="AK15" s="1"/>
      <c r="AL15" s="1" t="s">
        <v>796</v>
      </c>
      <c r="AM15" s="1" t="s">
        <v>193</v>
      </c>
      <c r="AN15" s="1"/>
      <c r="AO15" s="1" t="s">
        <v>83</v>
      </c>
      <c r="AP15" s="1"/>
      <c r="AQ15" s="1"/>
      <c r="AR15" s="2"/>
      <c r="AS15" s="1"/>
      <c r="AT15" s="1"/>
      <c r="AU15" s="1"/>
      <c r="AV15" s="1" t="s">
        <v>851</v>
      </c>
      <c r="AW15" s="5">
        <v>44172.498973050744</v>
      </c>
      <c r="AX15" s="1" t="s">
        <v>157</v>
      </c>
      <c r="AY15" s="4">
        <v>381</v>
      </c>
      <c r="AZ15" s="1"/>
      <c r="BA15" s="3">
        <v>44185</v>
      </c>
      <c r="BB15" s="5">
        <v>44196</v>
      </c>
      <c r="BC15" s="1" t="s">
        <v>872</v>
      </c>
      <c r="BD15" s="1"/>
      <c r="BE15" s="1"/>
      <c r="BF15" s="1" t="s">
        <v>103</v>
      </c>
    </row>
    <row r="16" spans="1:58" x14ac:dyDescent="0.25">
      <c r="A16" s="1">
        <v>15</v>
      </c>
      <c r="B16" s="2" t="str">
        <f>HYPERLINK("https://my.zakupki.prom.ua/remote/dispatcher/state_purchase_view/21719468", "UA-2020-12-03-009951-b")</f>
        <v>UA-2020-12-03-009951-b</v>
      </c>
      <c r="C16" s="2" t="s">
        <v>626</v>
      </c>
      <c r="D16" s="1" t="s">
        <v>526</v>
      </c>
      <c r="E16" s="1" t="s">
        <v>526</v>
      </c>
      <c r="F16" s="1" t="s">
        <v>440</v>
      </c>
      <c r="G16" s="1" t="s">
        <v>569</v>
      </c>
      <c r="H16" s="1" t="s">
        <v>750</v>
      </c>
      <c r="I16" s="1" t="s">
        <v>769</v>
      </c>
      <c r="J16" s="1" t="s">
        <v>112</v>
      </c>
      <c r="K16" s="1" t="s">
        <v>598</v>
      </c>
      <c r="L16" s="1" t="s">
        <v>598</v>
      </c>
      <c r="M16" s="1" t="s">
        <v>104</v>
      </c>
      <c r="N16" s="1" t="s">
        <v>104</v>
      </c>
      <c r="O16" s="1" t="s">
        <v>104</v>
      </c>
      <c r="P16" s="3">
        <v>44168</v>
      </c>
      <c r="Q16" s="1"/>
      <c r="R16" s="1"/>
      <c r="S16" s="1"/>
      <c r="T16" s="1"/>
      <c r="U16" s="1" t="s">
        <v>843</v>
      </c>
      <c r="V16" s="1">
        <v>1</v>
      </c>
      <c r="W16" s="4">
        <v>604.67999999999995</v>
      </c>
      <c r="X16" s="1" t="s">
        <v>626</v>
      </c>
      <c r="Y16" s="1">
        <v>1</v>
      </c>
      <c r="Z16" s="4">
        <v>604.67999999999995</v>
      </c>
      <c r="AA16" s="1" t="s">
        <v>870</v>
      </c>
      <c r="AB16" s="1" t="s">
        <v>865</v>
      </c>
      <c r="AC16" s="1" t="s">
        <v>468</v>
      </c>
      <c r="AD16" s="1" t="s">
        <v>630</v>
      </c>
      <c r="AE16" s="1" t="s">
        <v>540</v>
      </c>
      <c r="AF16" s="1" t="s">
        <v>630</v>
      </c>
      <c r="AG16" s="4">
        <v>604.67999999999995</v>
      </c>
      <c r="AH16" s="4">
        <v>604.67999999999995</v>
      </c>
      <c r="AI16" s="1"/>
      <c r="AJ16" s="1"/>
      <c r="AK16" s="1"/>
      <c r="AL16" s="1" t="s">
        <v>639</v>
      </c>
      <c r="AM16" s="1" t="s">
        <v>202</v>
      </c>
      <c r="AN16" s="1"/>
      <c r="AO16" s="1" t="s">
        <v>87</v>
      </c>
      <c r="AP16" s="1"/>
      <c r="AQ16" s="1"/>
      <c r="AR16" s="2"/>
      <c r="AS16" s="1"/>
      <c r="AT16" s="1"/>
      <c r="AU16" s="1"/>
      <c r="AV16" s="1" t="s">
        <v>851</v>
      </c>
      <c r="AW16" s="5">
        <v>44168.643527471701</v>
      </c>
      <c r="AX16" s="1" t="s">
        <v>336</v>
      </c>
      <c r="AY16" s="4">
        <v>604.67999999999995</v>
      </c>
      <c r="AZ16" s="1"/>
      <c r="BA16" s="3">
        <v>44196</v>
      </c>
      <c r="BB16" s="5">
        <v>44196</v>
      </c>
      <c r="BC16" s="1" t="s">
        <v>872</v>
      </c>
      <c r="BD16" s="1"/>
      <c r="BE16" s="1"/>
      <c r="BF16" s="1" t="s">
        <v>103</v>
      </c>
    </row>
    <row r="17" spans="1:58" x14ac:dyDescent="0.25">
      <c r="A17" s="1">
        <v>16</v>
      </c>
      <c r="B17" s="2" t="str">
        <f>HYPERLINK("https://my.zakupki.prom.ua/remote/dispatcher/state_purchase_view/21819748", "UA-2020-12-07-007753-b")</f>
        <v>UA-2020-12-07-007753-b</v>
      </c>
      <c r="C17" s="2" t="s">
        <v>626</v>
      </c>
      <c r="D17" s="1" t="s">
        <v>494</v>
      </c>
      <c r="E17" s="1" t="s">
        <v>494</v>
      </c>
      <c r="F17" s="1" t="s">
        <v>406</v>
      </c>
      <c r="G17" s="1" t="s">
        <v>569</v>
      </c>
      <c r="H17" s="1" t="s">
        <v>750</v>
      </c>
      <c r="I17" s="1" t="s">
        <v>769</v>
      </c>
      <c r="J17" s="1" t="s">
        <v>112</v>
      </c>
      <c r="K17" s="1" t="s">
        <v>598</v>
      </c>
      <c r="L17" s="1" t="s">
        <v>598</v>
      </c>
      <c r="M17" s="1" t="s">
        <v>104</v>
      </c>
      <c r="N17" s="1" t="s">
        <v>104</v>
      </c>
      <c r="O17" s="1" t="s">
        <v>104</v>
      </c>
      <c r="P17" s="3">
        <v>44172</v>
      </c>
      <c r="Q17" s="1"/>
      <c r="R17" s="1"/>
      <c r="S17" s="1"/>
      <c r="T17" s="1"/>
      <c r="U17" s="1" t="s">
        <v>843</v>
      </c>
      <c r="V17" s="1">
        <v>1</v>
      </c>
      <c r="W17" s="4">
        <v>2890</v>
      </c>
      <c r="X17" s="1" t="s">
        <v>626</v>
      </c>
      <c r="Y17" s="1">
        <v>1</v>
      </c>
      <c r="Z17" s="4">
        <v>2890</v>
      </c>
      <c r="AA17" s="1" t="s">
        <v>881</v>
      </c>
      <c r="AB17" s="1" t="s">
        <v>865</v>
      </c>
      <c r="AC17" s="1" t="s">
        <v>468</v>
      </c>
      <c r="AD17" s="1" t="s">
        <v>630</v>
      </c>
      <c r="AE17" s="1" t="s">
        <v>540</v>
      </c>
      <c r="AF17" s="1" t="s">
        <v>630</v>
      </c>
      <c r="AG17" s="4">
        <v>2890</v>
      </c>
      <c r="AH17" s="4">
        <v>2890</v>
      </c>
      <c r="AI17" s="1"/>
      <c r="AJ17" s="1"/>
      <c r="AK17" s="1"/>
      <c r="AL17" s="1" t="s">
        <v>5</v>
      </c>
      <c r="AM17" s="1" t="s">
        <v>173</v>
      </c>
      <c r="AN17" s="1"/>
      <c r="AO17" s="1" t="s">
        <v>39</v>
      </c>
      <c r="AP17" s="1"/>
      <c r="AQ17" s="1"/>
      <c r="AR17" s="2"/>
      <c r="AS17" s="1"/>
      <c r="AT17" s="1"/>
      <c r="AU17" s="1"/>
      <c r="AV17" s="1" t="s">
        <v>851</v>
      </c>
      <c r="AW17" s="5">
        <v>44172.546977503378</v>
      </c>
      <c r="AX17" s="1" t="s">
        <v>330</v>
      </c>
      <c r="AY17" s="4">
        <v>2890</v>
      </c>
      <c r="AZ17" s="1"/>
      <c r="BA17" s="3">
        <v>44183</v>
      </c>
      <c r="BB17" s="5">
        <v>44196</v>
      </c>
      <c r="BC17" s="1" t="s">
        <v>872</v>
      </c>
      <c r="BD17" s="1"/>
      <c r="BE17" s="1"/>
      <c r="BF17" s="1" t="s">
        <v>103</v>
      </c>
    </row>
    <row r="18" spans="1:58" x14ac:dyDescent="0.25">
      <c r="A18" s="1">
        <v>17</v>
      </c>
      <c r="B18" s="2" t="str">
        <f>HYPERLINK("https://my.zakupki.prom.ua/remote/dispatcher/state_purchase_view/21838833", "UA-2020-12-07-004688-c")</f>
        <v>UA-2020-12-07-004688-c</v>
      </c>
      <c r="C18" s="2" t="s">
        <v>626</v>
      </c>
      <c r="D18" s="1" t="s">
        <v>528</v>
      </c>
      <c r="E18" s="1" t="s">
        <v>528</v>
      </c>
      <c r="F18" s="1" t="s">
        <v>440</v>
      </c>
      <c r="G18" s="1" t="s">
        <v>569</v>
      </c>
      <c r="H18" s="1" t="s">
        <v>750</v>
      </c>
      <c r="I18" s="1" t="s">
        <v>769</v>
      </c>
      <c r="J18" s="1" t="s">
        <v>112</v>
      </c>
      <c r="K18" s="1" t="s">
        <v>598</v>
      </c>
      <c r="L18" s="1" t="s">
        <v>598</v>
      </c>
      <c r="M18" s="1" t="s">
        <v>104</v>
      </c>
      <c r="N18" s="1" t="s">
        <v>104</v>
      </c>
      <c r="O18" s="1" t="s">
        <v>104</v>
      </c>
      <c r="P18" s="3">
        <v>44172</v>
      </c>
      <c r="Q18" s="1"/>
      <c r="R18" s="1"/>
      <c r="S18" s="1"/>
      <c r="T18" s="1"/>
      <c r="U18" s="1" t="s">
        <v>843</v>
      </c>
      <c r="V18" s="1">
        <v>1</v>
      </c>
      <c r="W18" s="4">
        <v>252</v>
      </c>
      <c r="X18" s="1" t="s">
        <v>626</v>
      </c>
      <c r="Y18" s="1">
        <v>1</v>
      </c>
      <c r="Z18" s="4">
        <v>252</v>
      </c>
      <c r="AA18" s="1" t="s">
        <v>870</v>
      </c>
      <c r="AB18" s="1" t="s">
        <v>865</v>
      </c>
      <c r="AC18" s="1" t="s">
        <v>468</v>
      </c>
      <c r="AD18" s="1" t="s">
        <v>630</v>
      </c>
      <c r="AE18" s="1" t="s">
        <v>540</v>
      </c>
      <c r="AF18" s="1" t="s">
        <v>630</v>
      </c>
      <c r="AG18" s="4">
        <v>252</v>
      </c>
      <c r="AH18" s="4">
        <v>252</v>
      </c>
      <c r="AI18" s="1"/>
      <c r="AJ18" s="1"/>
      <c r="AK18" s="1"/>
      <c r="AL18" s="1" t="s">
        <v>499</v>
      </c>
      <c r="AM18" s="1" t="s">
        <v>110</v>
      </c>
      <c r="AN18" s="1"/>
      <c r="AO18" s="1" t="s">
        <v>69</v>
      </c>
      <c r="AP18" s="1"/>
      <c r="AQ18" s="1"/>
      <c r="AR18" s="2"/>
      <c r="AS18" s="1"/>
      <c r="AT18" s="1"/>
      <c r="AU18" s="1"/>
      <c r="AV18" s="1" t="s">
        <v>851</v>
      </c>
      <c r="AW18" s="5">
        <v>44172.677032178552</v>
      </c>
      <c r="AX18" s="1" t="s">
        <v>346</v>
      </c>
      <c r="AY18" s="4">
        <v>252</v>
      </c>
      <c r="AZ18" s="1"/>
      <c r="BA18" s="3">
        <v>44196</v>
      </c>
      <c r="BB18" s="5">
        <v>44196</v>
      </c>
      <c r="BC18" s="1" t="s">
        <v>872</v>
      </c>
      <c r="BD18" s="1"/>
      <c r="BE18" s="1"/>
      <c r="BF18" s="1" t="s">
        <v>103</v>
      </c>
    </row>
    <row r="19" spans="1:58" x14ac:dyDescent="0.25">
      <c r="A19" s="1">
        <v>18</v>
      </c>
      <c r="B19" s="2" t="str">
        <f>HYPERLINK("https://my.zakupki.prom.ua/remote/dispatcher/state_purchase_view/21838109", "UA-2020-12-07-004503-c")</f>
        <v>UA-2020-12-07-004503-c</v>
      </c>
      <c r="C19" s="2" t="s">
        <v>626</v>
      </c>
      <c r="D19" s="1" t="s">
        <v>678</v>
      </c>
      <c r="E19" s="1" t="s">
        <v>678</v>
      </c>
      <c r="F19" s="1" t="s">
        <v>423</v>
      </c>
      <c r="G19" s="1" t="s">
        <v>569</v>
      </c>
      <c r="H19" s="1" t="s">
        <v>750</v>
      </c>
      <c r="I19" s="1" t="s">
        <v>769</v>
      </c>
      <c r="J19" s="1" t="s">
        <v>112</v>
      </c>
      <c r="K19" s="1" t="s">
        <v>598</v>
      </c>
      <c r="L19" s="1" t="s">
        <v>598</v>
      </c>
      <c r="M19" s="1" t="s">
        <v>104</v>
      </c>
      <c r="N19" s="1" t="s">
        <v>104</v>
      </c>
      <c r="O19" s="1" t="s">
        <v>104</v>
      </c>
      <c r="P19" s="3">
        <v>44172</v>
      </c>
      <c r="Q19" s="1"/>
      <c r="R19" s="1"/>
      <c r="S19" s="1"/>
      <c r="T19" s="1"/>
      <c r="U19" s="1" t="s">
        <v>843</v>
      </c>
      <c r="V19" s="1">
        <v>1</v>
      </c>
      <c r="W19" s="4">
        <v>21005.4</v>
      </c>
      <c r="X19" s="1" t="s">
        <v>626</v>
      </c>
      <c r="Y19" s="1">
        <v>1</v>
      </c>
      <c r="Z19" s="4">
        <v>21005.4</v>
      </c>
      <c r="AA19" s="1" t="s">
        <v>873</v>
      </c>
      <c r="AB19" s="1" t="s">
        <v>865</v>
      </c>
      <c r="AC19" s="1" t="s">
        <v>468</v>
      </c>
      <c r="AD19" s="1" t="s">
        <v>750</v>
      </c>
      <c r="AE19" s="1" t="s">
        <v>540</v>
      </c>
      <c r="AF19" s="1" t="s">
        <v>630</v>
      </c>
      <c r="AG19" s="4">
        <v>21002.400000000001</v>
      </c>
      <c r="AH19" s="4">
        <v>21002.400000000001</v>
      </c>
      <c r="AI19" s="1"/>
      <c r="AJ19" s="4">
        <v>3</v>
      </c>
      <c r="AK19" s="4">
        <v>1.4282041760690106E-4</v>
      </c>
      <c r="AL19" s="1" t="s">
        <v>744</v>
      </c>
      <c r="AM19" s="1" t="s">
        <v>136</v>
      </c>
      <c r="AN19" s="1"/>
      <c r="AO19" s="1" t="s">
        <v>97</v>
      </c>
      <c r="AP19" s="4">
        <v>3</v>
      </c>
      <c r="AQ19" s="4">
        <v>1.4282041760690106E-4</v>
      </c>
      <c r="AR19" s="2"/>
      <c r="AS19" s="1"/>
      <c r="AT19" s="1"/>
      <c r="AU19" s="1"/>
      <c r="AV19" s="1" t="s">
        <v>851</v>
      </c>
      <c r="AW19" s="5">
        <v>44172.67918890866</v>
      </c>
      <c r="AX19" s="1" t="s">
        <v>347</v>
      </c>
      <c r="AY19" s="4">
        <v>21002.400000000001</v>
      </c>
      <c r="AZ19" s="1"/>
      <c r="BA19" s="3">
        <v>44196</v>
      </c>
      <c r="BB19" s="5">
        <v>44196</v>
      </c>
      <c r="BC19" s="1" t="s">
        <v>872</v>
      </c>
      <c r="BD19" s="1"/>
      <c r="BE19" s="1"/>
      <c r="BF19" s="1" t="s">
        <v>103</v>
      </c>
    </row>
    <row r="20" spans="1:58" x14ac:dyDescent="0.25">
      <c r="A20" s="1">
        <v>19</v>
      </c>
      <c r="B20" s="2" t="str">
        <f>HYPERLINK("https://my.zakupki.prom.ua/remote/dispatcher/state_purchase_view/20017013", "UA-2020-10-12-002035-b")</f>
        <v>UA-2020-10-12-002035-b</v>
      </c>
      <c r="C20" s="2" t="s">
        <v>626</v>
      </c>
      <c r="D20" s="1" t="s">
        <v>533</v>
      </c>
      <c r="E20" s="1" t="s">
        <v>533</v>
      </c>
      <c r="F20" s="1" t="s">
        <v>440</v>
      </c>
      <c r="G20" s="1" t="s">
        <v>569</v>
      </c>
      <c r="H20" s="1" t="s">
        <v>750</v>
      </c>
      <c r="I20" s="1" t="s">
        <v>769</v>
      </c>
      <c r="J20" s="1" t="s">
        <v>112</v>
      </c>
      <c r="K20" s="1" t="s">
        <v>598</v>
      </c>
      <c r="L20" s="1" t="s">
        <v>598</v>
      </c>
      <c r="M20" s="1" t="s">
        <v>104</v>
      </c>
      <c r="N20" s="1" t="s">
        <v>104</v>
      </c>
      <c r="O20" s="1" t="s">
        <v>104</v>
      </c>
      <c r="P20" s="3">
        <v>44116</v>
      </c>
      <c r="Q20" s="1"/>
      <c r="R20" s="1"/>
      <c r="S20" s="1"/>
      <c r="T20" s="1"/>
      <c r="U20" s="1" t="s">
        <v>843</v>
      </c>
      <c r="V20" s="1">
        <v>1</v>
      </c>
      <c r="W20" s="4">
        <v>587</v>
      </c>
      <c r="X20" s="1" t="s">
        <v>626</v>
      </c>
      <c r="Y20" s="1">
        <v>1</v>
      </c>
      <c r="Z20" s="4">
        <v>587</v>
      </c>
      <c r="AA20" s="1" t="s">
        <v>870</v>
      </c>
      <c r="AB20" s="1" t="s">
        <v>865</v>
      </c>
      <c r="AC20" s="1" t="s">
        <v>468</v>
      </c>
      <c r="AD20" s="1" t="s">
        <v>630</v>
      </c>
      <c r="AE20" s="1" t="s">
        <v>540</v>
      </c>
      <c r="AF20" s="1" t="s">
        <v>630</v>
      </c>
      <c r="AG20" s="4">
        <v>587</v>
      </c>
      <c r="AH20" s="4">
        <v>587</v>
      </c>
      <c r="AI20" s="1"/>
      <c r="AJ20" s="1"/>
      <c r="AK20" s="1"/>
      <c r="AL20" s="1" t="s">
        <v>499</v>
      </c>
      <c r="AM20" s="1" t="s">
        <v>110</v>
      </c>
      <c r="AN20" s="1"/>
      <c r="AO20" s="1" t="s">
        <v>69</v>
      </c>
      <c r="AP20" s="1"/>
      <c r="AQ20" s="1"/>
      <c r="AR20" s="2"/>
      <c r="AS20" s="1"/>
      <c r="AT20" s="1"/>
      <c r="AU20" s="1"/>
      <c r="AV20" s="1" t="s">
        <v>851</v>
      </c>
      <c r="AW20" s="5">
        <v>44116.448262036167</v>
      </c>
      <c r="AX20" s="1" t="s">
        <v>250</v>
      </c>
      <c r="AY20" s="4">
        <v>587</v>
      </c>
      <c r="AZ20" s="1"/>
      <c r="BA20" s="3">
        <v>44146</v>
      </c>
      <c r="BB20" s="5">
        <v>44196</v>
      </c>
      <c r="BC20" s="1" t="s">
        <v>872</v>
      </c>
      <c r="BD20" s="1"/>
      <c r="BE20" s="1"/>
      <c r="BF20" s="1" t="s">
        <v>103</v>
      </c>
    </row>
    <row r="21" spans="1:58" x14ac:dyDescent="0.25">
      <c r="A21" s="1">
        <v>20</v>
      </c>
      <c r="B21" s="2" t="str">
        <f>HYPERLINK("https://my.zakupki.prom.ua/remote/dispatcher/state_purchase_view/20467476", "UA-2020-10-26-005151-a")</f>
        <v>UA-2020-10-26-005151-a</v>
      </c>
      <c r="C21" s="2" t="s">
        <v>626</v>
      </c>
      <c r="D21" s="1" t="s">
        <v>541</v>
      </c>
      <c r="E21" s="1" t="s">
        <v>541</v>
      </c>
      <c r="F21" s="1" t="s">
        <v>414</v>
      </c>
      <c r="G21" s="1" t="s">
        <v>569</v>
      </c>
      <c r="H21" s="1" t="s">
        <v>750</v>
      </c>
      <c r="I21" s="1" t="s">
        <v>769</v>
      </c>
      <c r="J21" s="1" t="s">
        <v>112</v>
      </c>
      <c r="K21" s="1" t="s">
        <v>598</v>
      </c>
      <c r="L21" s="1" t="s">
        <v>598</v>
      </c>
      <c r="M21" s="1" t="s">
        <v>104</v>
      </c>
      <c r="N21" s="1" t="s">
        <v>104</v>
      </c>
      <c r="O21" s="1" t="s">
        <v>104</v>
      </c>
      <c r="P21" s="3">
        <v>44130</v>
      </c>
      <c r="Q21" s="1"/>
      <c r="R21" s="1"/>
      <c r="S21" s="1"/>
      <c r="T21" s="1"/>
      <c r="U21" s="1" t="s">
        <v>843</v>
      </c>
      <c r="V21" s="1">
        <v>1</v>
      </c>
      <c r="W21" s="4">
        <v>49985</v>
      </c>
      <c r="X21" s="1" t="s">
        <v>626</v>
      </c>
      <c r="Y21" s="1">
        <v>10</v>
      </c>
      <c r="Z21" s="4">
        <v>4998.5</v>
      </c>
      <c r="AA21" s="1" t="s">
        <v>881</v>
      </c>
      <c r="AB21" s="1" t="s">
        <v>865</v>
      </c>
      <c r="AC21" s="1" t="s">
        <v>468</v>
      </c>
      <c r="AD21" s="1" t="s">
        <v>630</v>
      </c>
      <c r="AE21" s="1" t="s">
        <v>540</v>
      </c>
      <c r="AF21" s="1" t="s">
        <v>630</v>
      </c>
      <c r="AG21" s="4">
        <v>49985</v>
      </c>
      <c r="AH21" s="4">
        <v>4998.5</v>
      </c>
      <c r="AI21" s="1"/>
      <c r="AJ21" s="1"/>
      <c r="AK21" s="1"/>
      <c r="AL21" s="1" t="s">
        <v>790</v>
      </c>
      <c r="AM21" s="1" t="s">
        <v>286</v>
      </c>
      <c r="AN21" s="1"/>
      <c r="AO21" s="1" t="s">
        <v>68</v>
      </c>
      <c r="AP21" s="1"/>
      <c r="AQ21" s="1"/>
      <c r="AR21" s="2"/>
      <c r="AS21" s="1"/>
      <c r="AT21" s="1"/>
      <c r="AU21" s="1"/>
      <c r="AV21" s="1" t="s">
        <v>851</v>
      </c>
      <c r="AW21" s="5">
        <v>44130.557296585474</v>
      </c>
      <c r="AX21" s="1" t="s">
        <v>272</v>
      </c>
      <c r="AY21" s="4">
        <v>49985</v>
      </c>
      <c r="AZ21" s="1"/>
      <c r="BA21" s="3">
        <v>44135</v>
      </c>
      <c r="BB21" s="5">
        <v>44196</v>
      </c>
      <c r="BC21" s="1" t="s">
        <v>872</v>
      </c>
      <c r="BD21" s="1"/>
      <c r="BE21" s="1"/>
      <c r="BF21" s="1" t="s">
        <v>103</v>
      </c>
    </row>
    <row r="22" spans="1:58" x14ac:dyDescent="0.25">
      <c r="A22" s="1">
        <v>21</v>
      </c>
      <c r="B22" s="2" t="str">
        <f>HYPERLINK("https://my.zakupki.prom.ua/remote/dispatcher/state_purchase_view/20473344", "UA-2020-10-26-006940-a")</f>
        <v>UA-2020-10-26-006940-a</v>
      </c>
      <c r="C22" s="2" t="s">
        <v>626</v>
      </c>
      <c r="D22" s="1" t="s">
        <v>720</v>
      </c>
      <c r="E22" s="1" t="s">
        <v>720</v>
      </c>
      <c r="F22" s="1" t="s">
        <v>140</v>
      </c>
      <c r="G22" s="1" t="s">
        <v>569</v>
      </c>
      <c r="H22" s="1" t="s">
        <v>750</v>
      </c>
      <c r="I22" s="1" t="s">
        <v>769</v>
      </c>
      <c r="J22" s="1" t="s">
        <v>112</v>
      </c>
      <c r="K22" s="1" t="s">
        <v>598</v>
      </c>
      <c r="L22" s="1" t="s">
        <v>598</v>
      </c>
      <c r="M22" s="1" t="s">
        <v>104</v>
      </c>
      <c r="N22" s="1" t="s">
        <v>104</v>
      </c>
      <c r="O22" s="1" t="s">
        <v>104</v>
      </c>
      <c r="P22" s="3">
        <v>44130</v>
      </c>
      <c r="Q22" s="1"/>
      <c r="R22" s="1"/>
      <c r="S22" s="1"/>
      <c r="T22" s="1"/>
      <c r="U22" s="1" t="s">
        <v>843</v>
      </c>
      <c r="V22" s="1">
        <v>1</v>
      </c>
      <c r="W22" s="4">
        <v>2965</v>
      </c>
      <c r="X22" s="1" t="s">
        <v>626</v>
      </c>
      <c r="Y22" s="1">
        <v>2</v>
      </c>
      <c r="Z22" s="4">
        <v>1482.5</v>
      </c>
      <c r="AA22" s="1" t="s">
        <v>881</v>
      </c>
      <c r="AB22" s="1" t="s">
        <v>865</v>
      </c>
      <c r="AC22" s="1" t="s">
        <v>468</v>
      </c>
      <c r="AD22" s="1" t="s">
        <v>630</v>
      </c>
      <c r="AE22" s="1" t="s">
        <v>540</v>
      </c>
      <c r="AF22" s="1" t="s">
        <v>630</v>
      </c>
      <c r="AG22" s="4">
        <v>2965</v>
      </c>
      <c r="AH22" s="4">
        <v>1482.5</v>
      </c>
      <c r="AI22" s="1"/>
      <c r="AJ22" s="1"/>
      <c r="AK22" s="1"/>
      <c r="AL22" s="1" t="s">
        <v>790</v>
      </c>
      <c r="AM22" s="1" t="s">
        <v>286</v>
      </c>
      <c r="AN22" s="1"/>
      <c r="AO22" s="1" t="s">
        <v>68</v>
      </c>
      <c r="AP22" s="1"/>
      <c r="AQ22" s="1"/>
      <c r="AR22" s="2"/>
      <c r="AS22" s="1"/>
      <c r="AT22" s="1"/>
      <c r="AU22" s="1"/>
      <c r="AV22" s="1" t="s">
        <v>851</v>
      </c>
      <c r="AW22" s="5">
        <v>44130.616026851931</v>
      </c>
      <c r="AX22" s="1" t="s">
        <v>283</v>
      </c>
      <c r="AY22" s="4">
        <v>2965</v>
      </c>
      <c r="AZ22" s="1"/>
      <c r="BA22" s="3">
        <v>44135</v>
      </c>
      <c r="BB22" s="5">
        <v>44196</v>
      </c>
      <c r="BC22" s="1" t="s">
        <v>872</v>
      </c>
      <c r="BD22" s="1"/>
      <c r="BE22" s="1"/>
      <c r="BF22" s="1" t="s">
        <v>103</v>
      </c>
    </row>
    <row r="23" spans="1:58" x14ac:dyDescent="0.25">
      <c r="A23" s="1">
        <v>22</v>
      </c>
      <c r="B23" s="2" t="str">
        <f>HYPERLINK("https://my.zakupki.prom.ua/remote/dispatcher/state_purchase_view/19887023", "UA-2020-10-07-001412-a")</f>
        <v>UA-2020-10-07-001412-a</v>
      </c>
      <c r="C23" s="2" t="s">
        <v>626</v>
      </c>
      <c r="D23" s="1" t="s">
        <v>523</v>
      </c>
      <c r="E23" s="1" t="s">
        <v>523</v>
      </c>
      <c r="F23" s="1" t="s">
        <v>440</v>
      </c>
      <c r="G23" s="1" t="s">
        <v>569</v>
      </c>
      <c r="H23" s="1" t="s">
        <v>750</v>
      </c>
      <c r="I23" s="1" t="s">
        <v>769</v>
      </c>
      <c r="J23" s="1" t="s">
        <v>112</v>
      </c>
      <c r="K23" s="1" t="s">
        <v>598</v>
      </c>
      <c r="L23" s="1" t="s">
        <v>598</v>
      </c>
      <c r="M23" s="1" t="s">
        <v>104</v>
      </c>
      <c r="N23" s="1" t="s">
        <v>104</v>
      </c>
      <c r="O23" s="1" t="s">
        <v>104</v>
      </c>
      <c r="P23" s="3">
        <v>44111</v>
      </c>
      <c r="Q23" s="1"/>
      <c r="R23" s="1"/>
      <c r="S23" s="1"/>
      <c r="T23" s="1"/>
      <c r="U23" s="1" t="s">
        <v>843</v>
      </c>
      <c r="V23" s="1">
        <v>1</v>
      </c>
      <c r="W23" s="4">
        <v>584</v>
      </c>
      <c r="X23" s="1" t="s">
        <v>626</v>
      </c>
      <c r="Y23" s="1">
        <v>1</v>
      </c>
      <c r="Z23" s="4">
        <v>584</v>
      </c>
      <c r="AA23" s="1" t="s">
        <v>870</v>
      </c>
      <c r="AB23" s="1" t="s">
        <v>865</v>
      </c>
      <c r="AC23" s="1" t="s">
        <v>468</v>
      </c>
      <c r="AD23" s="1" t="s">
        <v>630</v>
      </c>
      <c r="AE23" s="1" t="s">
        <v>540</v>
      </c>
      <c r="AF23" s="1" t="s">
        <v>630</v>
      </c>
      <c r="AG23" s="4">
        <v>584</v>
      </c>
      <c r="AH23" s="4">
        <v>584</v>
      </c>
      <c r="AI23" s="1"/>
      <c r="AJ23" s="1"/>
      <c r="AK23" s="1"/>
      <c r="AL23" s="1" t="s">
        <v>499</v>
      </c>
      <c r="AM23" s="1" t="s">
        <v>110</v>
      </c>
      <c r="AN23" s="1"/>
      <c r="AO23" s="1" t="s">
        <v>69</v>
      </c>
      <c r="AP23" s="1"/>
      <c r="AQ23" s="1"/>
      <c r="AR23" s="2"/>
      <c r="AS23" s="1"/>
      <c r="AT23" s="1"/>
      <c r="AU23" s="1"/>
      <c r="AV23" s="1" t="s">
        <v>851</v>
      </c>
      <c r="AW23" s="5">
        <v>44111.422269653689</v>
      </c>
      <c r="AX23" s="1" t="s">
        <v>236</v>
      </c>
      <c r="AY23" s="4">
        <v>584</v>
      </c>
      <c r="AZ23" s="1"/>
      <c r="BA23" s="3">
        <v>44140</v>
      </c>
      <c r="BB23" s="5">
        <v>44196</v>
      </c>
      <c r="BC23" s="1" t="s">
        <v>872</v>
      </c>
      <c r="BD23" s="1"/>
      <c r="BE23" s="1"/>
      <c r="BF23" s="1" t="s">
        <v>103</v>
      </c>
    </row>
    <row r="24" spans="1:58" x14ac:dyDescent="0.25">
      <c r="A24" s="1">
        <v>23</v>
      </c>
      <c r="B24" s="2" t="str">
        <f>HYPERLINK("https://my.zakupki.prom.ua/remote/dispatcher/state_purchase_view/19905775", "UA-2020-10-07-006620-a")</f>
        <v>UA-2020-10-07-006620-a</v>
      </c>
      <c r="C24" s="2" t="s">
        <v>626</v>
      </c>
      <c r="D24" s="1" t="s">
        <v>510</v>
      </c>
      <c r="E24" s="1" t="s">
        <v>510</v>
      </c>
      <c r="F24" s="1" t="s">
        <v>441</v>
      </c>
      <c r="G24" s="1" t="s">
        <v>569</v>
      </c>
      <c r="H24" s="1" t="s">
        <v>750</v>
      </c>
      <c r="I24" s="1" t="s">
        <v>769</v>
      </c>
      <c r="J24" s="1" t="s">
        <v>112</v>
      </c>
      <c r="K24" s="1" t="s">
        <v>598</v>
      </c>
      <c r="L24" s="1" t="s">
        <v>598</v>
      </c>
      <c r="M24" s="1" t="s">
        <v>104</v>
      </c>
      <c r="N24" s="1" t="s">
        <v>104</v>
      </c>
      <c r="O24" s="1" t="s">
        <v>104</v>
      </c>
      <c r="P24" s="3">
        <v>44111</v>
      </c>
      <c r="Q24" s="1"/>
      <c r="R24" s="1"/>
      <c r="S24" s="1"/>
      <c r="T24" s="1"/>
      <c r="U24" s="1" t="s">
        <v>843</v>
      </c>
      <c r="V24" s="1">
        <v>1</v>
      </c>
      <c r="W24" s="4">
        <v>155</v>
      </c>
      <c r="X24" s="1" t="s">
        <v>626</v>
      </c>
      <c r="Y24" s="1">
        <v>1</v>
      </c>
      <c r="Z24" s="4">
        <v>155</v>
      </c>
      <c r="AA24" s="1" t="s">
        <v>870</v>
      </c>
      <c r="AB24" s="1" t="s">
        <v>865</v>
      </c>
      <c r="AC24" s="1" t="s">
        <v>468</v>
      </c>
      <c r="AD24" s="1" t="s">
        <v>630</v>
      </c>
      <c r="AE24" s="1" t="s">
        <v>540</v>
      </c>
      <c r="AF24" s="1" t="s">
        <v>630</v>
      </c>
      <c r="AG24" s="4">
        <v>155</v>
      </c>
      <c r="AH24" s="4">
        <v>155</v>
      </c>
      <c r="AI24" s="1"/>
      <c r="AJ24" s="1"/>
      <c r="AK24" s="1"/>
      <c r="AL24" s="1" t="s">
        <v>499</v>
      </c>
      <c r="AM24" s="1" t="s">
        <v>110</v>
      </c>
      <c r="AN24" s="1"/>
      <c r="AO24" s="1" t="s">
        <v>69</v>
      </c>
      <c r="AP24" s="1"/>
      <c r="AQ24" s="1"/>
      <c r="AR24" s="2"/>
      <c r="AS24" s="1"/>
      <c r="AT24" s="1"/>
      <c r="AU24" s="1"/>
      <c r="AV24" s="1" t="s">
        <v>851</v>
      </c>
      <c r="AW24" s="5">
        <v>44111.604349137138</v>
      </c>
      <c r="AX24" s="1" t="s">
        <v>243</v>
      </c>
      <c r="AY24" s="4">
        <v>155</v>
      </c>
      <c r="AZ24" s="1"/>
      <c r="BA24" s="3">
        <v>44121</v>
      </c>
      <c r="BB24" s="5">
        <v>44196</v>
      </c>
      <c r="BC24" s="1" t="s">
        <v>872</v>
      </c>
      <c r="BD24" s="1"/>
      <c r="BE24" s="1"/>
      <c r="BF24" s="1" t="s">
        <v>103</v>
      </c>
    </row>
    <row r="25" spans="1:58" x14ac:dyDescent="0.25">
      <c r="A25" s="1">
        <v>24</v>
      </c>
      <c r="B25" s="2" t="str">
        <f>HYPERLINK("https://my.zakupki.prom.ua/remote/dispatcher/state_purchase_view/19768572", "UA-2020-10-02-000446-a")</f>
        <v>UA-2020-10-02-000446-a</v>
      </c>
      <c r="C25" s="2" t="s">
        <v>626</v>
      </c>
      <c r="D25" s="1" t="s">
        <v>493</v>
      </c>
      <c r="E25" s="1" t="s">
        <v>493</v>
      </c>
      <c r="F25" s="1" t="s">
        <v>182</v>
      </c>
      <c r="G25" s="1" t="s">
        <v>569</v>
      </c>
      <c r="H25" s="1" t="s">
        <v>750</v>
      </c>
      <c r="I25" s="1" t="s">
        <v>769</v>
      </c>
      <c r="J25" s="1" t="s">
        <v>112</v>
      </c>
      <c r="K25" s="1" t="s">
        <v>598</v>
      </c>
      <c r="L25" s="1" t="s">
        <v>598</v>
      </c>
      <c r="M25" s="1" t="s">
        <v>104</v>
      </c>
      <c r="N25" s="1" t="s">
        <v>104</v>
      </c>
      <c r="O25" s="1" t="s">
        <v>104</v>
      </c>
      <c r="P25" s="3">
        <v>44106</v>
      </c>
      <c r="Q25" s="1"/>
      <c r="R25" s="1"/>
      <c r="S25" s="1"/>
      <c r="T25" s="1"/>
      <c r="U25" s="1" t="s">
        <v>843</v>
      </c>
      <c r="V25" s="1">
        <v>1</v>
      </c>
      <c r="W25" s="4">
        <v>3140</v>
      </c>
      <c r="X25" s="1" t="s">
        <v>626</v>
      </c>
      <c r="Y25" s="1">
        <v>2354</v>
      </c>
      <c r="Z25" s="4">
        <v>1.33</v>
      </c>
      <c r="AA25" s="1" t="s">
        <v>881</v>
      </c>
      <c r="AB25" s="1" t="s">
        <v>865</v>
      </c>
      <c r="AC25" s="1" t="s">
        <v>468</v>
      </c>
      <c r="AD25" s="1" t="s">
        <v>630</v>
      </c>
      <c r="AE25" s="1" t="s">
        <v>540</v>
      </c>
      <c r="AF25" s="1" t="s">
        <v>630</v>
      </c>
      <c r="AG25" s="4">
        <v>3140</v>
      </c>
      <c r="AH25" s="4">
        <v>1.3338997451146983</v>
      </c>
      <c r="AI25" s="1"/>
      <c r="AJ25" s="1"/>
      <c r="AK25" s="1"/>
      <c r="AL25" s="1" t="s">
        <v>799</v>
      </c>
      <c r="AM25" s="1" t="s">
        <v>180</v>
      </c>
      <c r="AN25" s="1"/>
      <c r="AO25" s="1" t="s">
        <v>29</v>
      </c>
      <c r="AP25" s="1"/>
      <c r="AQ25" s="1"/>
      <c r="AR25" s="2"/>
      <c r="AS25" s="1"/>
      <c r="AT25" s="1"/>
      <c r="AU25" s="1"/>
      <c r="AV25" s="1" t="s">
        <v>851</v>
      </c>
      <c r="AW25" s="5">
        <v>44106.379755989663</v>
      </c>
      <c r="AX25" s="1" t="s">
        <v>135</v>
      </c>
      <c r="AY25" s="4">
        <v>3140</v>
      </c>
      <c r="AZ25" s="1"/>
      <c r="BA25" s="3">
        <v>44106</v>
      </c>
      <c r="BB25" s="5">
        <v>44196</v>
      </c>
      <c r="BC25" s="1" t="s">
        <v>872</v>
      </c>
      <c r="BD25" s="1"/>
      <c r="BE25" s="1"/>
      <c r="BF25" s="1" t="s">
        <v>103</v>
      </c>
    </row>
    <row r="26" spans="1:58" x14ac:dyDescent="0.25">
      <c r="A26" s="1">
        <v>25</v>
      </c>
      <c r="B26" s="2" t="str">
        <f>HYPERLINK("https://my.zakupki.prom.ua/remote/dispatcher/state_purchase_view/19763255", "UA-2020-10-01-008914-a")</f>
        <v>UA-2020-10-01-008914-a</v>
      </c>
      <c r="C26" s="2" t="s">
        <v>626</v>
      </c>
      <c r="D26" s="1" t="s">
        <v>757</v>
      </c>
      <c r="E26" s="1" t="s">
        <v>757</v>
      </c>
      <c r="F26" s="1" t="s">
        <v>429</v>
      </c>
      <c r="G26" s="1" t="s">
        <v>569</v>
      </c>
      <c r="H26" s="1" t="s">
        <v>750</v>
      </c>
      <c r="I26" s="1" t="s">
        <v>769</v>
      </c>
      <c r="J26" s="1" t="s">
        <v>112</v>
      </c>
      <c r="K26" s="1" t="s">
        <v>598</v>
      </c>
      <c r="L26" s="1" t="s">
        <v>598</v>
      </c>
      <c r="M26" s="1" t="s">
        <v>104</v>
      </c>
      <c r="N26" s="1" t="s">
        <v>104</v>
      </c>
      <c r="O26" s="1" t="s">
        <v>104</v>
      </c>
      <c r="P26" s="3">
        <v>44105</v>
      </c>
      <c r="Q26" s="1"/>
      <c r="R26" s="1"/>
      <c r="S26" s="1"/>
      <c r="T26" s="1"/>
      <c r="U26" s="1" t="s">
        <v>843</v>
      </c>
      <c r="V26" s="1">
        <v>1</v>
      </c>
      <c r="W26" s="4">
        <v>16234.1</v>
      </c>
      <c r="X26" s="1" t="s">
        <v>626</v>
      </c>
      <c r="Y26" s="1">
        <v>1</v>
      </c>
      <c r="Z26" s="4">
        <v>16234.1</v>
      </c>
      <c r="AA26" s="1" t="s">
        <v>870</v>
      </c>
      <c r="AB26" s="1" t="s">
        <v>865</v>
      </c>
      <c r="AC26" s="1" t="s">
        <v>468</v>
      </c>
      <c r="AD26" s="1" t="s">
        <v>750</v>
      </c>
      <c r="AE26" s="1" t="s">
        <v>540</v>
      </c>
      <c r="AF26" s="1" t="s">
        <v>630</v>
      </c>
      <c r="AG26" s="4">
        <v>16234.1</v>
      </c>
      <c r="AH26" s="4">
        <v>16234.1</v>
      </c>
      <c r="AI26" s="1"/>
      <c r="AJ26" s="1"/>
      <c r="AK26" s="1"/>
      <c r="AL26" s="1" t="s">
        <v>484</v>
      </c>
      <c r="AM26" s="1" t="s">
        <v>118</v>
      </c>
      <c r="AN26" s="1"/>
      <c r="AO26" s="1" t="s">
        <v>15</v>
      </c>
      <c r="AP26" s="1"/>
      <c r="AQ26" s="1"/>
      <c r="AR26" s="2"/>
      <c r="AS26" s="1"/>
      <c r="AT26" s="1"/>
      <c r="AU26" s="1"/>
      <c r="AV26" s="1" t="s">
        <v>851</v>
      </c>
      <c r="AW26" s="5">
        <v>44105.710640287201</v>
      </c>
      <c r="AX26" s="1" t="s">
        <v>168</v>
      </c>
      <c r="AY26" s="4">
        <v>16234.1</v>
      </c>
      <c r="AZ26" s="1"/>
      <c r="BA26" s="3">
        <v>44105</v>
      </c>
      <c r="BB26" s="5">
        <v>44196</v>
      </c>
      <c r="BC26" s="1" t="s">
        <v>872</v>
      </c>
      <c r="BD26" s="1"/>
      <c r="BE26" s="1"/>
      <c r="BF26" s="1" t="s">
        <v>103</v>
      </c>
    </row>
    <row r="27" spans="1:58" x14ac:dyDescent="0.25">
      <c r="A27" s="1">
        <v>26</v>
      </c>
      <c r="B27" s="2" t="str">
        <f>HYPERLINK("https://my.zakupki.prom.ua/remote/dispatcher/state_purchase_view/21105023", "UA-2020-11-16-009181-c")</f>
        <v>UA-2020-11-16-009181-c</v>
      </c>
      <c r="C27" s="2" t="s">
        <v>626</v>
      </c>
      <c r="D27" s="1" t="s">
        <v>570</v>
      </c>
      <c r="E27" s="1" t="s">
        <v>570</v>
      </c>
      <c r="F27" s="1" t="s">
        <v>317</v>
      </c>
      <c r="G27" s="1" t="s">
        <v>569</v>
      </c>
      <c r="H27" s="1" t="s">
        <v>750</v>
      </c>
      <c r="I27" s="1" t="s">
        <v>769</v>
      </c>
      <c r="J27" s="1" t="s">
        <v>112</v>
      </c>
      <c r="K27" s="1" t="s">
        <v>598</v>
      </c>
      <c r="L27" s="1" t="s">
        <v>598</v>
      </c>
      <c r="M27" s="1" t="s">
        <v>104</v>
      </c>
      <c r="N27" s="1" t="s">
        <v>104</v>
      </c>
      <c r="O27" s="1" t="s">
        <v>104</v>
      </c>
      <c r="P27" s="3">
        <v>44151</v>
      </c>
      <c r="Q27" s="1"/>
      <c r="R27" s="1"/>
      <c r="S27" s="1"/>
      <c r="T27" s="1"/>
      <c r="U27" s="1" t="s">
        <v>843</v>
      </c>
      <c r="V27" s="1">
        <v>1</v>
      </c>
      <c r="W27" s="4">
        <v>3460</v>
      </c>
      <c r="X27" s="1" t="s">
        <v>626</v>
      </c>
      <c r="Y27" s="1">
        <v>5</v>
      </c>
      <c r="Z27" s="4">
        <v>692</v>
      </c>
      <c r="AA27" s="1" t="s">
        <v>881</v>
      </c>
      <c r="AB27" s="1" t="s">
        <v>865</v>
      </c>
      <c r="AC27" s="1" t="s">
        <v>468</v>
      </c>
      <c r="AD27" s="1" t="s">
        <v>630</v>
      </c>
      <c r="AE27" s="1" t="s">
        <v>540</v>
      </c>
      <c r="AF27" s="1" t="s">
        <v>630</v>
      </c>
      <c r="AG27" s="4">
        <v>3460</v>
      </c>
      <c r="AH27" s="4">
        <v>692</v>
      </c>
      <c r="AI27" s="1"/>
      <c r="AJ27" s="1"/>
      <c r="AK27" s="1"/>
      <c r="AL27" s="1" t="s">
        <v>738</v>
      </c>
      <c r="AM27" s="1" t="s">
        <v>331</v>
      </c>
      <c r="AN27" s="1"/>
      <c r="AO27" s="1" t="s">
        <v>45</v>
      </c>
      <c r="AP27" s="1"/>
      <c r="AQ27" s="1"/>
      <c r="AR27" s="2"/>
      <c r="AS27" s="1"/>
      <c r="AT27" s="1"/>
      <c r="AU27" s="1"/>
      <c r="AV27" s="1" t="s">
        <v>851</v>
      </c>
      <c r="AW27" s="5">
        <v>44151.625635134747</v>
      </c>
      <c r="AX27" s="1" t="s">
        <v>313</v>
      </c>
      <c r="AY27" s="4">
        <v>3460</v>
      </c>
      <c r="AZ27" s="1"/>
      <c r="BA27" s="3">
        <v>44161</v>
      </c>
      <c r="BB27" s="5">
        <v>44196</v>
      </c>
      <c r="BC27" s="1" t="s">
        <v>872</v>
      </c>
      <c r="BD27" s="1"/>
      <c r="BE27" s="1"/>
      <c r="BF27" s="1" t="s">
        <v>103</v>
      </c>
    </row>
    <row r="28" spans="1:58" x14ac:dyDescent="0.25">
      <c r="A28" s="1">
        <v>27</v>
      </c>
      <c r="B28" s="2" t="str">
        <f>HYPERLINK("https://my.zakupki.prom.ua/remote/dispatcher/state_purchase_view/21132183", "UA-2020-11-17-003111-c")</f>
        <v>UA-2020-11-17-003111-c</v>
      </c>
      <c r="C28" s="2" t="s">
        <v>626</v>
      </c>
      <c r="D28" s="1" t="s">
        <v>709</v>
      </c>
      <c r="E28" s="1" t="s">
        <v>708</v>
      </c>
      <c r="F28" s="1" t="s">
        <v>428</v>
      </c>
      <c r="G28" s="1" t="s">
        <v>569</v>
      </c>
      <c r="H28" s="1" t="s">
        <v>750</v>
      </c>
      <c r="I28" s="1" t="s">
        <v>769</v>
      </c>
      <c r="J28" s="1" t="s">
        <v>112</v>
      </c>
      <c r="K28" s="1" t="s">
        <v>598</v>
      </c>
      <c r="L28" s="1" t="s">
        <v>598</v>
      </c>
      <c r="M28" s="1" t="s">
        <v>104</v>
      </c>
      <c r="N28" s="1" t="s">
        <v>104</v>
      </c>
      <c r="O28" s="1" t="s">
        <v>104</v>
      </c>
      <c r="P28" s="3">
        <v>44152</v>
      </c>
      <c r="Q28" s="1"/>
      <c r="R28" s="1"/>
      <c r="S28" s="1"/>
      <c r="T28" s="1"/>
      <c r="U28" s="1" t="s">
        <v>843</v>
      </c>
      <c r="V28" s="1">
        <v>1</v>
      </c>
      <c r="W28" s="4">
        <v>8770</v>
      </c>
      <c r="X28" s="1" t="s">
        <v>626</v>
      </c>
      <c r="Y28" s="1">
        <v>1</v>
      </c>
      <c r="Z28" s="4">
        <v>8770</v>
      </c>
      <c r="AA28" s="1" t="s">
        <v>870</v>
      </c>
      <c r="AB28" s="1" t="s">
        <v>865</v>
      </c>
      <c r="AC28" s="1" t="s">
        <v>468</v>
      </c>
      <c r="AD28" s="1" t="s">
        <v>630</v>
      </c>
      <c r="AE28" s="1" t="s">
        <v>540</v>
      </c>
      <c r="AF28" s="1" t="s">
        <v>630</v>
      </c>
      <c r="AG28" s="4">
        <v>8770</v>
      </c>
      <c r="AH28" s="4">
        <v>8770</v>
      </c>
      <c r="AI28" s="1"/>
      <c r="AJ28" s="1"/>
      <c r="AK28" s="1"/>
      <c r="AL28" s="1" t="s">
        <v>779</v>
      </c>
      <c r="AM28" s="1" t="s">
        <v>244</v>
      </c>
      <c r="AN28" s="1"/>
      <c r="AO28" s="1" t="s">
        <v>23</v>
      </c>
      <c r="AP28" s="1"/>
      <c r="AQ28" s="1"/>
      <c r="AR28" s="2"/>
      <c r="AS28" s="1"/>
      <c r="AT28" s="1"/>
      <c r="AU28" s="1"/>
      <c r="AV28" s="1" t="s">
        <v>851</v>
      </c>
      <c r="AW28" s="5">
        <v>44155.385715880417</v>
      </c>
      <c r="AX28" s="1" t="s">
        <v>139</v>
      </c>
      <c r="AY28" s="4">
        <v>8770</v>
      </c>
      <c r="AZ28" s="1"/>
      <c r="BA28" s="3">
        <v>44165</v>
      </c>
      <c r="BB28" s="5">
        <v>44196</v>
      </c>
      <c r="BC28" s="1" t="s">
        <v>872</v>
      </c>
      <c r="BD28" s="1"/>
      <c r="BE28" s="1"/>
      <c r="BF28" s="1" t="s">
        <v>103</v>
      </c>
    </row>
    <row r="29" spans="1:58" x14ac:dyDescent="0.25">
      <c r="A29" s="1">
        <v>28</v>
      </c>
      <c r="B29" s="2" t="str">
        <f>HYPERLINK("https://my.zakupki.prom.ua/remote/dispatcher/state_purchase_view/22058489", "UA-2020-12-11-008333-c")</f>
        <v>UA-2020-12-11-008333-c</v>
      </c>
      <c r="C29" s="2" t="s">
        <v>626</v>
      </c>
      <c r="D29" s="1" t="s">
        <v>557</v>
      </c>
      <c r="E29" s="1" t="s">
        <v>487</v>
      </c>
      <c r="F29" s="1" t="s">
        <v>183</v>
      </c>
      <c r="G29" s="1" t="s">
        <v>569</v>
      </c>
      <c r="H29" s="1" t="s">
        <v>750</v>
      </c>
      <c r="I29" s="1" t="s">
        <v>769</v>
      </c>
      <c r="J29" s="1" t="s">
        <v>112</v>
      </c>
      <c r="K29" s="1" t="s">
        <v>598</v>
      </c>
      <c r="L29" s="1" t="s">
        <v>598</v>
      </c>
      <c r="M29" s="1" t="s">
        <v>104</v>
      </c>
      <c r="N29" s="1" t="s">
        <v>104</v>
      </c>
      <c r="O29" s="1" t="s">
        <v>104</v>
      </c>
      <c r="P29" s="3">
        <v>44176</v>
      </c>
      <c r="Q29" s="1"/>
      <c r="R29" s="1"/>
      <c r="S29" s="1"/>
      <c r="T29" s="1"/>
      <c r="U29" s="1" t="s">
        <v>843</v>
      </c>
      <c r="V29" s="1">
        <v>1</v>
      </c>
      <c r="W29" s="4">
        <v>49987</v>
      </c>
      <c r="X29" s="1" t="s">
        <v>626</v>
      </c>
      <c r="Y29" s="1" t="s">
        <v>860</v>
      </c>
      <c r="Z29" s="1" t="s">
        <v>860</v>
      </c>
      <c r="AA29" s="1" t="s">
        <v>860</v>
      </c>
      <c r="AB29" s="1" t="s">
        <v>865</v>
      </c>
      <c r="AC29" s="1" t="s">
        <v>468</v>
      </c>
      <c r="AD29" s="1" t="s">
        <v>630</v>
      </c>
      <c r="AE29" s="1" t="s">
        <v>540</v>
      </c>
      <c r="AF29" s="1" t="s">
        <v>630</v>
      </c>
      <c r="AG29" s="4">
        <v>49987</v>
      </c>
      <c r="AH29" s="1" t="s">
        <v>860</v>
      </c>
      <c r="AI29" s="1"/>
      <c r="AJ29" s="1"/>
      <c r="AK29" s="1"/>
      <c r="AL29" s="1" t="s">
        <v>782</v>
      </c>
      <c r="AM29" s="1" t="s">
        <v>226</v>
      </c>
      <c r="AN29" s="1"/>
      <c r="AO29" s="1" t="s">
        <v>90</v>
      </c>
      <c r="AP29" s="1"/>
      <c r="AQ29" s="1"/>
      <c r="AR29" s="2"/>
      <c r="AS29" s="1"/>
      <c r="AT29" s="1"/>
      <c r="AU29" s="1"/>
      <c r="AV29" s="1" t="s">
        <v>851</v>
      </c>
      <c r="AW29" s="5">
        <v>44176.562295660049</v>
      </c>
      <c r="AX29" s="1" t="s">
        <v>544</v>
      </c>
      <c r="AY29" s="4">
        <v>49987</v>
      </c>
      <c r="AZ29" s="1"/>
      <c r="BA29" s="3">
        <v>44183</v>
      </c>
      <c r="BB29" s="5">
        <v>44196</v>
      </c>
      <c r="BC29" s="1" t="s">
        <v>872</v>
      </c>
      <c r="BD29" s="1"/>
      <c r="BE29" s="1"/>
      <c r="BF29" s="1" t="s">
        <v>103</v>
      </c>
    </row>
    <row r="30" spans="1:58" x14ac:dyDescent="0.25">
      <c r="A30" s="1">
        <v>29</v>
      </c>
      <c r="B30" s="2" t="str">
        <f>HYPERLINK("https://my.zakupki.prom.ua/remote/dispatcher/state_purchase_view/22806851", "UA-2020-12-30-004923-a")</f>
        <v>UA-2020-12-30-004923-a</v>
      </c>
      <c r="C30" s="2" t="s">
        <v>626</v>
      </c>
      <c r="D30" s="1" t="s">
        <v>575</v>
      </c>
      <c r="E30" s="1" t="s">
        <v>854</v>
      </c>
      <c r="F30" s="1" t="s">
        <v>153</v>
      </c>
      <c r="G30" s="1" t="s">
        <v>538</v>
      </c>
      <c r="H30" s="1" t="s">
        <v>750</v>
      </c>
      <c r="I30" s="1" t="s">
        <v>769</v>
      </c>
      <c r="J30" s="1" t="s">
        <v>112</v>
      </c>
      <c r="K30" s="1" t="s">
        <v>598</v>
      </c>
      <c r="L30" s="1" t="s">
        <v>598</v>
      </c>
      <c r="M30" s="1" t="s">
        <v>104</v>
      </c>
      <c r="N30" s="1" t="s">
        <v>104</v>
      </c>
      <c r="O30" s="1" t="s">
        <v>104</v>
      </c>
      <c r="P30" s="3">
        <v>44195</v>
      </c>
      <c r="Q30" s="3">
        <v>44195</v>
      </c>
      <c r="R30" s="3">
        <v>44201</v>
      </c>
      <c r="S30" s="3">
        <v>44195</v>
      </c>
      <c r="T30" s="3">
        <v>44211</v>
      </c>
      <c r="U30" s="1" t="s">
        <v>844</v>
      </c>
      <c r="V30" s="1">
        <v>0</v>
      </c>
      <c r="W30" s="4">
        <v>84000</v>
      </c>
      <c r="X30" s="1" t="s">
        <v>626</v>
      </c>
      <c r="Y30" s="1">
        <v>2000</v>
      </c>
      <c r="Z30" s="4">
        <v>42</v>
      </c>
      <c r="AA30" s="1" t="s">
        <v>859</v>
      </c>
      <c r="AB30" s="4">
        <v>840</v>
      </c>
      <c r="AC30" s="1" t="s">
        <v>468</v>
      </c>
      <c r="AD30" s="1" t="s">
        <v>750</v>
      </c>
      <c r="AE30" s="1" t="s">
        <v>540</v>
      </c>
      <c r="AF30" s="1" t="s">
        <v>630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2"/>
      <c r="AS30" s="1"/>
      <c r="AT30" s="1"/>
      <c r="AU30" s="1"/>
      <c r="AV30" s="1" t="s">
        <v>852</v>
      </c>
      <c r="AW30" s="5">
        <v>44211.602134498578</v>
      </c>
      <c r="AX30" s="1"/>
      <c r="AY30" s="1"/>
      <c r="AZ30" s="1"/>
      <c r="BA30" s="3">
        <v>44561</v>
      </c>
      <c r="BB30" s="1"/>
      <c r="BC30" s="1"/>
      <c r="BD30" s="1"/>
      <c r="BE30" s="1"/>
      <c r="BF30" s="1"/>
    </row>
    <row r="31" spans="1:58" x14ac:dyDescent="0.25">
      <c r="A31" s="1">
        <v>30</v>
      </c>
      <c r="B31" s="2" t="str">
        <f>HYPERLINK("https://my.zakupki.prom.ua/remote/dispatcher/state_purchase_view/22539417", "UA-2020-12-22-021394-c")</f>
        <v>UA-2020-12-22-021394-c</v>
      </c>
      <c r="C31" s="2" t="s">
        <v>626</v>
      </c>
      <c r="D31" s="1" t="s">
        <v>694</v>
      </c>
      <c r="E31" s="1" t="s">
        <v>695</v>
      </c>
      <c r="F31" s="1" t="s">
        <v>127</v>
      </c>
      <c r="G31" s="1" t="s">
        <v>648</v>
      </c>
      <c r="H31" s="1" t="s">
        <v>750</v>
      </c>
      <c r="I31" s="1" t="s">
        <v>769</v>
      </c>
      <c r="J31" s="1" t="s">
        <v>112</v>
      </c>
      <c r="K31" s="1" t="s">
        <v>598</v>
      </c>
      <c r="L31" s="1" t="s">
        <v>598</v>
      </c>
      <c r="M31" s="1" t="s">
        <v>104</v>
      </c>
      <c r="N31" s="1" t="s">
        <v>104</v>
      </c>
      <c r="O31" s="1" t="s">
        <v>104</v>
      </c>
      <c r="P31" s="3">
        <v>44187</v>
      </c>
      <c r="Q31" s="1"/>
      <c r="R31" s="1"/>
      <c r="S31" s="1"/>
      <c r="T31" s="1"/>
      <c r="U31" s="1" t="s">
        <v>843</v>
      </c>
      <c r="V31" s="1">
        <v>1</v>
      </c>
      <c r="W31" s="4">
        <v>878920</v>
      </c>
      <c r="X31" s="1" t="s">
        <v>626</v>
      </c>
      <c r="Y31" s="1">
        <v>125560</v>
      </c>
      <c r="Z31" s="4">
        <v>7</v>
      </c>
      <c r="AA31" s="1" t="s">
        <v>863</v>
      </c>
      <c r="AB31" s="1" t="s">
        <v>865</v>
      </c>
      <c r="AC31" s="1" t="s">
        <v>468</v>
      </c>
      <c r="AD31" s="1" t="s">
        <v>750</v>
      </c>
      <c r="AE31" s="1" t="s">
        <v>540</v>
      </c>
      <c r="AF31" s="1" t="s">
        <v>630</v>
      </c>
      <c r="AG31" s="4">
        <v>878920</v>
      </c>
      <c r="AH31" s="4">
        <v>7</v>
      </c>
      <c r="AI31" s="1"/>
      <c r="AJ31" s="1"/>
      <c r="AK31" s="1"/>
      <c r="AL31" s="1" t="s">
        <v>741</v>
      </c>
      <c r="AM31" s="1" t="s">
        <v>366</v>
      </c>
      <c r="AN31" s="1"/>
      <c r="AO31" s="1" t="s">
        <v>51</v>
      </c>
      <c r="AP31" s="1"/>
      <c r="AQ31" s="1"/>
      <c r="AR31" s="2"/>
      <c r="AS31" s="1"/>
      <c r="AT31" s="3">
        <v>44193</v>
      </c>
      <c r="AU31" s="3">
        <v>44208</v>
      </c>
      <c r="AV31" s="1" t="s">
        <v>851</v>
      </c>
      <c r="AW31" s="5">
        <v>44194.684349000796</v>
      </c>
      <c r="AX31" s="1" t="s">
        <v>480</v>
      </c>
      <c r="AY31" s="4">
        <v>878920</v>
      </c>
      <c r="AZ31" s="3">
        <v>44197</v>
      </c>
      <c r="BA31" s="3">
        <v>44286</v>
      </c>
      <c r="BB31" s="5">
        <v>44286</v>
      </c>
      <c r="BC31" s="1" t="s">
        <v>872</v>
      </c>
      <c r="BD31" s="1"/>
      <c r="BE31" s="1"/>
      <c r="BF31" s="1" t="s">
        <v>103</v>
      </c>
    </row>
    <row r="32" spans="1:58" x14ac:dyDescent="0.25">
      <c r="A32" s="1">
        <v>31</v>
      </c>
      <c r="B32" s="2" t="str">
        <f>HYPERLINK("https://my.zakupki.prom.ua/remote/dispatcher/state_purchase_view/22468016", "UA-2020-12-21-015118-c")</f>
        <v>UA-2020-12-21-015118-c</v>
      </c>
      <c r="C32" s="2" t="s">
        <v>626</v>
      </c>
      <c r="D32" s="1" t="s">
        <v>834</v>
      </c>
      <c r="E32" s="1" t="s">
        <v>882</v>
      </c>
      <c r="F32" s="1" t="s">
        <v>115</v>
      </c>
      <c r="G32" s="1" t="s">
        <v>538</v>
      </c>
      <c r="H32" s="1" t="s">
        <v>750</v>
      </c>
      <c r="I32" s="1" t="s">
        <v>769</v>
      </c>
      <c r="J32" s="1" t="s">
        <v>112</v>
      </c>
      <c r="K32" s="1" t="s">
        <v>598</v>
      </c>
      <c r="L32" s="1" t="s">
        <v>598</v>
      </c>
      <c r="M32" s="1" t="s">
        <v>104</v>
      </c>
      <c r="N32" s="1" t="s">
        <v>104</v>
      </c>
      <c r="O32" s="1" t="s">
        <v>104</v>
      </c>
      <c r="P32" s="3">
        <v>44186</v>
      </c>
      <c r="Q32" s="3">
        <v>44186</v>
      </c>
      <c r="R32" s="3">
        <v>44192</v>
      </c>
      <c r="S32" s="3">
        <v>44186</v>
      </c>
      <c r="T32" s="3">
        <v>44202</v>
      </c>
      <c r="U32" s="5">
        <v>44207.539537037039</v>
      </c>
      <c r="V32" s="1">
        <v>2</v>
      </c>
      <c r="W32" s="4">
        <v>270000</v>
      </c>
      <c r="X32" s="1" t="s">
        <v>626</v>
      </c>
      <c r="Y32" s="1">
        <v>100000</v>
      </c>
      <c r="Z32" s="4">
        <v>2.7</v>
      </c>
      <c r="AA32" s="1" t="s">
        <v>881</v>
      </c>
      <c r="AB32" s="4">
        <v>2700</v>
      </c>
      <c r="AC32" s="1" t="s">
        <v>468</v>
      </c>
      <c r="AD32" s="1" t="s">
        <v>750</v>
      </c>
      <c r="AE32" s="1" t="s">
        <v>540</v>
      </c>
      <c r="AF32" s="1" t="s">
        <v>630</v>
      </c>
      <c r="AG32" s="4">
        <v>267000</v>
      </c>
      <c r="AH32" s="4">
        <v>2.67</v>
      </c>
      <c r="AI32" s="1" t="s">
        <v>818</v>
      </c>
      <c r="AJ32" s="4">
        <v>3000</v>
      </c>
      <c r="AK32" s="4">
        <v>1.1111111111111112E-2</v>
      </c>
      <c r="AL32" s="1"/>
      <c r="AM32" s="1"/>
      <c r="AN32" s="1"/>
      <c r="AO32" s="1"/>
      <c r="AP32" s="1"/>
      <c r="AQ32" s="1"/>
      <c r="AR32" s="2" t="str">
        <f>HYPERLINK("https://auction.openprocurement.org/tenders/a2fa3619a7e7474cb302e09e22428993")</f>
        <v>https://auction.openprocurement.org/tenders/a2fa3619a7e7474cb302e09e22428993</v>
      </c>
      <c r="AS32" s="5">
        <v>44221.768820613586</v>
      </c>
      <c r="AT32" s="1"/>
      <c r="AU32" s="1"/>
      <c r="AV32" s="1" t="s">
        <v>852</v>
      </c>
      <c r="AW32" s="5">
        <v>44232.000600334679</v>
      </c>
      <c r="AX32" s="1"/>
      <c r="AY32" s="1"/>
      <c r="AZ32" s="1"/>
      <c r="BA32" s="3">
        <v>44561</v>
      </c>
      <c r="BB32" s="1"/>
      <c r="BC32" s="1"/>
      <c r="BD32" s="1"/>
      <c r="BE32" s="1"/>
      <c r="BF32" s="1" t="s">
        <v>278</v>
      </c>
    </row>
    <row r="33" spans="1:58" x14ac:dyDescent="0.25">
      <c r="A33" s="1">
        <v>32</v>
      </c>
      <c r="B33" s="2" t="str">
        <f>HYPERLINK("https://my.zakupki.prom.ua/remote/dispatcher/state_purchase_view/21269272", "UA-2020-11-20-002231-c")</f>
        <v>UA-2020-11-20-002231-c</v>
      </c>
      <c r="C33" s="2" t="s">
        <v>626</v>
      </c>
      <c r="D33" s="1" t="s">
        <v>759</v>
      </c>
      <c r="E33" s="1" t="s">
        <v>760</v>
      </c>
      <c r="F33" s="1" t="s">
        <v>161</v>
      </c>
      <c r="G33" s="1" t="s">
        <v>569</v>
      </c>
      <c r="H33" s="1" t="s">
        <v>750</v>
      </c>
      <c r="I33" s="1" t="s">
        <v>769</v>
      </c>
      <c r="J33" s="1" t="s">
        <v>112</v>
      </c>
      <c r="K33" s="1" t="s">
        <v>598</v>
      </c>
      <c r="L33" s="1" t="s">
        <v>598</v>
      </c>
      <c r="M33" s="1" t="s">
        <v>104</v>
      </c>
      <c r="N33" s="1" t="s">
        <v>104</v>
      </c>
      <c r="O33" s="1" t="s">
        <v>104</v>
      </c>
      <c r="P33" s="3">
        <v>44155</v>
      </c>
      <c r="Q33" s="1"/>
      <c r="R33" s="1"/>
      <c r="S33" s="1"/>
      <c r="T33" s="1"/>
      <c r="U33" s="1" t="s">
        <v>843</v>
      </c>
      <c r="V33" s="1">
        <v>1</v>
      </c>
      <c r="W33" s="4">
        <v>5850</v>
      </c>
      <c r="X33" s="1" t="s">
        <v>626</v>
      </c>
      <c r="Y33" s="1">
        <v>90</v>
      </c>
      <c r="Z33" s="4">
        <v>65</v>
      </c>
      <c r="AA33" s="1" t="s">
        <v>861</v>
      </c>
      <c r="AB33" s="1" t="s">
        <v>865</v>
      </c>
      <c r="AC33" s="1" t="s">
        <v>468</v>
      </c>
      <c r="AD33" s="1" t="s">
        <v>630</v>
      </c>
      <c r="AE33" s="1" t="s">
        <v>540</v>
      </c>
      <c r="AF33" s="1" t="s">
        <v>630</v>
      </c>
      <c r="AG33" s="4">
        <v>5850</v>
      </c>
      <c r="AH33" s="4">
        <v>65</v>
      </c>
      <c r="AI33" s="1"/>
      <c r="AJ33" s="1"/>
      <c r="AK33" s="1"/>
      <c r="AL33" s="1" t="s">
        <v>793</v>
      </c>
      <c r="AM33" s="1" t="s">
        <v>185</v>
      </c>
      <c r="AN33" s="1"/>
      <c r="AO33" s="1" t="s">
        <v>57</v>
      </c>
      <c r="AP33" s="1"/>
      <c r="AQ33" s="1"/>
      <c r="AR33" s="2"/>
      <c r="AS33" s="1"/>
      <c r="AT33" s="1"/>
      <c r="AU33" s="1"/>
      <c r="AV33" s="1" t="s">
        <v>851</v>
      </c>
      <c r="AW33" s="5">
        <v>44155.426834740254</v>
      </c>
      <c r="AX33" s="1" t="s">
        <v>319</v>
      </c>
      <c r="AY33" s="4">
        <v>5850</v>
      </c>
      <c r="AZ33" s="1"/>
      <c r="BA33" s="3">
        <v>44155</v>
      </c>
      <c r="BB33" s="5">
        <v>44196</v>
      </c>
      <c r="BC33" s="1" t="s">
        <v>872</v>
      </c>
      <c r="BD33" s="1"/>
      <c r="BE33" s="1"/>
      <c r="BF33" s="1" t="s">
        <v>103</v>
      </c>
    </row>
    <row r="34" spans="1:58" x14ac:dyDescent="0.25">
      <c r="A34" s="1">
        <v>33</v>
      </c>
      <c r="B34" s="2" t="str">
        <f>HYPERLINK("https://my.zakupki.prom.ua/remote/dispatcher/state_purchase_view/22833250", "UA-2020-12-31-003433-c")</f>
        <v>UA-2020-12-31-003433-c</v>
      </c>
      <c r="C34" s="2" t="s">
        <v>626</v>
      </c>
      <c r="D34" s="1" t="s">
        <v>665</v>
      </c>
      <c r="E34" s="1" t="s">
        <v>664</v>
      </c>
      <c r="F34" s="1" t="s">
        <v>437</v>
      </c>
      <c r="G34" s="1" t="s">
        <v>648</v>
      </c>
      <c r="H34" s="1" t="s">
        <v>750</v>
      </c>
      <c r="I34" s="1" t="s">
        <v>769</v>
      </c>
      <c r="J34" s="1" t="s">
        <v>112</v>
      </c>
      <c r="K34" s="1" t="s">
        <v>598</v>
      </c>
      <c r="L34" s="1" t="s">
        <v>598</v>
      </c>
      <c r="M34" s="1" t="s">
        <v>104</v>
      </c>
      <c r="N34" s="1" t="s">
        <v>104</v>
      </c>
      <c r="O34" s="1" t="s">
        <v>104</v>
      </c>
      <c r="P34" s="3">
        <v>44196</v>
      </c>
      <c r="Q34" s="1"/>
      <c r="R34" s="1"/>
      <c r="S34" s="1"/>
      <c r="T34" s="1"/>
      <c r="U34" s="1" t="s">
        <v>843</v>
      </c>
      <c r="V34" s="1">
        <v>1</v>
      </c>
      <c r="W34" s="4">
        <v>209696.75</v>
      </c>
      <c r="X34" s="1" t="s">
        <v>626</v>
      </c>
      <c r="Y34" s="1" t="s">
        <v>860</v>
      </c>
      <c r="Z34" s="1" t="s">
        <v>860</v>
      </c>
      <c r="AA34" s="1" t="s">
        <v>860</v>
      </c>
      <c r="AB34" s="1" t="s">
        <v>865</v>
      </c>
      <c r="AC34" s="1" t="s">
        <v>468</v>
      </c>
      <c r="AD34" s="1" t="s">
        <v>750</v>
      </c>
      <c r="AE34" s="1" t="s">
        <v>540</v>
      </c>
      <c r="AF34" s="1" t="s">
        <v>630</v>
      </c>
      <c r="AG34" s="4">
        <v>209696.75</v>
      </c>
      <c r="AH34" s="1" t="s">
        <v>860</v>
      </c>
      <c r="AI34" s="1"/>
      <c r="AJ34" s="1"/>
      <c r="AK34" s="1"/>
      <c r="AL34" s="1" t="s">
        <v>638</v>
      </c>
      <c r="AM34" s="1" t="s">
        <v>407</v>
      </c>
      <c r="AN34" s="1"/>
      <c r="AO34" s="1" t="s">
        <v>43</v>
      </c>
      <c r="AP34" s="1"/>
      <c r="AQ34" s="1"/>
      <c r="AR34" s="2"/>
      <c r="AS34" s="1"/>
      <c r="AT34" s="3">
        <v>44202</v>
      </c>
      <c r="AU34" s="3">
        <v>44217</v>
      </c>
      <c r="AV34" s="1" t="s">
        <v>851</v>
      </c>
      <c r="AW34" s="5">
        <v>44208.565301794086</v>
      </c>
      <c r="AX34" s="1" t="s">
        <v>264</v>
      </c>
      <c r="AY34" s="4">
        <v>209696.75</v>
      </c>
      <c r="AZ34" s="1"/>
      <c r="BA34" s="3">
        <v>44561</v>
      </c>
      <c r="BB34" s="5">
        <v>44561</v>
      </c>
      <c r="BC34" s="1" t="s">
        <v>872</v>
      </c>
      <c r="BD34" s="1"/>
      <c r="BE34" s="1"/>
      <c r="BF34" s="1" t="s">
        <v>103</v>
      </c>
    </row>
    <row r="35" spans="1:58" x14ac:dyDescent="0.25">
      <c r="A35" s="1">
        <v>34</v>
      </c>
      <c r="B35" s="2" t="str">
        <f>HYPERLINK("https://my.zakupki.prom.ua/remote/dispatcher/state_purchase_view/21812559", "UA-2020-12-07-005391-b")</f>
        <v>UA-2020-12-07-005391-b</v>
      </c>
      <c r="C35" s="2" t="s">
        <v>626</v>
      </c>
      <c r="D35" s="1" t="s">
        <v>680</v>
      </c>
      <c r="E35" s="1" t="s">
        <v>680</v>
      </c>
      <c r="F35" s="1" t="s">
        <v>422</v>
      </c>
      <c r="G35" s="1" t="s">
        <v>569</v>
      </c>
      <c r="H35" s="1" t="s">
        <v>750</v>
      </c>
      <c r="I35" s="1" t="s">
        <v>769</v>
      </c>
      <c r="J35" s="1" t="s">
        <v>112</v>
      </c>
      <c r="K35" s="1" t="s">
        <v>598</v>
      </c>
      <c r="L35" s="1" t="s">
        <v>598</v>
      </c>
      <c r="M35" s="1" t="s">
        <v>104</v>
      </c>
      <c r="N35" s="1" t="s">
        <v>104</v>
      </c>
      <c r="O35" s="1" t="s">
        <v>104</v>
      </c>
      <c r="P35" s="3">
        <v>44172</v>
      </c>
      <c r="Q35" s="1"/>
      <c r="R35" s="1"/>
      <c r="S35" s="1"/>
      <c r="T35" s="1"/>
      <c r="U35" s="1" t="s">
        <v>843</v>
      </c>
      <c r="V35" s="1">
        <v>1</v>
      </c>
      <c r="W35" s="4">
        <v>26161</v>
      </c>
      <c r="X35" s="1" t="s">
        <v>626</v>
      </c>
      <c r="Y35" s="1">
        <v>1</v>
      </c>
      <c r="Z35" s="4">
        <v>26161</v>
      </c>
      <c r="AA35" s="1" t="s">
        <v>870</v>
      </c>
      <c r="AB35" s="1" t="s">
        <v>865</v>
      </c>
      <c r="AC35" s="1" t="s">
        <v>468</v>
      </c>
      <c r="AD35" s="1" t="s">
        <v>630</v>
      </c>
      <c r="AE35" s="1" t="s">
        <v>540</v>
      </c>
      <c r="AF35" s="1" t="s">
        <v>630</v>
      </c>
      <c r="AG35" s="4">
        <v>26161</v>
      </c>
      <c r="AH35" s="4">
        <v>26161</v>
      </c>
      <c r="AI35" s="1"/>
      <c r="AJ35" s="1"/>
      <c r="AK35" s="1"/>
      <c r="AL35" s="1" t="s">
        <v>774</v>
      </c>
      <c r="AM35" s="1" t="s">
        <v>259</v>
      </c>
      <c r="AN35" s="1"/>
      <c r="AO35" s="1" t="s">
        <v>91</v>
      </c>
      <c r="AP35" s="1"/>
      <c r="AQ35" s="1"/>
      <c r="AR35" s="2"/>
      <c r="AS35" s="1"/>
      <c r="AT35" s="1"/>
      <c r="AU35" s="1"/>
      <c r="AV35" s="1" t="s">
        <v>851</v>
      </c>
      <c r="AW35" s="5">
        <v>44172.492289004731</v>
      </c>
      <c r="AX35" s="1" t="s">
        <v>459</v>
      </c>
      <c r="AY35" s="4">
        <v>26161</v>
      </c>
      <c r="AZ35" s="1"/>
      <c r="BA35" s="3">
        <v>44185</v>
      </c>
      <c r="BB35" s="5">
        <v>44196</v>
      </c>
      <c r="BC35" s="1" t="s">
        <v>872</v>
      </c>
      <c r="BD35" s="1"/>
      <c r="BE35" s="1"/>
      <c r="BF35" s="1" t="s">
        <v>103</v>
      </c>
    </row>
    <row r="36" spans="1:58" x14ac:dyDescent="0.25">
      <c r="A36" s="1">
        <v>35</v>
      </c>
      <c r="B36" s="2" t="str">
        <f>HYPERLINK("https://my.zakupki.prom.ua/remote/dispatcher/state_purchase_view/19811600", "UA-2020-10-05-002542-a")</f>
        <v>UA-2020-10-05-002542-a</v>
      </c>
      <c r="C36" s="2" t="s">
        <v>626</v>
      </c>
      <c r="D36" s="1" t="s">
        <v>524</v>
      </c>
      <c r="E36" s="1" t="s">
        <v>524</v>
      </c>
      <c r="F36" s="1" t="s">
        <v>440</v>
      </c>
      <c r="G36" s="1" t="s">
        <v>569</v>
      </c>
      <c r="H36" s="1" t="s">
        <v>750</v>
      </c>
      <c r="I36" s="1" t="s">
        <v>769</v>
      </c>
      <c r="J36" s="1" t="s">
        <v>112</v>
      </c>
      <c r="K36" s="1" t="s">
        <v>598</v>
      </c>
      <c r="L36" s="1" t="s">
        <v>598</v>
      </c>
      <c r="M36" s="1" t="s">
        <v>104</v>
      </c>
      <c r="N36" s="1" t="s">
        <v>104</v>
      </c>
      <c r="O36" s="1" t="s">
        <v>104</v>
      </c>
      <c r="P36" s="3">
        <v>44109</v>
      </c>
      <c r="Q36" s="1"/>
      <c r="R36" s="1"/>
      <c r="S36" s="1"/>
      <c r="T36" s="1"/>
      <c r="U36" s="1" t="s">
        <v>843</v>
      </c>
      <c r="V36" s="1">
        <v>1</v>
      </c>
      <c r="W36" s="4">
        <v>672</v>
      </c>
      <c r="X36" s="1" t="s">
        <v>626</v>
      </c>
      <c r="Y36" s="1">
        <v>1</v>
      </c>
      <c r="Z36" s="4">
        <v>672</v>
      </c>
      <c r="AA36" s="1" t="s">
        <v>870</v>
      </c>
      <c r="AB36" s="1" t="s">
        <v>865</v>
      </c>
      <c r="AC36" s="1" t="s">
        <v>468</v>
      </c>
      <c r="AD36" s="1" t="s">
        <v>630</v>
      </c>
      <c r="AE36" s="1" t="s">
        <v>540</v>
      </c>
      <c r="AF36" s="1" t="s">
        <v>630</v>
      </c>
      <c r="AG36" s="4">
        <v>672</v>
      </c>
      <c r="AH36" s="4">
        <v>672</v>
      </c>
      <c r="AI36" s="1"/>
      <c r="AJ36" s="1"/>
      <c r="AK36" s="1"/>
      <c r="AL36" s="1" t="s">
        <v>641</v>
      </c>
      <c r="AM36" s="1" t="s">
        <v>360</v>
      </c>
      <c r="AN36" s="1"/>
      <c r="AO36" s="1" t="s">
        <v>11</v>
      </c>
      <c r="AP36" s="1"/>
      <c r="AQ36" s="1"/>
      <c r="AR36" s="2"/>
      <c r="AS36" s="1"/>
      <c r="AT36" s="1"/>
      <c r="AU36" s="1"/>
      <c r="AV36" s="1" t="s">
        <v>851</v>
      </c>
      <c r="AW36" s="5">
        <v>44109.471693661588</v>
      </c>
      <c r="AX36" s="1" t="s">
        <v>426</v>
      </c>
      <c r="AY36" s="4">
        <v>672</v>
      </c>
      <c r="AZ36" s="1"/>
      <c r="BA36" s="3">
        <v>44139</v>
      </c>
      <c r="BB36" s="5">
        <v>44196</v>
      </c>
      <c r="BC36" s="1" t="s">
        <v>872</v>
      </c>
      <c r="BD36" s="1"/>
      <c r="BE36" s="1"/>
      <c r="BF36" s="1" t="s">
        <v>103</v>
      </c>
    </row>
    <row r="37" spans="1:58" x14ac:dyDescent="0.25">
      <c r="A37" s="1">
        <v>36</v>
      </c>
      <c r="B37" s="2" t="str">
        <f>HYPERLINK("https://my.zakupki.prom.ua/remote/dispatcher/state_purchase_view/19810117", "UA-2020-10-05-002139-a")</f>
        <v>UA-2020-10-05-002139-a</v>
      </c>
      <c r="C37" s="2" t="s">
        <v>626</v>
      </c>
      <c r="D37" s="1" t="s">
        <v>673</v>
      </c>
      <c r="E37" s="1" t="s">
        <v>673</v>
      </c>
      <c r="F37" s="1" t="s">
        <v>423</v>
      </c>
      <c r="G37" s="1" t="s">
        <v>569</v>
      </c>
      <c r="H37" s="1" t="s">
        <v>750</v>
      </c>
      <c r="I37" s="1" t="s">
        <v>769</v>
      </c>
      <c r="J37" s="1" t="s">
        <v>112</v>
      </c>
      <c r="K37" s="1" t="s">
        <v>598</v>
      </c>
      <c r="L37" s="1" t="s">
        <v>598</v>
      </c>
      <c r="M37" s="1" t="s">
        <v>104</v>
      </c>
      <c r="N37" s="1" t="s">
        <v>104</v>
      </c>
      <c r="O37" s="1" t="s">
        <v>104</v>
      </c>
      <c r="P37" s="3">
        <v>44109</v>
      </c>
      <c r="Q37" s="1"/>
      <c r="R37" s="1"/>
      <c r="S37" s="1"/>
      <c r="T37" s="1"/>
      <c r="U37" s="1" t="s">
        <v>843</v>
      </c>
      <c r="V37" s="1">
        <v>1</v>
      </c>
      <c r="W37" s="4">
        <v>46392</v>
      </c>
      <c r="X37" s="1" t="s">
        <v>626</v>
      </c>
      <c r="Y37" s="1">
        <v>1</v>
      </c>
      <c r="Z37" s="4">
        <v>46392</v>
      </c>
      <c r="AA37" s="1" t="s">
        <v>873</v>
      </c>
      <c r="AB37" s="1" t="s">
        <v>865</v>
      </c>
      <c r="AC37" s="1" t="s">
        <v>468</v>
      </c>
      <c r="AD37" s="1" t="s">
        <v>630</v>
      </c>
      <c r="AE37" s="1" t="s">
        <v>540</v>
      </c>
      <c r="AF37" s="1" t="s">
        <v>630</v>
      </c>
      <c r="AG37" s="4">
        <v>46392</v>
      </c>
      <c r="AH37" s="4">
        <v>46392</v>
      </c>
      <c r="AI37" s="1"/>
      <c r="AJ37" s="1"/>
      <c r="AK37" s="1"/>
      <c r="AL37" s="1" t="s">
        <v>646</v>
      </c>
      <c r="AM37" s="1" t="s">
        <v>121</v>
      </c>
      <c r="AN37" s="1"/>
      <c r="AO37" s="1" t="s">
        <v>92</v>
      </c>
      <c r="AP37" s="1"/>
      <c r="AQ37" s="1"/>
      <c r="AR37" s="2"/>
      <c r="AS37" s="1"/>
      <c r="AT37" s="1"/>
      <c r="AU37" s="1"/>
      <c r="AV37" s="1" t="s">
        <v>851</v>
      </c>
      <c r="AW37" s="5">
        <v>44109.462726043392</v>
      </c>
      <c r="AX37" s="1" t="s">
        <v>235</v>
      </c>
      <c r="AY37" s="4">
        <v>46392</v>
      </c>
      <c r="AZ37" s="1"/>
      <c r="BA37" s="3">
        <v>44138</v>
      </c>
      <c r="BB37" s="5">
        <v>44196</v>
      </c>
      <c r="BC37" s="1" t="s">
        <v>872</v>
      </c>
      <c r="BD37" s="1"/>
      <c r="BE37" s="1"/>
      <c r="BF37" s="1" t="s">
        <v>103</v>
      </c>
    </row>
    <row r="38" spans="1:58" x14ac:dyDescent="0.25">
      <c r="A38" s="1">
        <v>37</v>
      </c>
      <c r="B38" s="2" t="str">
        <f>HYPERLINK("https://my.zakupki.prom.ua/remote/dispatcher/state_purchase_view/19913697", "UA-2020-10-07-008742-a")</f>
        <v>UA-2020-10-07-008742-a</v>
      </c>
      <c r="C38" s="2" t="s">
        <v>626</v>
      </c>
      <c r="D38" s="1" t="s">
        <v>527</v>
      </c>
      <c r="E38" s="1" t="s">
        <v>527</v>
      </c>
      <c r="F38" s="1" t="s">
        <v>440</v>
      </c>
      <c r="G38" s="1" t="s">
        <v>569</v>
      </c>
      <c r="H38" s="1" t="s">
        <v>750</v>
      </c>
      <c r="I38" s="1" t="s">
        <v>769</v>
      </c>
      <c r="J38" s="1" t="s">
        <v>112</v>
      </c>
      <c r="K38" s="1" t="s">
        <v>598</v>
      </c>
      <c r="L38" s="1" t="s">
        <v>598</v>
      </c>
      <c r="M38" s="1" t="s">
        <v>104</v>
      </c>
      <c r="N38" s="1" t="s">
        <v>104</v>
      </c>
      <c r="O38" s="1" t="s">
        <v>104</v>
      </c>
      <c r="P38" s="3">
        <v>44111</v>
      </c>
      <c r="Q38" s="1"/>
      <c r="R38" s="1"/>
      <c r="S38" s="1"/>
      <c r="T38" s="1"/>
      <c r="U38" s="1" t="s">
        <v>843</v>
      </c>
      <c r="V38" s="1">
        <v>1</v>
      </c>
      <c r="W38" s="4">
        <v>659.89</v>
      </c>
      <c r="X38" s="1" t="s">
        <v>626</v>
      </c>
      <c r="Y38" s="1">
        <v>1</v>
      </c>
      <c r="Z38" s="4">
        <v>659.89</v>
      </c>
      <c r="AA38" s="1" t="s">
        <v>870</v>
      </c>
      <c r="AB38" s="1" t="s">
        <v>865</v>
      </c>
      <c r="AC38" s="1" t="s">
        <v>468</v>
      </c>
      <c r="AD38" s="1" t="s">
        <v>750</v>
      </c>
      <c r="AE38" s="1" t="s">
        <v>540</v>
      </c>
      <c r="AF38" s="1" t="s">
        <v>630</v>
      </c>
      <c r="AG38" s="4">
        <v>659.89</v>
      </c>
      <c r="AH38" s="4">
        <v>659.89</v>
      </c>
      <c r="AI38" s="1"/>
      <c r="AJ38" s="1"/>
      <c r="AK38" s="1"/>
      <c r="AL38" s="1" t="s">
        <v>749</v>
      </c>
      <c r="AM38" s="1" t="s">
        <v>314</v>
      </c>
      <c r="AN38" s="1"/>
      <c r="AO38" s="1" t="s">
        <v>19</v>
      </c>
      <c r="AP38" s="1"/>
      <c r="AQ38" s="1"/>
      <c r="AR38" s="2"/>
      <c r="AS38" s="1"/>
      <c r="AT38" s="1"/>
      <c r="AU38" s="1"/>
      <c r="AV38" s="1" t="s">
        <v>851</v>
      </c>
      <c r="AW38" s="5">
        <v>44111.661993218382</v>
      </c>
      <c r="AX38" s="1" t="s">
        <v>246</v>
      </c>
      <c r="AY38" s="4">
        <v>659.89</v>
      </c>
      <c r="AZ38" s="1"/>
      <c r="BA38" s="3">
        <v>44196</v>
      </c>
      <c r="BB38" s="5">
        <v>44196</v>
      </c>
      <c r="BC38" s="1" t="s">
        <v>872</v>
      </c>
      <c r="BD38" s="1"/>
      <c r="BE38" s="1"/>
      <c r="BF38" s="1" t="s">
        <v>103</v>
      </c>
    </row>
    <row r="39" spans="1:58" x14ac:dyDescent="0.25">
      <c r="A39" s="1">
        <v>38</v>
      </c>
      <c r="B39" s="2" t="str">
        <f>HYPERLINK("https://my.zakupki.prom.ua/remote/dispatcher/state_purchase_view/19915334", "UA-2020-10-07-009175-a")</f>
        <v>UA-2020-10-07-009175-a</v>
      </c>
      <c r="C39" s="2" t="s">
        <v>626</v>
      </c>
      <c r="D39" s="1" t="s">
        <v>514</v>
      </c>
      <c r="E39" s="1" t="s">
        <v>514</v>
      </c>
      <c r="F39" s="1" t="s">
        <v>441</v>
      </c>
      <c r="G39" s="1" t="s">
        <v>569</v>
      </c>
      <c r="H39" s="1" t="s">
        <v>750</v>
      </c>
      <c r="I39" s="1" t="s">
        <v>769</v>
      </c>
      <c r="J39" s="1" t="s">
        <v>112</v>
      </c>
      <c r="K39" s="1" t="s">
        <v>598</v>
      </c>
      <c r="L39" s="1" t="s">
        <v>598</v>
      </c>
      <c r="M39" s="1" t="s">
        <v>104</v>
      </c>
      <c r="N39" s="1" t="s">
        <v>104</v>
      </c>
      <c r="O39" s="1" t="s">
        <v>104</v>
      </c>
      <c r="P39" s="3">
        <v>44111</v>
      </c>
      <c r="Q39" s="1"/>
      <c r="R39" s="1"/>
      <c r="S39" s="1"/>
      <c r="T39" s="1"/>
      <c r="U39" s="1" t="s">
        <v>843</v>
      </c>
      <c r="V39" s="1">
        <v>1</v>
      </c>
      <c r="W39" s="4">
        <v>2842.11</v>
      </c>
      <c r="X39" s="1" t="s">
        <v>626</v>
      </c>
      <c r="Y39" s="1">
        <v>1</v>
      </c>
      <c r="Z39" s="4">
        <v>2842.11</v>
      </c>
      <c r="AA39" s="1" t="s">
        <v>870</v>
      </c>
      <c r="AB39" s="1" t="s">
        <v>865</v>
      </c>
      <c r="AC39" s="1" t="s">
        <v>468</v>
      </c>
      <c r="AD39" s="1" t="s">
        <v>630</v>
      </c>
      <c r="AE39" s="1" t="s">
        <v>540</v>
      </c>
      <c r="AF39" s="1" t="s">
        <v>630</v>
      </c>
      <c r="AG39" s="4">
        <v>2842.11</v>
      </c>
      <c r="AH39" s="4">
        <v>2842.11</v>
      </c>
      <c r="AI39" s="1"/>
      <c r="AJ39" s="1"/>
      <c r="AK39" s="1"/>
      <c r="AL39" s="1" t="s">
        <v>642</v>
      </c>
      <c r="AM39" s="1" t="s">
        <v>397</v>
      </c>
      <c r="AN39" s="1"/>
      <c r="AO39" s="1" t="s">
        <v>71</v>
      </c>
      <c r="AP39" s="1"/>
      <c r="AQ39" s="1"/>
      <c r="AR39" s="2"/>
      <c r="AS39" s="1"/>
      <c r="AT39" s="1"/>
      <c r="AU39" s="1"/>
      <c r="AV39" s="1" t="s">
        <v>851</v>
      </c>
      <c r="AW39" s="5">
        <v>44111.688091468102</v>
      </c>
      <c r="AX39" s="1" t="s">
        <v>247</v>
      </c>
      <c r="AY39" s="4">
        <v>2842.11</v>
      </c>
      <c r="AZ39" s="1"/>
      <c r="BA39" s="3">
        <v>44155</v>
      </c>
      <c r="BB39" s="5">
        <v>44196</v>
      </c>
      <c r="BC39" s="1" t="s">
        <v>872</v>
      </c>
      <c r="BD39" s="1"/>
      <c r="BE39" s="1"/>
      <c r="BF39" s="1" t="s">
        <v>103</v>
      </c>
    </row>
    <row r="40" spans="1:58" x14ac:dyDescent="0.25">
      <c r="A40" s="1">
        <v>39</v>
      </c>
      <c r="B40" s="2" t="str">
        <f>HYPERLINK("https://my.zakupki.prom.ua/remote/dispatcher/state_purchase_view/19909122", "UA-2020-10-07-007576-a")</f>
        <v>UA-2020-10-07-007576-a</v>
      </c>
      <c r="C40" s="2" t="s">
        <v>626</v>
      </c>
      <c r="D40" s="1" t="s">
        <v>671</v>
      </c>
      <c r="E40" s="1" t="s">
        <v>671</v>
      </c>
      <c r="F40" s="1" t="s">
        <v>423</v>
      </c>
      <c r="G40" s="1" t="s">
        <v>569</v>
      </c>
      <c r="H40" s="1" t="s">
        <v>750</v>
      </c>
      <c r="I40" s="1" t="s">
        <v>769</v>
      </c>
      <c r="J40" s="1" t="s">
        <v>112</v>
      </c>
      <c r="K40" s="1" t="s">
        <v>598</v>
      </c>
      <c r="L40" s="1" t="s">
        <v>598</v>
      </c>
      <c r="M40" s="1" t="s">
        <v>104</v>
      </c>
      <c r="N40" s="1" t="s">
        <v>104</v>
      </c>
      <c r="O40" s="1" t="s">
        <v>104</v>
      </c>
      <c r="P40" s="3">
        <v>44111</v>
      </c>
      <c r="Q40" s="1"/>
      <c r="R40" s="1"/>
      <c r="S40" s="1"/>
      <c r="T40" s="1"/>
      <c r="U40" s="1" t="s">
        <v>843</v>
      </c>
      <c r="V40" s="1">
        <v>1</v>
      </c>
      <c r="W40" s="4">
        <v>39002.400000000001</v>
      </c>
      <c r="X40" s="1" t="s">
        <v>626</v>
      </c>
      <c r="Y40" s="1">
        <v>1</v>
      </c>
      <c r="Z40" s="4">
        <v>39002.400000000001</v>
      </c>
      <c r="AA40" s="1" t="s">
        <v>873</v>
      </c>
      <c r="AB40" s="1" t="s">
        <v>865</v>
      </c>
      <c r="AC40" s="1" t="s">
        <v>468</v>
      </c>
      <c r="AD40" s="1" t="s">
        <v>750</v>
      </c>
      <c r="AE40" s="1" t="s">
        <v>540</v>
      </c>
      <c r="AF40" s="1" t="s">
        <v>630</v>
      </c>
      <c r="AG40" s="4">
        <v>39002.400000000001</v>
      </c>
      <c r="AH40" s="4">
        <v>39002.400000000001</v>
      </c>
      <c r="AI40" s="1"/>
      <c r="AJ40" s="1"/>
      <c r="AK40" s="1"/>
      <c r="AL40" s="1" t="s">
        <v>743</v>
      </c>
      <c r="AM40" s="1" t="s">
        <v>137</v>
      </c>
      <c r="AN40" s="1"/>
      <c r="AO40" s="1" t="s">
        <v>81</v>
      </c>
      <c r="AP40" s="1"/>
      <c r="AQ40" s="1"/>
      <c r="AR40" s="2"/>
      <c r="AS40" s="1"/>
      <c r="AT40" s="1"/>
      <c r="AU40" s="1"/>
      <c r="AV40" s="1" t="s">
        <v>851</v>
      </c>
      <c r="AW40" s="5">
        <v>44111.63422279631</v>
      </c>
      <c r="AX40" s="1" t="s">
        <v>241</v>
      </c>
      <c r="AY40" s="4">
        <v>39002.400000000001</v>
      </c>
      <c r="AZ40" s="1"/>
      <c r="BA40" s="3">
        <v>44140</v>
      </c>
      <c r="BB40" s="5">
        <v>44196</v>
      </c>
      <c r="BC40" s="1" t="s">
        <v>872</v>
      </c>
      <c r="BD40" s="1"/>
      <c r="BE40" s="1"/>
      <c r="BF40" s="1" t="s">
        <v>103</v>
      </c>
    </row>
    <row r="41" spans="1:58" x14ac:dyDescent="0.25">
      <c r="A41" s="1">
        <v>40</v>
      </c>
      <c r="B41" s="2" t="str">
        <f>HYPERLINK("https://my.zakupki.prom.ua/remote/dispatcher/state_purchase_view/20035708", "UA-2020-10-12-005740-c")</f>
        <v>UA-2020-10-12-005740-c</v>
      </c>
      <c r="C41" s="2" t="s">
        <v>626</v>
      </c>
      <c r="D41" s="1" t="s">
        <v>661</v>
      </c>
      <c r="E41" s="1" t="s">
        <v>661</v>
      </c>
      <c r="F41" s="1" t="s">
        <v>456</v>
      </c>
      <c r="G41" s="1" t="s">
        <v>569</v>
      </c>
      <c r="H41" s="1" t="s">
        <v>750</v>
      </c>
      <c r="I41" s="1" t="s">
        <v>769</v>
      </c>
      <c r="J41" s="1" t="s">
        <v>112</v>
      </c>
      <c r="K41" s="1" t="s">
        <v>598</v>
      </c>
      <c r="L41" s="1" t="s">
        <v>598</v>
      </c>
      <c r="M41" s="1" t="s">
        <v>104</v>
      </c>
      <c r="N41" s="1" t="s">
        <v>104</v>
      </c>
      <c r="O41" s="1" t="s">
        <v>104</v>
      </c>
      <c r="P41" s="3">
        <v>44116</v>
      </c>
      <c r="Q41" s="1"/>
      <c r="R41" s="1"/>
      <c r="S41" s="1"/>
      <c r="T41" s="1"/>
      <c r="U41" s="1" t="s">
        <v>843</v>
      </c>
      <c r="V41" s="1">
        <v>1</v>
      </c>
      <c r="W41" s="4">
        <v>9000</v>
      </c>
      <c r="X41" s="1" t="s">
        <v>626</v>
      </c>
      <c r="Y41" s="1">
        <v>6</v>
      </c>
      <c r="Z41" s="4">
        <v>1500</v>
      </c>
      <c r="AA41" s="1" t="s">
        <v>870</v>
      </c>
      <c r="AB41" s="1" t="s">
        <v>865</v>
      </c>
      <c r="AC41" s="1" t="s">
        <v>468</v>
      </c>
      <c r="AD41" s="1" t="s">
        <v>630</v>
      </c>
      <c r="AE41" s="1" t="s">
        <v>540</v>
      </c>
      <c r="AF41" s="1" t="s">
        <v>630</v>
      </c>
      <c r="AG41" s="4">
        <v>9000</v>
      </c>
      <c r="AH41" s="4">
        <v>1500</v>
      </c>
      <c r="AI41" s="1"/>
      <c r="AJ41" s="1"/>
      <c r="AK41" s="1"/>
      <c r="AL41" s="1" t="s">
        <v>786</v>
      </c>
      <c r="AM41" s="1" t="s">
        <v>210</v>
      </c>
      <c r="AN41" s="1"/>
      <c r="AO41" s="1" t="s">
        <v>66</v>
      </c>
      <c r="AP41" s="1"/>
      <c r="AQ41" s="1"/>
      <c r="AR41" s="2"/>
      <c r="AS41" s="1"/>
      <c r="AT41" s="1"/>
      <c r="AU41" s="1"/>
      <c r="AV41" s="1" t="s">
        <v>851</v>
      </c>
      <c r="AW41" s="5">
        <v>44116.656464399755</v>
      </c>
      <c r="AX41" s="1" t="s">
        <v>257</v>
      </c>
      <c r="AY41" s="4">
        <v>9000</v>
      </c>
      <c r="AZ41" s="1"/>
      <c r="BA41" s="3">
        <v>44118</v>
      </c>
      <c r="BB41" s="5">
        <v>44196</v>
      </c>
      <c r="BC41" s="1" t="s">
        <v>872</v>
      </c>
      <c r="BD41" s="1"/>
      <c r="BE41" s="1"/>
      <c r="BF41" s="1" t="s">
        <v>103</v>
      </c>
    </row>
    <row r="42" spans="1:58" x14ac:dyDescent="0.25">
      <c r="A42" s="1">
        <v>41</v>
      </c>
      <c r="B42" s="2" t="str">
        <f>HYPERLINK("https://my.zakupki.prom.ua/remote/dispatcher/state_purchase_view/20740859", "UA-2020-11-04-004678-c")</f>
        <v>UA-2020-11-04-004678-c</v>
      </c>
      <c r="C42" s="2" t="s">
        <v>626</v>
      </c>
      <c r="D42" s="1" t="s">
        <v>819</v>
      </c>
      <c r="E42" s="1" t="s">
        <v>819</v>
      </c>
      <c r="F42" s="1" t="s">
        <v>371</v>
      </c>
      <c r="G42" s="1" t="s">
        <v>569</v>
      </c>
      <c r="H42" s="1" t="s">
        <v>750</v>
      </c>
      <c r="I42" s="1" t="s">
        <v>769</v>
      </c>
      <c r="J42" s="1" t="s">
        <v>112</v>
      </c>
      <c r="K42" s="1" t="s">
        <v>598</v>
      </c>
      <c r="L42" s="1" t="s">
        <v>598</v>
      </c>
      <c r="M42" s="1" t="s">
        <v>104</v>
      </c>
      <c r="N42" s="1" t="s">
        <v>104</v>
      </c>
      <c r="O42" s="1" t="s">
        <v>104</v>
      </c>
      <c r="P42" s="3">
        <v>44139</v>
      </c>
      <c r="Q42" s="1"/>
      <c r="R42" s="1"/>
      <c r="S42" s="1"/>
      <c r="T42" s="1"/>
      <c r="U42" s="1" t="s">
        <v>843</v>
      </c>
      <c r="V42" s="1">
        <v>1</v>
      </c>
      <c r="W42" s="4">
        <v>6260</v>
      </c>
      <c r="X42" s="1" t="s">
        <v>626</v>
      </c>
      <c r="Y42" s="1">
        <v>87</v>
      </c>
      <c r="Z42" s="4">
        <v>71.95</v>
      </c>
      <c r="AA42" s="1" t="s">
        <v>881</v>
      </c>
      <c r="AB42" s="1" t="s">
        <v>865</v>
      </c>
      <c r="AC42" s="1" t="s">
        <v>468</v>
      </c>
      <c r="AD42" s="1" t="s">
        <v>630</v>
      </c>
      <c r="AE42" s="1" t="s">
        <v>540</v>
      </c>
      <c r="AF42" s="1" t="s">
        <v>630</v>
      </c>
      <c r="AG42" s="4">
        <v>6260</v>
      </c>
      <c r="AH42" s="4">
        <v>71.954022988505741</v>
      </c>
      <c r="AI42" s="1"/>
      <c r="AJ42" s="1"/>
      <c r="AK42" s="1"/>
      <c r="AL42" s="1" t="s">
        <v>776</v>
      </c>
      <c r="AM42" s="1" t="s">
        <v>212</v>
      </c>
      <c r="AN42" s="1"/>
      <c r="AO42" s="1" t="s">
        <v>54</v>
      </c>
      <c r="AP42" s="1"/>
      <c r="AQ42" s="1"/>
      <c r="AR42" s="2"/>
      <c r="AS42" s="1"/>
      <c r="AT42" s="1"/>
      <c r="AU42" s="1"/>
      <c r="AV42" s="1" t="s">
        <v>851</v>
      </c>
      <c r="AW42" s="5">
        <v>44139.561221327109</v>
      </c>
      <c r="AX42" s="1" t="s">
        <v>300</v>
      </c>
      <c r="AY42" s="4">
        <v>6260</v>
      </c>
      <c r="AZ42" s="1"/>
      <c r="BA42" s="3">
        <v>44145</v>
      </c>
      <c r="BB42" s="5">
        <v>44196</v>
      </c>
      <c r="BC42" s="1" t="s">
        <v>872</v>
      </c>
      <c r="BD42" s="1"/>
      <c r="BE42" s="1"/>
      <c r="BF42" s="1" t="s">
        <v>103</v>
      </c>
    </row>
    <row r="43" spans="1:58" x14ac:dyDescent="0.25">
      <c r="A43" s="1">
        <v>42</v>
      </c>
      <c r="B43" s="2" t="str">
        <f>HYPERLINK("https://my.zakupki.prom.ua/remote/dispatcher/state_purchase_view/20466979", "UA-2020-10-26-005183-a")</f>
        <v>UA-2020-10-26-005183-a</v>
      </c>
      <c r="C43" s="2" t="s">
        <v>626</v>
      </c>
      <c r="D43" s="1" t="s">
        <v>653</v>
      </c>
      <c r="E43" s="1" t="s">
        <v>654</v>
      </c>
      <c r="F43" s="1" t="s">
        <v>428</v>
      </c>
      <c r="G43" s="1" t="s">
        <v>569</v>
      </c>
      <c r="H43" s="1" t="s">
        <v>750</v>
      </c>
      <c r="I43" s="1" t="s">
        <v>769</v>
      </c>
      <c r="J43" s="1" t="s">
        <v>112</v>
      </c>
      <c r="K43" s="1" t="s">
        <v>598</v>
      </c>
      <c r="L43" s="1" t="s">
        <v>598</v>
      </c>
      <c r="M43" s="1" t="s">
        <v>104</v>
      </c>
      <c r="N43" s="1" t="s">
        <v>104</v>
      </c>
      <c r="O43" s="1" t="s">
        <v>104</v>
      </c>
      <c r="P43" s="3">
        <v>44130</v>
      </c>
      <c r="Q43" s="1"/>
      <c r="R43" s="1"/>
      <c r="S43" s="1"/>
      <c r="T43" s="1"/>
      <c r="U43" s="1" t="s">
        <v>843</v>
      </c>
      <c r="V43" s="1">
        <v>1</v>
      </c>
      <c r="W43" s="4">
        <v>1320</v>
      </c>
      <c r="X43" s="1" t="s">
        <v>626</v>
      </c>
      <c r="Y43" s="1" t="s">
        <v>860</v>
      </c>
      <c r="Z43" s="1" t="s">
        <v>860</v>
      </c>
      <c r="AA43" s="1" t="s">
        <v>860</v>
      </c>
      <c r="AB43" s="1" t="s">
        <v>865</v>
      </c>
      <c r="AC43" s="1" t="s">
        <v>468</v>
      </c>
      <c r="AD43" s="1" t="s">
        <v>750</v>
      </c>
      <c r="AE43" s="1" t="s">
        <v>540</v>
      </c>
      <c r="AF43" s="1" t="s">
        <v>630</v>
      </c>
      <c r="AG43" s="4">
        <v>1320</v>
      </c>
      <c r="AH43" s="1" t="s">
        <v>860</v>
      </c>
      <c r="AI43" s="1"/>
      <c r="AJ43" s="1"/>
      <c r="AK43" s="1"/>
      <c r="AL43" s="1" t="s">
        <v>485</v>
      </c>
      <c r="AM43" s="1" t="s">
        <v>408</v>
      </c>
      <c r="AN43" s="1"/>
      <c r="AO43" s="1" t="s">
        <v>21</v>
      </c>
      <c r="AP43" s="1"/>
      <c r="AQ43" s="1"/>
      <c r="AR43" s="2"/>
      <c r="AS43" s="1"/>
      <c r="AT43" s="1"/>
      <c r="AU43" s="1"/>
      <c r="AV43" s="1" t="s">
        <v>851</v>
      </c>
      <c r="AW43" s="5">
        <v>44130.564609671514</v>
      </c>
      <c r="AX43" s="1" t="s">
        <v>848</v>
      </c>
      <c r="AY43" s="4">
        <v>1320</v>
      </c>
      <c r="AZ43" s="1"/>
      <c r="BA43" s="3">
        <v>44149</v>
      </c>
      <c r="BB43" s="5">
        <v>44196</v>
      </c>
      <c r="BC43" s="1" t="s">
        <v>872</v>
      </c>
      <c r="BD43" s="1"/>
      <c r="BE43" s="1"/>
      <c r="BF43" s="1" t="s">
        <v>103</v>
      </c>
    </row>
    <row r="44" spans="1:58" x14ac:dyDescent="0.25">
      <c r="A44" s="1">
        <v>43</v>
      </c>
      <c r="B44" s="2" t="str">
        <f>HYPERLINK("https://my.zakupki.prom.ua/remote/dispatcher/state_purchase_view/22781449", "UA-2020-12-29-009650-a")</f>
        <v>UA-2020-12-29-009650-a</v>
      </c>
      <c r="C44" s="2" t="s">
        <v>626</v>
      </c>
      <c r="D44" s="1" t="s">
        <v>663</v>
      </c>
      <c r="E44" s="1" t="s">
        <v>663</v>
      </c>
      <c r="F44" s="1" t="s">
        <v>436</v>
      </c>
      <c r="G44" s="1" t="s">
        <v>647</v>
      </c>
      <c r="H44" s="1" t="s">
        <v>750</v>
      </c>
      <c r="I44" s="1" t="s">
        <v>769</v>
      </c>
      <c r="J44" s="1" t="s">
        <v>112</v>
      </c>
      <c r="K44" s="1" t="s">
        <v>598</v>
      </c>
      <c r="L44" s="1" t="s">
        <v>598</v>
      </c>
      <c r="M44" s="1" t="s">
        <v>104</v>
      </c>
      <c r="N44" s="1" t="s">
        <v>104</v>
      </c>
      <c r="O44" s="1" t="s">
        <v>104</v>
      </c>
      <c r="P44" s="3">
        <v>44194</v>
      </c>
      <c r="Q44" s="1"/>
      <c r="R44" s="1"/>
      <c r="S44" s="1"/>
      <c r="T44" s="1"/>
      <c r="U44" s="1" t="s">
        <v>843</v>
      </c>
      <c r="V44" s="1">
        <v>1</v>
      </c>
      <c r="W44" s="4">
        <v>974004.99</v>
      </c>
      <c r="X44" s="1" t="s">
        <v>626</v>
      </c>
      <c r="Y44" s="1">
        <v>392111</v>
      </c>
      <c r="Z44" s="4">
        <v>2.48</v>
      </c>
      <c r="AA44" s="1" t="s">
        <v>863</v>
      </c>
      <c r="AB44" s="1" t="s">
        <v>865</v>
      </c>
      <c r="AC44" s="1" t="s">
        <v>468</v>
      </c>
      <c r="AD44" s="1" t="s">
        <v>750</v>
      </c>
      <c r="AE44" s="1" t="s">
        <v>540</v>
      </c>
      <c r="AF44" s="1" t="s">
        <v>630</v>
      </c>
      <c r="AG44" s="4">
        <v>974004.99</v>
      </c>
      <c r="AH44" s="4">
        <v>2.4840032286775937</v>
      </c>
      <c r="AI44" s="1"/>
      <c r="AJ44" s="1"/>
      <c r="AK44" s="1"/>
      <c r="AL44" s="1" t="s">
        <v>484</v>
      </c>
      <c r="AM44" s="1" t="s">
        <v>118</v>
      </c>
      <c r="AN44" s="1"/>
      <c r="AO44" s="1" t="s">
        <v>22</v>
      </c>
      <c r="AP44" s="1"/>
      <c r="AQ44" s="1"/>
      <c r="AR44" s="2"/>
      <c r="AS44" s="1"/>
      <c r="AT44" s="1"/>
      <c r="AU44" s="1"/>
      <c r="AV44" s="1" t="s">
        <v>876</v>
      </c>
      <c r="AW44" s="5">
        <v>44219.001935204942</v>
      </c>
      <c r="AX44" s="1"/>
      <c r="AY44" s="4">
        <v>974004.99</v>
      </c>
      <c r="AZ44" s="1"/>
      <c r="BA44" s="3">
        <v>44561</v>
      </c>
      <c r="BB44" s="1"/>
      <c r="BC44" s="1" t="s">
        <v>866</v>
      </c>
      <c r="BD44" s="1" t="s">
        <v>539</v>
      </c>
      <c r="BE44" s="1"/>
      <c r="BF44" s="1" t="s">
        <v>103</v>
      </c>
    </row>
    <row r="45" spans="1:58" x14ac:dyDescent="0.25">
      <c r="A45" s="1">
        <v>44</v>
      </c>
      <c r="B45" s="2" t="str">
        <f>HYPERLINK("https://my.zakupki.prom.ua/remote/dispatcher/state_purchase_view/21757968", "UA-2020-12-04-005943-b")</f>
        <v>UA-2020-12-04-005943-b</v>
      </c>
      <c r="C45" s="2" t="s">
        <v>626</v>
      </c>
      <c r="D45" s="1" t="s">
        <v>617</v>
      </c>
      <c r="E45" s="1" t="s">
        <v>610</v>
      </c>
      <c r="F45" s="1" t="s">
        <v>451</v>
      </c>
      <c r="G45" s="1" t="s">
        <v>721</v>
      </c>
      <c r="H45" s="1" t="s">
        <v>750</v>
      </c>
      <c r="I45" s="1" t="s">
        <v>769</v>
      </c>
      <c r="J45" s="1" t="s">
        <v>112</v>
      </c>
      <c r="K45" s="1" t="s">
        <v>598</v>
      </c>
      <c r="L45" s="1" t="s">
        <v>598</v>
      </c>
      <c r="M45" s="1" t="s">
        <v>104</v>
      </c>
      <c r="N45" s="1" t="s">
        <v>104</v>
      </c>
      <c r="O45" s="1" t="s">
        <v>104</v>
      </c>
      <c r="P45" s="3">
        <v>44169</v>
      </c>
      <c r="Q45" s="3">
        <v>44169</v>
      </c>
      <c r="R45" s="3">
        <v>44175</v>
      </c>
      <c r="S45" s="3">
        <v>44175</v>
      </c>
      <c r="T45" s="3">
        <v>44180</v>
      </c>
      <c r="U45" s="5">
        <v>44181.498472222222</v>
      </c>
      <c r="V45" s="1">
        <v>6</v>
      </c>
      <c r="W45" s="4">
        <v>190000</v>
      </c>
      <c r="X45" s="1" t="s">
        <v>626</v>
      </c>
      <c r="Y45" s="1" t="s">
        <v>860</v>
      </c>
      <c r="Z45" s="1" t="s">
        <v>860</v>
      </c>
      <c r="AA45" s="1" t="s">
        <v>860</v>
      </c>
      <c r="AB45" s="4">
        <v>1900</v>
      </c>
      <c r="AC45" s="1" t="s">
        <v>468</v>
      </c>
      <c r="AD45" s="1" t="s">
        <v>750</v>
      </c>
      <c r="AE45" s="1" t="s">
        <v>540</v>
      </c>
      <c r="AF45" s="1" t="s">
        <v>630</v>
      </c>
      <c r="AG45" s="4">
        <v>109890</v>
      </c>
      <c r="AH45" s="1" t="s">
        <v>860</v>
      </c>
      <c r="AI45" s="1" t="s">
        <v>770</v>
      </c>
      <c r="AJ45" s="4">
        <v>80110</v>
      </c>
      <c r="AK45" s="4">
        <v>0.42163157894736841</v>
      </c>
      <c r="AL45" s="1" t="s">
        <v>770</v>
      </c>
      <c r="AM45" s="1" t="s">
        <v>231</v>
      </c>
      <c r="AN45" s="1" t="s">
        <v>473</v>
      </c>
      <c r="AO45" s="1" t="s">
        <v>379</v>
      </c>
      <c r="AP45" s="4">
        <v>80110</v>
      </c>
      <c r="AQ45" s="4">
        <v>0.42163157894736841</v>
      </c>
      <c r="AR45" s="2" t="str">
        <f>HYPERLINK("https://auction.openprocurement.org/tenders/7c7b688b538f43f598ecf67e43734d2b")</f>
        <v>https://auction.openprocurement.org/tenders/7c7b688b538f43f598ecf67e43734d2b</v>
      </c>
      <c r="AS45" s="5">
        <v>44181.661427476611</v>
      </c>
      <c r="AT45" s="3">
        <v>44184</v>
      </c>
      <c r="AU45" s="3">
        <v>44205</v>
      </c>
      <c r="AV45" s="1" t="s">
        <v>851</v>
      </c>
      <c r="AW45" s="5">
        <v>44186.586978522311</v>
      </c>
      <c r="AX45" s="1" t="s">
        <v>358</v>
      </c>
      <c r="AY45" s="4">
        <v>109890</v>
      </c>
      <c r="AZ45" s="1"/>
      <c r="BA45" s="3">
        <v>44189</v>
      </c>
      <c r="BB45" s="5">
        <v>44196</v>
      </c>
      <c r="BC45" s="1" t="s">
        <v>872</v>
      </c>
      <c r="BD45" s="1"/>
      <c r="BE45" s="1"/>
      <c r="BF45" s="1" t="s">
        <v>232</v>
      </c>
    </row>
    <row r="46" spans="1:58" x14ac:dyDescent="0.25">
      <c r="A46" s="1">
        <v>45</v>
      </c>
      <c r="B46" s="2" t="str">
        <f>HYPERLINK("https://my.zakupki.prom.ua/remote/dispatcher/state_purchase_view/19777040", "UA-2020-10-02-002932-a")</f>
        <v>UA-2020-10-02-002932-a</v>
      </c>
      <c r="C46" s="2" t="s">
        <v>626</v>
      </c>
      <c r="D46" s="1" t="s">
        <v>508</v>
      </c>
      <c r="E46" s="1" t="s">
        <v>508</v>
      </c>
      <c r="F46" s="1" t="s">
        <v>441</v>
      </c>
      <c r="G46" s="1" t="s">
        <v>569</v>
      </c>
      <c r="H46" s="1" t="s">
        <v>750</v>
      </c>
      <c r="I46" s="1" t="s">
        <v>769</v>
      </c>
      <c r="J46" s="1" t="s">
        <v>112</v>
      </c>
      <c r="K46" s="1" t="s">
        <v>598</v>
      </c>
      <c r="L46" s="1" t="s">
        <v>598</v>
      </c>
      <c r="M46" s="1" t="s">
        <v>104</v>
      </c>
      <c r="N46" s="1" t="s">
        <v>104</v>
      </c>
      <c r="O46" s="1" t="s">
        <v>104</v>
      </c>
      <c r="P46" s="3">
        <v>44106</v>
      </c>
      <c r="Q46" s="1"/>
      <c r="R46" s="1"/>
      <c r="S46" s="1"/>
      <c r="T46" s="1"/>
      <c r="U46" s="1" t="s">
        <v>843</v>
      </c>
      <c r="V46" s="1">
        <v>1</v>
      </c>
      <c r="W46" s="4">
        <v>2842.11</v>
      </c>
      <c r="X46" s="1" t="s">
        <v>626</v>
      </c>
      <c r="Y46" s="1">
        <v>1</v>
      </c>
      <c r="Z46" s="4">
        <v>2842.11</v>
      </c>
      <c r="AA46" s="1" t="s">
        <v>870</v>
      </c>
      <c r="AB46" s="1" t="s">
        <v>865</v>
      </c>
      <c r="AC46" s="1" t="s">
        <v>468</v>
      </c>
      <c r="AD46" s="1" t="s">
        <v>630</v>
      </c>
      <c r="AE46" s="1" t="s">
        <v>540</v>
      </c>
      <c r="AF46" s="1" t="s">
        <v>630</v>
      </c>
      <c r="AG46" s="4">
        <v>2842.11</v>
      </c>
      <c r="AH46" s="4">
        <v>2842.11</v>
      </c>
      <c r="AI46" s="1"/>
      <c r="AJ46" s="1"/>
      <c r="AK46" s="1"/>
      <c r="AL46" s="1" t="s">
        <v>642</v>
      </c>
      <c r="AM46" s="1" t="s">
        <v>397</v>
      </c>
      <c r="AN46" s="1"/>
      <c r="AO46" s="1" t="s">
        <v>34</v>
      </c>
      <c r="AP46" s="1"/>
      <c r="AQ46" s="1"/>
      <c r="AR46" s="2"/>
      <c r="AS46" s="1"/>
      <c r="AT46" s="1"/>
      <c r="AU46" s="1"/>
      <c r="AV46" s="1" t="s">
        <v>851</v>
      </c>
      <c r="AW46" s="5">
        <v>44106.475424707467</v>
      </c>
      <c r="AX46" s="1" t="s">
        <v>229</v>
      </c>
      <c r="AY46" s="4">
        <v>2842.11</v>
      </c>
      <c r="AZ46" s="1"/>
      <c r="BA46" s="3">
        <v>44149</v>
      </c>
      <c r="BB46" s="5">
        <v>44196</v>
      </c>
      <c r="BC46" s="1" t="s">
        <v>872</v>
      </c>
      <c r="BD46" s="1"/>
      <c r="BE46" s="1"/>
      <c r="BF46" s="1" t="s">
        <v>103</v>
      </c>
    </row>
    <row r="47" spans="1:58" x14ac:dyDescent="0.25">
      <c r="A47" s="1">
        <v>46</v>
      </c>
      <c r="B47" s="2" t="str">
        <f>HYPERLINK("https://my.zakupki.prom.ua/remote/dispatcher/state_purchase_view/19891118", "UA-2020-10-07-002595-a")</f>
        <v>UA-2020-10-07-002595-a</v>
      </c>
      <c r="C47" s="2" t="s">
        <v>626</v>
      </c>
      <c r="D47" s="1" t="s">
        <v>511</v>
      </c>
      <c r="E47" s="1" t="s">
        <v>511</v>
      </c>
      <c r="F47" s="1" t="s">
        <v>441</v>
      </c>
      <c r="G47" s="1" t="s">
        <v>569</v>
      </c>
      <c r="H47" s="1" t="s">
        <v>750</v>
      </c>
      <c r="I47" s="1" t="s">
        <v>769</v>
      </c>
      <c r="J47" s="1" t="s">
        <v>112</v>
      </c>
      <c r="K47" s="1" t="s">
        <v>598</v>
      </c>
      <c r="L47" s="1" t="s">
        <v>598</v>
      </c>
      <c r="M47" s="1" t="s">
        <v>104</v>
      </c>
      <c r="N47" s="1" t="s">
        <v>104</v>
      </c>
      <c r="O47" s="1" t="s">
        <v>104</v>
      </c>
      <c r="P47" s="3">
        <v>44111</v>
      </c>
      <c r="Q47" s="1"/>
      <c r="R47" s="1"/>
      <c r="S47" s="1"/>
      <c r="T47" s="1"/>
      <c r="U47" s="1" t="s">
        <v>843</v>
      </c>
      <c r="V47" s="1">
        <v>1</v>
      </c>
      <c r="W47" s="4">
        <v>195</v>
      </c>
      <c r="X47" s="1" t="s">
        <v>626</v>
      </c>
      <c r="Y47" s="1">
        <v>1</v>
      </c>
      <c r="Z47" s="4">
        <v>195</v>
      </c>
      <c r="AA47" s="1" t="s">
        <v>870</v>
      </c>
      <c r="AB47" s="1" t="s">
        <v>865</v>
      </c>
      <c r="AC47" s="1" t="s">
        <v>468</v>
      </c>
      <c r="AD47" s="1" t="s">
        <v>630</v>
      </c>
      <c r="AE47" s="1" t="s">
        <v>540</v>
      </c>
      <c r="AF47" s="1" t="s">
        <v>630</v>
      </c>
      <c r="AG47" s="4">
        <v>195</v>
      </c>
      <c r="AH47" s="4">
        <v>195</v>
      </c>
      <c r="AI47" s="1"/>
      <c r="AJ47" s="1"/>
      <c r="AK47" s="1"/>
      <c r="AL47" s="1" t="s">
        <v>499</v>
      </c>
      <c r="AM47" s="1" t="s">
        <v>110</v>
      </c>
      <c r="AN47" s="1"/>
      <c r="AO47" s="1" t="s">
        <v>69</v>
      </c>
      <c r="AP47" s="1"/>
      <c r="AQ47" s="1"/>
      <c r="AR47" s="2"/>
      <c r="AS47" s="1"/>
      <c r="AT47" s="1"/>
      <c r="AU47" s="1"/>
      <c r="AV47" s="1" t="s">
        <v>851</v>
      </c>
      <c r="AW47" s="5">
        <v>44111.456320392797</v>
      </c>
      <c r="AX47" s="1" t="s">
        <v>237</v>
      </c>
      <c r="AY47" s="4">
        <v>195</v>
      </c>
      <c r="AZ47" s="1"/>
      <c r="BA47" s="3">
        <v>44120</v>
      </c>
      <c r="BB47" s="5">
        <v>44196</v>
      </c>
      <c r="BC47" s="1" t="s">
        <v>872</v>
      </c>
      <c r="BD47" s="1"/>
      <c r="BE47" s="1"/>
      <c r="BF47" s="1" t="s">
        <v>103</v>
      </c>
    </row>
    <row r="48" spans="1:58" x14ac:dyDescent="0.25">
      <c r="A48" s="1">
        <v>47</v>
      </c>
      <c r="B48" s="2" t="str">
        <f>HYPERLINK("https://my.zakupki.prom.ua/remote/dispatcher/state_purchase_view/20106255", "UA-2020-10-15-002137-c")</f>
        <v>UA-2020-10-15-002137-c</v>
      </c>
      <c r="C48" s="2" t="s">
        <v>626</v>
      </c>
      <c r="D48" s="1" t="s">
        <v>460</v>
      </c>
      <c r="E48" s="1" t="s">
        <v>461</v>
      </c>
      <c r="F48" s="1" t="s">
        <v>370</v>
      </c>
      <c r="G48" s="1" t="s">
        <v>569</v>
      </c>
      <c r="H48" s="1" t="s">
        <v>750</v>
      </c>
      <c r="I48" s="1" t="s">
        <v>769</v>
      </c>
      <c r="J48" s="1" t="s">
        <v>112</v>
      </c>
      <c r="K48" s="1" t="s">
        <v>598</v>
      </c>
      <c r="L48" s="1" t="s">
        <v>598</v>
      </c>
      <c r="M48" s="1" t="s">
        <v>104</v>
      </c>
      <c r="N48" s="1" t="s">
        <v>104</v>
      </c>
      <c r="O48" s="1" t="s">
        <v>104</v>
      </c>
      <c r="P48" s="3">
        <v>44119</v>
      </c>
      <c r="Q48" s="1"/>
      <c r="R48" s="1"/>
      <c r="S48" s="1"/>
      <c r="T48" s="1"/>
      <c r="U48" s="1" t="s">
        <v>843</v>
      </c>
      <c r="V48" s="1">
        <v>1</v>
      </c>
      <c r="W48" s="4">
        <v>8585</v>
      </c>
      <c r="X48" s="1" t="s">
        <v>626</v>
      </c>
      <c r="Y48" s="1" t="s">
        <v>860</v>
      </c>
      <c r="Z48" s="1" t="s">
        <v>860</v>
      </c>
      <c r="AA48" s="1" t="s">
        <v>860</v>
      </c>
      <c r="AB48" s="1" t="s">
        <v>865</v>
      </c>
      <c r="AC48" s="1" t="s">
        <v>468</v>
      </c>
      <c r="AD48" s="1" t="s">
        <v>630</v>
      </c>
      <c r="AE48" s="1" t="s">
        <v>540</v>
      </c>
      <c r="AF48" s="1" t="s">
        <v>630</v>
      </c>
      <c r="AG48" s="4">
        <v>8585</v>
      </c>
      <c r="AH48" s="1" t="s">
        <v>860</v>
      </c>
      <c r="AI48" s="1"/>
      <c r="AJ48" s="1"/>
      <c r="AK48" s="1"/>
      <c r="AL48" s="1" t="s">
        <v>7</v>
      </c>
      <c r="AM48" s="1" t="s">
        <v>274</v>
      </c>
      <c r="AN48" s="1"/>
      <c r="AO48" s="1" t="s">
        <v>76</v>
      </c>
      <c r="AP48" s="1"/>
      <c r="AQ48" s="1"/>
      <c r="AR48" s="2"/>
      <c r="AS48" s="1"/>
      <c r="AT48" s="1"/>
      <c r="AU48" s="1"/>
      <c r="AV48" s="1" t="s">
        <v>851</v>
      </c>
      <c r="AW48" s="5">
        <v>44119.441250505864</v>
      </c>
      <c r="AX48" s="1" t="s">
        <v>253</v>
      </c>
      <c r="AY48" s="4">
        <v>8585</v>
      </c>
      <c r="AZ48" s="1"/>
      <c r="BA48" s="3">
        <v>44134</v>
      </c>
      <c r="BB48" s="5">
        <v>44196</v>
      </c>
      <c r="BC48" s="1" t="s">
        <v>872</v>
      </c>
      <c r="BD48" s="1"/>
      <c r="BE48" s="1"/>
      <c r="BF48" s="1" t="s">
        <v>103</v>
      </c>
    </row>
    <row r="49" spans="1:58" x14ac:dyDescent="0.25">
      <c r="A49" s="1">
        <v>48</v>
      </c>
      <c r="B49" s="2" t="str">
        <f>HYPERLINK("https://my.zakupki.prom.ua/remote/dispatcher/state_purchase_view/22114055", "UA-2020-12-14-005265-c")</f>
        <v>UA-2020-12-14-005265-c</v>
      </c>
      <c r="C49" s="2" t="s">
        <v>626</v>
      </c>
      <c r="D49" s="1" t="s">
        <v>821</v>
      </c>
      <c r="E49" s="1" t="s">
        <v>824</v>
      </c>
      <c r="F49" s="1" t="s">
        <v>156</v>
      </c>
      <c r="G49" s="1" t="s">
        <v>538</v>
      </c>
      <c r="H49" s="1" t="s">
        <v>750</v>
      </c>
      <c r="I49" s="1" t="s">
        <v>769</v>
      </c>
      <c r="J49" s="1" t="s">
        <v>112</v>
      </c>
      <c r="K49" s="1" t="s">
        <v>598</v>
      </c>
      <c r="L49" s="1" t="s">
        <v>598</v>
      </c>
      <c r="M49" s="1" t="s">
        <v>104</v>
      </c>
      <c r="N49" s="1" t="s">
        <v>104</v>
      </c>
      <c r="O49" s="1" t="s">
        <v>104</v>
      </c>
      <c r="P49" s="3">
        <v>44179</v>
      </c>
      <c r="Q49" s="3">
        <v>44179</v>
      </c>
      <c r="R49" s="3">
        <v>44185</v>
      </c>
      <c r="S49" s="3">
        <v>44179</v>
      </c>
      <c r="T49" s="3">
        <v>44195</v>
      </c>
      <c r="U49" s="5">
        <v>44196.557662037034</v>
      </c>
      <c r="V49" s="1">
        <v>3</v>
      </c>
      <c r="W49" s="4">
        <v>1164840</v>
      </c>
      <c r="X49" s="1" t="s">
        <v>626</v>
      </c>
      <c r="Y49" s="1" t="s">
        <v>860</v>
      </c>
      <c r="Z49" s="1" t="s">
        <v>860</v>
      </c>
      <c r="AA49" s="1" t="s">
        <v>860</v>
      </c>
      <c r="AB49" s="4">
        <v>11648.4</v>
      </c>
      <c r="AC49" s="1" t="s">
        <v>468</v>
      </c>
      <c r="AD49" s="1" t="s">
        <v>750</v>
      </c>
      <c r="AE49" s="1" t="s">
        <v>540</v>
      </c>
      <c r="AF49" s="1" t="s">
        <v>630</v>
      </c>
      <c r="AG49" s="4">
        <v>1083480</v>
      </c>
      <c r="AH49" s="1" t="s">
        <v>860</v>
      </c>
      <c r="AI49" s="1" t="s">
        <v>761</v>
      </c>
      <c r="AJ49" s="4">
        <v>81360</v>
      </c>
      <c r="AK49" s="4">
        <v>6.9846502523951789E-2</v>
      </c>
      <c r="AL49" s="1" t="s">
        <v>761</v>
      </c>
      <c r="AM49" s="1" t="s">
        <v>122</v>
      </c>
      <c r="AN49" s="1" t="s">
        <v>125</v>
      </c>
      <c r="AO49" s="1" t="s">
        <v>380</v>
      </c>
      <c r="AP49" s="4">
        <v>81360</v>
      </c>
      <c r="AQ49" s="4">
        <v>6.9846502523951789E-2</v>
      </c>
      <c r="AR49" s="2" t="str">
        <f>HYPERLINK("https://auction.openprocurement.org/tenders/3e51cf6f18cd4efa9256ea0c72a0e34b")</f>
        <v>https://auction.openprocurement.org/tenders/3e51cf6f18cd4efa9256ea0c72a0e34b</v>
      </c>
      <c r="AS49" s="5">
        <v>44201.462190110338</v>
      </c>
      <c r="AT49" s="3">
        <v>44212</v>
      </c>
      <c r="AU49" s="3">
        <v>44222</v>
      </c>
      <c r="AV49" s="1" t="s">
        <v>851</v>
      </c>
      <c r="AW49" s="5">
        <v>44216.462295146062</v>
      </c>
      <c r="AX49" s="1" t="s">
        <v>132</v>
      </c>
      <c r="AY49" s="4">
        <v>1083480</v>
      </c>
      <c r="AZ49" s="1"/>
      <c r="BA49" s="3">
        <v>44561</v>
      </c>
      <c r="BB49" s="5">
        <v>44561</v>
      </c>
      <c r="BC49" s="1" t="s">
        <v>872</v>
      </c>
      <c r="BD49" s="1"/>
      <c r="BE49" s="1"/>
      <c r="BF49" s="1" t="s">
        <v>124</v>
      </c>
    </row>
    <row r="50" spans="1:58" x14ac:dyDescent="0.25">
      <c r="A50" s="1">
        <v>49</v>
      </c>
      <c r="B50" s="2" t="str">
        <f>HYPERLINK("https://my.zakupki.prom.ua/remote/dispatcher/state_purchase_view/20374126", "UA-2020-10-22-009053-a")</f>
        <v>UA-2020-10-22-009053-a</v>
      </c>
      <c r="C50" s="2" t="s">
        <v>626</v>
      </c>
      <c r="D50" s="1" t="s">
        <v>833</v>
      </c>
      <c r="E50" s="1" t="s">
        <v>603</v>
      </c>
      <c r="F50" s="1" t="s">
        <v>176</v>
      </c>
      <c r="G50" s="1" t="s">
        <v>538</v>
      </c>
      <c r="H50" s="1" t="s">
        <v>750</v>
      </c>
      <c r="I50" s="1" t="s">
        <v>769</v>
      </c>
      <c r="J50" s="1" t="s">
        <v>112</v>
      </c>
      <c r="K50" s="1" t="s">
        <v>598</v>
      </c>
      <c r="L50" s="1" t="s">
        <v>598</v>
      </c>
      <c r="M50" s="1" t="s">
        <v>104</v>
      </c>
      <c r="N50" s="1" t="s">
        <v>104</v>
      </c>
      <c r="O50" s="1" t="s">
        <v>104</v>
      </c>
      <c r="P50" s="3">
        <v>44126</v>
      </c>
      <c r="Q50" s="3">
        <v>44126</v>
      </c>
      <c r="R50" s="3">
        <v>44132</v>
      </c>
      <c r="S50" s="3">
        <v>44126</v>
      </c>
      <c r="T50" s="3">
        <v>44142</v>
      </c>
      <c r="U50" s="5">
        <v>44144.49322916667</v>
      </c>
      <c r="V50" s="1">
        <v>3</v>
      </c>
      <c r="W50" s="4">
        <v>335000</v>
      </c>
      <c r="X50" s="1" t="s">
        <v>626</v>
      </c>
      <c r="Y50" s="1" t="s">
        <v>860</v>
      </c>
      <c r="Z50" s="1" t="s">
        <v>860</v>
      </c>
      <c r="AA50" s="1" t="s">
        <v>860</v>
      </c>
      <c r="AB50" s="4">
        <v>3350</v>
      </c>
      <c r="AC50" s="1" t="s">
        <v>468</v>
      </c>
      <c r="AD50" s="1" t="s">
        <v>750</v>
      </c>
      <c r="AE50" s="1" t="s">
        <v>540</v>
      </c>
      <c r="AF50" s="1" t="s">
        <v>630</v>
      </c>
      <c r="AG50" s="4">
        <v>249390</v>
      </c>
      <c r="AH50" s="1" t="s">
        <v>860</v>
      </c>
      <c r="AI50" s="1" t="s">
        <v>809</v>
      </c>
      <c r="AJ50" s="4">
        <v>85610</v>
      </c>
      <c r="AK50" s="4">
        <v>0.25555223880597017</v>
      </c>
      <c r="AL50" s="1" t="s">
        <v>809</v>
      </c>
      <c r="AM50" s="1" t="s">
        <v>207</v>
      </c>
      <c r="AN50" s="1" t="s">
        <v>474</v>
      </c>
      <c r="AO50" s="1" t="s">
        <v>50</v>
      </c>
      <c r="AP50" s="4">
        <v>85610</v>
      </c>
      <c r="AQ50" s="4">
        <v>0.25555223880597017</v>
      </c>
      <c r="AR50" s="2" t="str">
        <f>HYPERLINK("https://auction.openprocurement.org/tenders/7a20578e9b7a4bdfa42ed977414cc17b")</f>
        <v>https://auction.openprocurement.org/tenders/7a20578e9b7a4bdfa42ed977414cc17b</v>
      </c>
      <c r="AS50" s="5">
        <v>44148.536533352708</v>
      </c>
      <c r="AT50" s="3">
        <v>44159</v>
      </c>
      <c r="AU50" s="3">
        <v>44169</v>
      </c>
      <c r="AV50" s="1" t="s">
        <v>851</v>
      </c>
      <c r="AW50" s="5">
        <v>44159.728284777011</v>
      </c>
      <c r="AX50" s="1" t="s">
        <v>321</v>
      </c>
      <c r="AY50" s="4">
        <v>249390</v>
      </c>
      <c r="AZ50" s="1"/>
      <c r="BA50" s="3">
        <v>44162</v>
      </c>
      <c r="BB50" s="5">
        <v>44196</v>
      </c>
      <c r="BC50" s="1" t="s">
        <v>872</v>
      </c>
      <c r="BD50" s="1"/>
      <c r="BE50" s="1"/>
      <c r="BF50" s="1" t="s">
        <v>208</v>
      </c>
    </row>
    <row r="51" spans="1:58" x14ac:dyDescent="0.25">
      <c r="A51" s="1">
        <v>50</v>
      </c>
      <c r="B51" s="2" t="str">
        <f>HYPERLINK("https://my.zakupki.prom.ua/remote/dispatcher/state_purchase_view/20467825", "UA-2020-10-26-005275-a")</f>
        <v>UA-2020-10-26-005275-a</v>
      </c>
      <c r="C51" s="2" t="s">
        <v>626</v>
      </c>
      <c r="D51" s="1" t="s">
        <v>712</v>
      </c>
      <c r="E51" s="1" t="s">
        <v>712</v>
      </c>
      <c r="F51" s="1" t="s">
        <v>417</v>
      </c>
      <c r="G51" s="1" t="s">
        <v>569</v>
      </c>
      <c r="H51" s="1" t="s">
        <v>750</v>
      </c>
      <c r="I51" s="1" t="s">
        <v>769</v>
      </c>
      <c r="J51" s="1" t="s">
        <v>112</v>
      </c>
      <c r="K51" s="1" t="s">
        <v>598</v>
      </c>
      <c r="L51" s="1" t="s">
        <v>598</v>
      </c>
      <c r="M51" s="1" t="s">
        <v>104</v>
      </c>
      <c r="N51" s="1" t="s">
        <v>104</v>
      </c>
      <c r="O51" s="1" t="s">
        <v>104</v>
      </c>
      <c r="P51" s="3">
        <v>44130</v>
      </c>
      <c r="Q51" s="1"/>
      <c r="R51" s="1"/>
      <c r="S51" s="1"/>
      <c r="T51" s="1"/>
      <c r="U51" s="1" t="s">
        <v>843</v>
      </c>
      <c r="V51" s="1">
        <v>1</v>
      </c>
      <c r="W51" s="4">
        <v>2595</v>
      </c>
      <c r="X51" s="1" t="s">
        <v>626</v>
      </c>
      <c r="Y51" s="1">
        <v>81</v>
      </c>
      <c r="Z51" s="4">
        <v>32.04</v>
      </c>
      <c r="AA51" s="1" t="s">
        <v>881</v>
      </c>
      <c r="AB51" s="1" t="s">
        <v>865</v>
      </c>
      <c r="AC51" s="1" t="s">
        <v>468</v>
      </c>
      <c r="AD51" s="1" t="s">
        <v>630</v>
      </c>
      <c r="AE51" s="1" t="s">
        <v>540</v>
      </c>
      <c r="AF51" s="1" t="s">
        <v>630</v>
      </c>
      <c r="AG51" s="4">
        <v>2595</v>
      </c>
      <c r="AH51" s="4">
        <v>32.037037037037038</v>
      </c>
      <c r="AI51" s="1"/>
      <c r="AJ51" s="1"/>
      <c r="AK51" s="1"/>
      <c r="AL51" s="1" t="s">
        <v>791</v>
      </c>
      <c r="AM51" s="1" t="s">
        <v>190</v>
      </c>
      <c r="AN51" s="1"/>
      <c r="AO51" s="1" t="s">
        <v>59</v>
      </c>
      <c r="AP51" s="1"/>
      <c r="AQ51" s="1"/>
      <c r="AR51" s="2"/>
      <c r="AS51" s="1"/>
      <c r="AT51" s="1"/>
      <c r="AU51" s="1"/>
      <c r="AV51" s="1" t="s">
        <v>851</v>
      </c>
      <c r="AW51" s="5">
        <v>44130.561950173971</v>
      </c>
      <c r="AX51" s="1" t="s">
        <v>273</v>
      </c>
      <c r="AY51" s="4">
        <v>2595</v>
      </c>
      <c r="AZ51" s="1"/>
      <c r="BA51" s="3">
        <v>44134</v>
      </c>
      <c r="BB51" s="5">
        <v>44196</v>
      </c>
      <c r="BC51" s="1" t="s">
        <v>872</v>
      </c>
      <c r="BD51" s="1"/>
      <c r="BE51" s="1"/>
      <c r="BF51" s="1" t="s">
        <v>103</v>
      </c>
    </row>
    <row r="52" spans="1:58" x14ac:dyDescent="0.25">
      <c r="A52" s="1">
        <v>51</v>
      </c>
      <c r="B52" s="2" t="str">
        <f>HYPERLINK("https://my.zakupki.prom.ua/remote/dispatcher/state_purchase_view/19808479", "UA-2020-10-05-001673-a")</f>
        <v>UA-2020-10-05-001673-a</v>
      </c>
      <c r="C52" s="2" t="s">
        <v>626</v>
      </c>
      <c r="D52" s="1" t="s">
        <v>679</v>
      </c>
      <c r="E52" s="1" t="s">
        <v>679</v>
      </c>
      <c r="F52" s="1" t="s">
        <v>423</v>
      </c>
      <c r="G52" s="1" t="s">
        <v>569</v>
      </c>
      <c r="H52" s="1" t="s">
        <v>750</v>
      </c>
      <c r="I52" s="1" t="s">
        <v>769</v>
      </c>
      <c r="J52" s="1" t="s">
        <v>112</v>
      </c>
      <c r="K52" s="1" t="s">
        <v>598</v>
      </c>
      <c r="L52" s="1" t="s">
        <v>598</v>
      </c>
      <c r="M52" s="1" t="s">
        <v>104</v>
      </c>
      <c r="N52" s="1" t="s">
        <v>104</v>
      </c>
      <c r="O52" s="1" t="s">
        <v>104</v>
      </c>
      <c r="P52" s="3">
        <v>44109</v>
      </c>
      <c r="Q52" s="1"/>
      <c r="R52" s="1"/>
      <c r="S52" s="1"/>
      <c r="T52" s="1"/>
      <c r="U52" s="1" t="s">
        <v>843</v>
      </c>
      <c r="V52" s="1">
        <v>1</v>
      </c>
      <c r="W52" s="4">
        <v>38355.599999999999</v>
      </c>
      <c r="X52" s="1" t="s">
        <v>626</v>
      </c>
      <c r="Y52" s="1">
        <v>1</v>
      </c>
      <c r="Z52" s="4">
        <v>38355.599999999999</v>
      </c>
      <c r="AA52" s="1" t="s">
        <v>873</v>
      </c>
      <c r="AB52" s="1" t="s">
        <v>865</v>
      </c>
      <c r="AC52" s="1" t="s">
        <v>468</v>
      </c>
      <c r="AD52" s="1" t="s">
        <v>750</v>
      </c>
      <c r="AE52" s="1" t="s">
        <v>540</v>
      </c>
      <c r="AF52" s="1" t="s">
        <v>630</v>
      </c>
      <c r="AG52" s="4">
        <v>38355.599999999999</v>
      </c>
      <c r="AH52" s="4">
        <v>38355.599999999999</v>
      </c>
      <c r="AI52" s="1"/>
      <c r="AJ52" s="1"/>
      <c r="AK52" s="1"/>
      <c r="AL52" s="1" t="s">
        <v>744</v>
      </c>
      <c r="AM52" s="1" t="s">
        <v>136</v>
      </c>
      <c r="AN52" s="1"/>
      <c r="AO52" s="1" t="s">
        <v>97</v>
      </c>
      <c r="AP52" s="1"/>
      <c r="AQ52" s="1"/>
      <c r="AR52" s="2"/>
      <c r="AS52" s="1"/>
      <c r="AT52" s="1"/>
      <c r="AU52" s="1"/>
      <c r="AV52" s="1" t="s">
        <v>851</v>
      </c>
      <c r="AW52" s="5">
        <v>44109.44514377536</v>
      </c>
      <c r="AX52" s="1" t="s">
        <v>233</v>
      </c>
      <c r="AY52" s="4">
        <v>38355.599999999999</v>
      </c>
      <c r="AZ52" s="1"/>
      <c r="BA52" s="3">
        <v>44138</v>
      </c>
      <c r="BB52" s="5">
        <v>44196</v>
      </c>
      <c r="BC52" s="1" t="s">
        <v>872</v>
      </c>
      <c r="BD52" s="1"/>
      <c r="BE52" s="1"/>
      <c r="BF52" s="1" t="s">
        <v>103</v>
      </c>
    </row>
    <row r="53" spans="1:58" x14ac:dyDescent="0.25">
      <c r="A53" s="1">
        <v>52</v>
      </c>
      <c r="B53" s="2" t="str">
        <f>HYPERLINK("https://my.zakupki.prom.ua/remote/dispatcher/state_purchase_view/19897646", "UA-2020-10-07-004378-a")</f>
        <v>UA-2020-10-07-004378-a</v>
      </c>
      <c r="C53" s="2" t="s">
        <v>626</v>
      </c>
      <c r="D53" s="1" t="s">
        <v>525</v>
      </c>
      <c r="E53" s="1" t="s">
        <v>525</v>
      </c>
      <c r="F53" s="1" t="s">
        <v>440</v>
      </c>
      <c r="G53" s="1" t="s">
        <v>569</v>
      </c>
      <c r="H53" s="1" t="s">
        <v>750</v>
      </c>
      <c r="I53" s="1" t="s">
        <v>769</v>
      </c>
      <c r="J53" s="1" t="s">
        <v>112</v>
      </c>
      <c r="K53" s="1" t="s">
        <v>598</v>
      </c>
      <c r="L53" s="1" t="s">
        <v>598</v>
      </c>
      <c r="M53" s="1" t="s">
        <v>104</v>
      </c>
      <c r="N53" s="1" t="s">
        <v>104</v>
      </c>
      <c r="O53" s="1" t="s">
        <v>104</v>
      </c>
      <c r="P53" s="3">
        <v>44111</v>
      </c>
      <c r="Q53" s="1"/>
      <c r="R53" s="1"/>
      <c r="S53" s="1"/>
      <c r="T53" s="1"/>
      <c r="U53" s="1" t="s">
        <v>843</v>
      </c>
      <c r="V53" s="1">
        <v>1</v>
      </c>
      <c r="W53" s="4">
        <v>591</v>
      </c>
      <c r="X53" s="1" t="s">
        <v>626</v>
      </c>
      <c r="Y53" s="1">
        <v>1</v>
      </c>
      <c r="Z53" s="4">
        <v>591</v>
      </c>
      <c r="AA53" s="1" t="s">
        <v>870</v>
      </c>
      <c r="AB53" s="1" t="s">
        <v>865</v>
      </c>
      <c r="AC53" s="1" t="s">
        <v>468</v>
      </c>
      <c r="AD53" s="1" t="s">
        <v>630</v>
      </c>
      <c r="AE53" s="1" t="s">
        <v>540</v>
      </c>
      <c r="AF53" s="1" t="s">
        <v>630</v>
      </c>
      <c r="AG53" s="4">
        <v>591</v>
      </c>
      <c r="AH53" s="4">
        <v>591</v>
      </c>
      <c r="AI53" s="1"/>
      <c r="AJ53" s="1"/>
      <c r="AK53" s="1"/>
      <c r="AL53" s="1" t="s">
        <v>499</v>
      </c>
      <c r="AM53" s="1" t="s">
        <v>110</v>
      </c>
      <c r="AN53" s="1"/>
      <c r="AO53" s="1" t="s">
        <v>69</v>
      </c>
      <c r="AP53" s="1"/>
      <c r="AQ53" s="1"/>
      <c r="AR53" s="2"/>
      <c r="AS53" s="1"/>
      <c r="AT53" s="1"/>
      <c r="AU53" s="1"/>
      <c r="AV53" s="1" t="s">
        <v>851</v>
      </c>
      <c r="AW53" s="5">
        <v>44111.510849066675</v>
      </c>
      <c r="AX53" s="1" t="s">
        <v>239</v>
      </c>
      <c r="AY53" s="4">
        <v>591</v>
      </c>
      <c r="AZ53" s="1"/>
      <c r="BA53" s="3">
        <v>44140</v>
      </c>
      <c r="BB53" s="5">
        <v>44196</v>
      </c>
      <c r="BC53" s="1" t="s">
        <v>872</v>
      </c>
      <c r="BD53" s="1"/>
      <c r="BE53" s="1"/>
      <c r="BF53" s="1" t="s">
        <v>103</v>
      </c>
    </row>
    <row r="54" spans="1:58" x14ac:dyDescent="0.25">
      <c r="A54" s="1">
        <v>53</v>
      </c>
      <c r="B54" s="2" t="str">
        <f>HYPERLINK("https://my.zakupki.prom.ua/remote/dispatcher/state_purchase_view/19770491", "UA-2020-10-02-001016-a")</f>
        <v>UA-2020-10-02-001016-a</v>
      </c>
      <c r="C54" s="2" t="s">
        <v>626</v>
      </c>
      <c r="D54" s="1" t="s">
        <v>516</v>
      </c>
      <c r="E54" s="1" t="s">
        <v>516</v>
      </c>
      <c r="F54" s="1" t="s">
        <v>177</v>
      </c>
      <c r="G54" s="1" t="s">
        <v>569</v>
      </c>
      <c r="H54" s="1" t="s">
        <v>750</v>
      </c>
      <c r="I54" s="1" t="s">
        <v>769</v>
      </c>
      <c r="J54" s="1" t="s">
        <v>112</v>
      </c>
      <c r="K54" s="1" t="s">
        <v>598</v>
      </c>
      <c r="L54" s="1" t="s">
        <v>598</v>
      </c>
      <c r="M54" s="1" t="s">
        <v>104</v>
      </c>
      <c r="N54" s="1" t="s">
        <v>104</v>
      </c>
      <c r="O54" s="1" t="s">
        <v>104</v>
      </c>
      <c r="P54" s="3">
        <v>44106</v>
      </c>
      <c r="Q54" s="1"/>
      <c r="R54" s="1"/>
      <c r="S54" s="1"/>
      <c r="T54" s="1"/>
      <c r="U54" s="1" t="s">
        <v>843</v>
      </c>
      <c r="V54" s="1">
        <v>1</v>
      </c>
      <c r="W54" s="4">
        <v>5400</v>
      </c>
      <c r="X54" s="1" t="s">
        <v>626</v>
      </c>
      <c r="Y54" s="1">
        <v>18</v>
      </c>
      <c r="Z54" s="4">
        <v>300</v>
      </c>
      <c r="AA54" s="1" t="s">
        <v>881</v>
      </c>
      <c r="AB54" s="1" t="s">
        <v>865</v>
      </c>
      <c r="AC54" s="1" t="s">
        <v>468</v>
      </c>
      <c r="AD54" s="1" t="s">
        <v>630</v>
      </c>
      <c r="AE54" s="1" t="s">
        <v>540</v>
      </c>
      <c r="AF54" s="1" t="s">
        <v>630</v>
      </c>
      <c r="AG54" s="4">
        <v>5400</v>
      </c>
      <c r="AH54" s="4">
        <v>300</v>
      </c>
      <c r="AI54" s="1"/>
      <c r="AJ54" s="1"/>
      <c r="AK54" s="1"/>
      <c r="AL54" s="1" t="s">
        <v>748</v>
      </c>
      <c r="AM54" s="1" t="s">
        <v>326</v>
      </c>
      <c r="AN54" s="1"/>
      <c r="AO54" s="1" t="s">
        <v>46</v>
      </c>
      <c r="AP54" s="1"/>
      <c r="AQ54" s="1"/>
      <c r="AR54" s="2"/>
      <c r="AS54" s="1"/>
      <c r="AT54" s="1"/>
      <c r="AU54" s="1"/>
      <c r="AV54" s="1" t="s">
        <v>851</v>
      </c>
      <c r="AW54" s="5">
        <v>44106.408325077893</v>
      </c>
      <c r="AX54" s="1" t="s">
        <v>213</v>
      </c>
      <c r="AY54" s="4">
        <v>5400</v>
      </c>
      <c r="AZ54" s="1"/>
      <c r="BA54" s="3">
        <v>44106</v>
      </c>
      <c r="BB54" s="5">
        <v>44196</v>
      </c>
      <c r="BC54" s="1" t="s">
        <v>872</v>
      </c>
      <c r="BD54" s="1"/>
      <c r="BE54" s="1"/>
      <c r="BF54" s="1" t="s">
        <v>103</v>
      </c>
    </row>
    <row r="55" spans="1:58" x14ac:dyDescent="0.25">
      <c r="A55" s="1">
        <v>54</v>
      </c>
      <c r="B55" s="2" t="str">
        <f>HYPERLINK("https://my.zakupki.prom.ua/remote/dispatcher/state_purchase_view/21833248", "UA-2020-12-07-003290-c")</f>
        <v>UA-2020-12-07-003290-c</v>
      </c>
      <c r="C55" s="2" t="s">
        <v>626</v>
      </c>
      <c r="D55" s="1" t="s">
        <v>682</v>
      </c>
      <c r="E55" s="1" t="s">
        <v>681</v>
      </c>
      <c r="F55" s="1" t="s">
        <v>422</v>
      </c>
      <c r="G55" s="1" t="s">
        <v>569</v>
      </c>
      <c r="H55" s="1" t="s">
        <v>750</v>
      </c>
      <c r="I55" s="1" t="s">
        <v>769</v>
      </c>
      <c r="J55" s="1" t="s">
        <v>112</v>
      </c>
      <c r="K55" s="1" t="s">
        <v>598</v>
      </c>
      <c r="L55" s="1" t="s">
        <v>598</v>
      </c>
      <c r="M55" s="1" t="s">
        <v>104</v>
      </c>
      <c r="N55" s="1" t="s">
        <v>104</v>
      </c>
      <c r="O55" s="1" t="s">
        <v>104</v>
      </c>
      <c r="P55" s="3">
        <v>44172</v>
      </c>
      <c r="Q55" s="1"/>
      <c r="R55" s="1"/>
      <c r="S55" s="1"/>
      <c r="T55" s="1"/>
      <c r="U55" s="1" t="s">
        <v>843</v>
      </c>
      <c r="V55" s="1">
        <v>1</v>
      </c>
      <c r="W55" s="4">
        <v>15235</v>
      </c>
      <c r="X55" s="1" t="s">
        <v>626</v>
      </c>
      <c r="Y55" s="1">
        <v>1</v>
      </c>
      <c r="Z55" s="4">
        <v>15235</v>
      </c>
      <c r="AA55" s="1" t="s">
        <v>873</v>
      </c>
      <c r="AB55" s="1" t="s">
        <v>865</v>
      </c>
      <c r="AC55" s="1" t="s">
        <v>468</v>
      </c>
      <c r="AD55" s="1" t="s">
        <v>630</v>
      </c>
      <c r="AE55" s="1" t="s">
        <v>540</v>
      </c>
      <c r="AF55" s="1" t="s">
        <v>630</v>
      </c>
      <c r="AG55" s="4">
        <v>15235</v>
      </c>
      <c r="AH55" s="4">
        <v>15235</v>
      </c>
      <c r="AI55" s="1"/>
      <c r="AJ55" s="1"/>
      <c r="AK55" s="1"/>
      <c r="AL55" s="1" t="s">
        <v>774</v>
      </c>
      <c r="AM55" s="1" t="s">
        <v>259</v>
      </c>
      <c r="AN55" s="1"/>
      <c r="AO55" s="1" t="s">
        <v>91</v>
      </c>
      <c r="AP55" s="1"/>
      <c r="AQ55" s="1"/>
      <c r="AR55" s="2"/>
      <c r="AS55" s="1"/>
      <c r="AT55" s="1"/>
      <c r="AU55" s="1"/>
      <c r="AV55" s="1" t="s">
        <v>851</v>
      </c>
      <c r="AW55" s="5">
        <v>44172.681442092282</v>
      </c>
      <c r="AX55" s="1" t="s">
        <v>133</v>
      </c>
      <c r="AY55" s="4">
        <v>15235</v>
      </c>
      <c r="AZ55" s="1"/>
      <c r="BA55" s="3">
        <v>44195</v>
      </c>
      <c r="BB55" s="5">
        <v>44196</v>
      </c>
      <c r="BC55" s="1" t="s">
        <v>872</v>
      </c>
      <c r="BD55" s="1"/>
      <c r="BE55" s="1"/>
      <c r="BF55" s="1" t="s">
        <v>103</v>
      </c>
    </row>
    <row r="56" spans="1:58" x14ac:dyDescent="0.25">
      <c r="A56" s="1">
        <v>55</v>
      </c>
      <c r="B56" s="2" t="str">
        <f>HYPERLINK("https://my.zakupki.prom.ua/remote/dispatcher/state_purchase_view/19884783", "UA-2020-10-07-000852-a")</f>
        <v>UA-2020-10-07-000852-a</v>
      </c>
      <c r="C56" s="2" t="s">
        <v>626</v>
      </c>
      <c r="D56" s="1" t="s">
        <v>704</v>
      </c>
      <c r="E56" s="1" t="s">
        <v>703</v>
      </c>
      <c r="F56" s="1" t="s">
        <v>452</v>
      </c>
      <c r="G56" s="1" t="s">
        <v>569</v>
      </c>
      <c r="H56" s="1" t="s">
        <v>750</v>
      </c>
      <c r="I56" s="1" t="s">
        <v>769</v>
      </c>
      <c r="J56" s="1" t="s">
        <v>112</v>
      </c>
      <c r="K56" s="1" t="s">
        <v>598</v>
      </c>
      <c r="L56" s="1" t="s">
        <v>598</v>
      </c>
      <c r="M56" s="1" t="s">
        <v>104</v>
      </c>
      <c r="N56" s="1" t="s">
        <v>104</v>
      </c>
      <c r="O56" s="1" t="s">
        <v>104</v>
      </c>
      <c r="P56" s="3">
        <v>44111</v>
      </c>
      <c r="Q56" s="1"/>
      <c r="R56" s="1"/>
      <c r="S56" s="1"/>
      <c r="T56" s="1"/>
      <c r="U56" s="1" t="s">
        <v>843</v>
      </c>
      <c r="V56" s="1">
        <v>1</v>
      </c>
      <c r="W56" s="4">
        <v>10720</v>
      </c>
      <c r="X56" s="1" t="s">
        <v>626</v>
      </c>
      <c r="Y56" s="1">
        <v>1</v>
      </c>
      <c r="Z56" s="4">
        <v>10720</v>
      </c>
      <c r="AA56" s="1" t="s">
        <v>870</v>
      </c>
      <c r="AB56" s="1" t="s">
        <v>865</v>
      </c>
      <c r="AC56" s="1" t="s">
        <v>468</v>
      </c>
      <c r="AD56" s="1" t="s">
        <v>630</v>
      </c>
      <c r="AE56" s="1" t="s">
        <v>540</v>
      </c>
      <c r="AF56" s="1" t="s">
        <v>630</v>
      </c>
      <c r="AG56" s="4">
        <v>10720</v>
      </c>
      <c r="AH56" s="4">
        <v>10720</v>
      </c>
      <c r="AI56" s="1"/>
      <c r="AJ56" s="1"/>
      <c r="AK56" s="1"/>
      <c r="AL56" s="1" t="s">
        <v>479</v>
      </c>
      <c r="AM56" s="1" t="s">
        <v>119</v>
      </c>
      <c r="AN56" s="1"/>
      <c r="AO56" s="1" t="s">
        <v>16</v>
      </c>
      <c r="AP56" s="1"/>
      <c r="AQ56" s="1"/>
      <c r="AR56" s="2"/>
      <c r="AS56" s="1"/>
      <c r="AT56" s="1"/>
      <c r="AU56" s="1"/>
      <c r="AV56" s="1" t="s">
        <v>851</v>
      </c>
      <c r="AW56" s="5">
        <v>44111.393792379953</v>
      </c>
      <c r="AX56" s="1" t="s">
        <v>433</v>
      </c>
      <c r="AY56" s="4">
        <v>10720</v>
      </c>
      <c r="AZ56" s="3">
        <v>44106</v>
      </c>
      <c r="BA56" s="3">
        <v>44117</v>
      </c>
      <c r="BB56" s="5">
        <v>44196</v>
      </c>
      <c r="BC56" s="1" t="s">
        <v>872</v>
      </c>
      <c r="BD56" s="1"/>
      <c r="BE56" s="1"/>
      <c r="BF56" s="1" t="s">
        <v>103</v>
      </c>
    </row>
    <row r="57" spans="1:58" x14ac:dyDescent="0.25">
      <c r="A57" s="1">
        <v>56</v>
      </c>
      <c r="B57" s="2" t="str">
        <f>HYPERLINK("https://my.zakupki.prom.ua/remote/dispatcher/state_purchase_view/22033099", "UA-2020-12-11-000854-c")</f>
        <v>UA-2020-12-11-000854-c</v>
      </c>
      <c r="C57" s="2" t="s">
        <v>626</v>
      </c>
      <c r="D57" s="1" t="s">
        <v>711</v>
      </c>
      <c r="E57" s="1" t="s">
        <v>711</v>
      </c>
      <c r="F57" s="1" t="s">
        <v>389</v>
      </c>
      <c r="G57" s="1" t="s">
        <v>569</v>
      </c>
      <c r="H57" s="1" t="s">
        <v>750</v>
      </c>
      <c r="I57" s="1" t="s">
        <v>769</v>
      </c>
      <c r="J57" s="1" t="s">
        <v>112</v>
      </c>
      <c r="K57" s="1" t="s">
        <v>598</v>
      </c>
      <c r="L57" s="1" t="s">
        <v>598</v>
      </c>
      <c r="M57" s="1" t="s">
        <v>104</v>
      </c>
      <c r="N57" s="1" t="s">
        <v>104</v>
      </c>
      <c r="O57" s="1" t="s">
        <v>104</v>
      </c>
      <c r="P57" s="3">
        <v>44176</v>
      </c>
      <c r="Q57" s="1"/>
      <c r="R57" s="1"/>
      <c r="S57" s="1"/>
      <c r="T57" s="1"/>
      <c r="U57" s="1" t="s">
        <v>843</v>
      </c>
      <c r="V57" s="1">
        <v>1</v>
      </c>
      <c r="W57" s="4">
        <v>33800</v>
      </c>
      <c r="X57" s="1" t="s">
        <v>626</v>
      </c>
      <c r="Y57" s="1">
        <v>1300</v>
      </c>
      <c r="Z57" s="4">
        <v>26</v>
      </c>
      <c r="AA57" s="1" t="s">
        <v>867</v>
      </c>
      <c r="AB57" s="1" t="s">
        <v>865</v>
      </c>
      <c r="AC57" s="1" t="s">
        <v>468</v>
      </c>
      <c r="AD57" s="1" t="s">
        <v>630</v>
      </c>
      <c r="AE57" s="1" t="s">
        <v>540</v>
      </c>
      <c r="AF57" s="1" t="s">
        <v>630</v>
      </c>
      <c r="AG57" s="4">
        <v>33800</v>
      </c>
      <c r="AH57" s="4">
        <v>26</v>
      </c>
      <c r="AI57" s="1"/>
      <c r="AJ57" s="1"/>
      <c r="AK57" s="1"/>
      <c r="AL57" s="1" t="s">
        <v>803</v>
      </c>
      <c r="AM57" s="1" t="s">
        <v>164</v>
      </c>
      <c r="AN57" s="1"/>
      <c r="AO57" s="1" t="s">
        <v>62</v>
      </c>
      <c r="AP57" s="1"/>
      <c r="AQ57" s="1"/>
      <c r="AR57" s="2"/>
      <c r="AS57" s="1"/>
      <c r="AT57" s="1"/>
      <c r="AU57" s="1"/>
      <c r="AV57" s="1" t="s">
        <v>851</v>
      </c>
      <c r="AW57" s="5">
        <v>44176.384965776924</v>
      </c>
      <c r="AX57" s="1" t="s">
        <v>353</v>
      </c>
      <c r="AY57" s="4">
        <v>33800</v>
      </c>
      <c r="AZ57" s="1"/>
      <c r="BA57" s="3">
        <v>44183</v>
      </c>
      <c r="BB57" s="5">
        <v>44196</v>
      </c>
      <c r="BC57" s="1" t="s">
        <v>872</v>
      </c>
      <c r="BD57" s="1"/>
      <c r="BE57" s="1"/>
      <c r="BF57" s="1" t="s">
        <v>103</v>
      </c>
    </row>
    <row r="58" spans="1:58" x14ac:dyDescent="0.25">
      <c r="A58" s="1">
        <v>57</v>
      </c>
      <c r="B58" s="2" t="str">
        <f>HYPERLINK("https://my.zakupki.prom.ua/remote/dispatcher/state_purchase_view/21480948", "UA-2020-11-26-006957-b")</f>
        <v>UA-2020-11-26-006957-b</v>
      </c>
      <c r="C58" s="2" t="s">
        <v>626</v>
      </c>
      <c r="D58" s="1" t="s">
        <v>611</v>
      </c>
      <c r="E58" s="1" t="s">
        <v>611</v>
      </c>
      <c r="F58" s="1" t="s">
        <v>147</v>
      </c>
      <c r="G58" s="1" t="s">
        <v>538</v>
      </c>
      <c r="H58" s="1" t="s">
        <v>750</v>
      </c>
      <c r="I58" s="1" t="s">
        <v>769</v>
      </c>
      <c r="J58" s="1" t="s">
        <v>112</v>
      </c>
      <c r="K58" s="1" t="s">
        <v>598</v>
      </c>
      <c r="L58" s="1" t="s">
        <v>598</v>
      </c>
      <c r="M58" s="1" t="s">
        <v>104</v>
      </c>
      <c r="N58" s="1" t="s">
        <v>104</v>
      </c>
      <c r="O58" s="1" t="s">
        <v>104</v>
      </c>
      <c r="P58" s="3">
        <v>44161</v>
      </c>
      <c r="Q58" s="3">
        <v>44161</v>
      </c>
      <c r="R58" s="3">
        <v>44167</v>
      </c>
      <c r="S58" s="3">
        <v>44161</v>
      </c>
      <c r="T58" s="3">
        <v>44177</v>
      </c>
      <c r="U58" s="5">
        <v>44179.497499999998</v>
      </c>
      <c r="V58" s="1">
        <v>3</v>
      </c>
      <c r="W58" s="4">
        <v>2156000</v>
      </c>
      <c r="X58" s="1" t="s">
        <v>626</v>
      </c>
      <c r="Y58" s="1">
        <v>98000</v>
      </c>
      <c r="Z58" s="4">
        <v>22</v>
      </c>
      <c r="AA58" s="1" t="s">
        <v>859</v>
      </c>
      <c r="AB58" s="4">
        <v>21560</v>
      </c>
      <c r="AC58" s="1" t="s">
        <v>468</v>
      </c>
      <c r="AD58" s="1" t="s">
        <v>750</v>
      </c>
      <c r="AE58" s="1" t="s">
        <v>540</v>
      </c>
      <c r="AF58" s="1" t="s">
        <v>630</v>
      </c>
      <c r="AG58" s="4">
        <v>1616999</v>
      </c>
      <c r="AH58" s="4">
        <v>16.499989795918367</v>
      </c>
      <c r="AI58" s="1" t="s">
        <v>736</v>
      </c>
      <c r="AJ58" s="4">
        <v>539001</v>
      </c>
      <c r="AK58" s="4">
        <v>0.25000046382189239</v>
      </c>
      <c r="AL58" s="1" t="s">
        <v>736</v>
      </c>
      <c r="AM58" s="1" t="s">
        <v>107</v>
      </c>
      <c r="AN58" s="1" t="s">
        <v>464</v>
      </c>
      <c r="AO58" s="1" t="s">
        <v>67</v>
      </c>
      <c r="AP58" s="4">
        <v>539001</v>
      </c>
      <c r="AQ58" s="4">
        <v>0.25000046382189239</v>
      </c>
      <c r="AR58" s="2" t="str">
        <f>HYPERLINK("https://auction.openprocurement.org/tenders/b7e07dca343741c8b416b51a9099c04c")</f>
        <v>https://auction.openprocurement.org/tenders/b7e07dca343741c8b416b51a9099c04c</v>
      </c>
      <c r="AS58" s="5">
        <v>44181.504014177393</v>
      </c>
      <c r="AT58" s="3">
        <v>44192</v>
      </c>
      <c r="AU58" s="3">
        <v>44202</v>
      </c>
      <c r="AV58" s="1" t="s">
        <v>851</v>
      </c>
      <c r="AW58" s="5">
        <v>44200.471689715356</v>
      </c>
      <c r="AX58" s="1" t="s">
        <v>130</v>
      </c>
      <c r="AY58" s="4">
        <v>1616999</v>
      </c>
      <c r="AZ58" s="1"/>
      <c r="BA58" s="3">
        <v>44561</v>
      </c>
      <c r="BB58" s="5">
        <v>44561</v>
      </c>
      <c r="BC58" s="1" t="s">
        <v>872</v>
      </c>
      <c r="BD58" s="1"/>
      <c r="BE58" s="1"/>
      <c r="BF58" s="1" t="s">
        <v>109</v>
      </c>
    </row>
    <row r="59" spans="1:58" x14ac:dyDescent="0.25">
      <c r="A59" s="1">
        <v>58</v>
      </c>
      <c r="B59" s="2" t="str">
        <f>HYPERLINK("https://my.zakupki.prom.ua/remote/dispatcher/state_purchase_view/21729967", "UA-2020-12-03-012875-b")</f>
        <v>UA-2020-12-03-012875-b</v>
      </c>
      <c r="C59" s="2" t="s">
        <v>626</v>
      </c>
      <c r="D59" s="1" t="s">
        <v>599</v>
      </c>
      <c r="E59" s="1" t="s">
        <v>599</v>
      </c>
      <c r="F59" s="1" t="s">
        <v>372</v>
      </c>
      <c r="G59" s="1" t="s">
        <v>721</v>
      </c>
      <c r="H59" s="1" t="s">
        <v>750</v>
      </c>
      <c r="I59" s="1" t="s">
        <v>769</v>
      </c>
      <c r="J59" s="1" t="s">
        <v>112</v>
      </c>
      <c r="K59" s="1" t="s">
        <v>598</v>
      </c>
      <c r="L59" s="1" t="s">
        <v>598</v>
      </c>
      <c r="M59" s="1" t="s">
        <v>104</v>
      </c>
      <c r="N59" s="1" t="s">
        <v>104</v>
      </c>
      <c r="O59" s="1" t="s">
        <v>104</v>
      </c>
      <c r="P59" s="3">
        <v>44168</v>
      </c>
      <c r="Q59" s="3">
        <v>44168</v>
      </c>
      <c r="R59" s="3">
        <v>44174</v>
      </c>
      <c r="S59" s="3">
        <v>44174</v>
      </c>
      <c r="T59" s="3">
        <v>44179</v>
      </c>
      <c r="U59" s="5">
        <v>44181.654178240744</v>
      </c>
      <c r="V59" s="1">
        <v>5</v>
      </c>
      <c r="W59" s="4">
        <v>92500</v>
      </c>
      <c r="X59" s="1" t="s">
        <v>626</v>
      </c>
      <c r="Y59" s="1">
        <v>37</v>
      </c>
      <c r="Z59" s="4">
        <v>2500</v>
      </c>
      <c r="AA59" s="1" t="s">
        <v>856</v>
      </c>
      <c r="AB59" s="4">
        <v>925</v>
      </c>
      <c r="AC59" s="1" t="s">
        <v>468</v>
      </c>
      <c r="AD59" s="1" t="s">
        <v>750</v>
      </c>
      <c r="AE59" s="1" t="s">
        <v>540</v>
      </c>
      <c r="AF59" s="1" t="s">
        <v>630</v>
      </c>
      <c r="AG59" s="4">
        <v>41631.660000000003</v>
      </c>
      <c r="AH59" s="4">
        <v>1125.18</v>
      </c>
      <c r="AI59" s="1" t="s">
        <v>731</v>
      </c>
      <c r="AJ59" s="4">
        <v>50868.34</v>
      </c>
      <c r="AK59" s="4">
        <v>0.54992799999999997</v>
      </c>
      <c r="AL59" s="1" t="s">
        <v>770</v>
      </c>
      <c r="AM59" s="1" t="s">
        <v>231</v>
      </c>
      <c r="AN59" s="1" t="s">
        <v>473</v>
      </c>
      <c r="AO59" s="1" t="s">
        <v>379</v>
      </c>
      <c r="AP59" s="4">
        <v>33300</v>
      </c>
      <c r="AQ59" s="4">
        <v>0.36</v>
      </c>
      <c r="AR59" s="2" t="str">
        <f>HYPERLINK("https://auction.openprocurement.org/tenders/925f1795e7a646e08ca8aa303eca868d")</f>
        <v>https://auction.openprocurement.org/tenders/925f1795e7a646e08ca8aa303eca868d</v>
      </c>
      <c r="AS59" s="5">
        <v>44182.612375551427</v>
      </c>
      <c r="AT59" s="3">
        <v>44187</v>
      </c>
      <c r="AU59" s="3">
        <v>44204</v>
      </c>
      <c r="AV59" s="1" t="s">
        <v>851</v>
      </c>
      <c r="AW59" s="5">
        <v>44187.437134767184</v>
      </c>
      <c r="AX59" s="1" t="s">
        <v>361</v>
      </c>
      <c r="AY59" s="4">
        <v>59200</v>
      </c>
      <c r="AZ59" s="1"/>
      <c r="BA59" s="3">
        <v>44187</v>
      </c>
      <c r="BB59" s="5">
        <v>44196</v>
      </c>
      <c r="BC59" s="1" t="s">
        <v>872</v>
      </c>
      <c r="BD59" s="1"/>
      <c r="BE59" s="1"/>
      <c r="BF59" s="1" t="s">
        <v>315</v>
      </c>
    </row>
    <row r="60" spans="1:58" x14ac:dyDescent="0.25">
      <c r="A60" s="1">
        <v>59</v>
      </c>
      <c r="B60" s="2" t="str">
        <f>HYPERLINK("https://my.zakupki.prom.ua/remote/dispatcher/state_purchase_view/22127550", "UA-2020-12-14-009018-c")</f>
        <v>UA-2020-12-14-009018-c</v>
      </c>
      <c r="C60" s="2" t="s">
        <v>626</v>
      </c>
      <c r="D60" s="1" t="s">
        <v>763</v>
      </c>
      <c r="E60" s="1" t="s">
        <v>879</v>
      </c>
      <c r="F60" s="1" t="s">
        <v>146</v>
      </c>
      <c r="G60" s="1" t="s">
        <v>538</v>
      </c>
      <c r="H60" s="1" t="s">
        <v>750</v>
      </c>
      <c r="I60" s="1" t="s">
        <v>769</v>
      </c>
      <c r="J60" s="1" t="s">
        <v>112</v>
      </c>
      <c r="K60" s="1" t="s">
        <v>598</v>
      </c>
      <c r="L60" s="1" t="s">
        <v>598</v>
      </c>
      <c r="M60" s="1" t="s">
        <v>104</v>
      </c>
      <c r="N60" s="1" t="s">
        <v>104</v>
      </c>
      <c r="O60" s="1" t="s">
        <v>104</v>
      </c>
      <c r="P60" s="3">
        <v>44179</v>
      </c>
      <c r="Q60" s="3">
        <v>44179</v>
      </c>
      <c r="R60" s="3">
        <v>44185</v>
      </c>
      <c r="S60" s="3">
        <v>44179</v>
      </c>
      <c r="T60" s="3">
        <v>44195</v>
      </c>
      <c r="U60" s="5">
        <v>44196.463252314818</v>
      </c>
      <c r="V60" s="1">
        <v>2</v>
      </c>
      <c r="W60" s="4">
        <v>770000</v>
      </c>
      <c r="X60" s="1" t="s">
        <v>626</v>
      </c>
      <c r="Y60" s="1">
        <v>10000</v>
      </c>
      <c r="Z60" s="4">
        <v>77</v>
      </c>
      <c r="AA60" s="1" t="s">
        <v>859</v>
      </c>
      <c r="AB60" s="4">
        <v>7700</v>
      </c>
      <c r="AC60" s="1" t="s">
        <v>468</v>
      </c>
      <c r="AD60" s="1" t="s">
        <v>750</v>
      </c>
      <c r="AE60" s="1" t="s">
        <v>540</v>
      </c>
      <c r="AF60" s="1" t="s">
        <v>630</v>
      </c>
      <c r="AG60" s="4">
        <v>768600</v>
      </c>
      <c r="AH60" s="4">
        <v>76.86</v>
      </c>
      <c r="AI60" s="1" t="s">
        <v>689</v>
      </c>
      <c r="AJ60" s="4">
        <v>1400</v>
      </c>
      <c r="AK60" s="4">
        <v>1.8181818181818182E-3</v>
      </c>
      <c r="AL60" s="1" t="s">
        <v>689</v>
      </c>
      <c r="AM60" s="1" t="s">
        <v>197</v>
      </c>
      <c r="AN60" s="1" t="s">
        <v>467</v>
      </c>
      <c r="AO60" s="1" t="s">
        <v>376</v>
      </c>
      <c r="AP60" s="4">
        <v>1400</v>
      </c>
      <c r="AQ60" s="4">
        <v>1.8181818181818182E-3</v>
      </c>
      <c r="AR60" s="2" t="str">
        <f>HYPERLINK("https://auction.openprocurement.org/tenders/50894c3d05674ac8828ed7b956299c68")</f>
        <v>https://auction.openprocurement.org/tenders/50894c3d05674ac8828ed7b956299c68</v>
      </c>
      <c r="AS60" s="5">
        <v>44196.575730356126</v>
      </c>
      <c r="AT60" s="3">
        <v>44207</v>
      </c>
      <c r="AU60" s="3">
        <v>44217</v>
      </c>
      <c r="AV60" s="1" t="s">
        <v>851</v>
      </c>
      <c r="AW60" s="5">
        <v>44208.538800072987</v>
      </c>
      <c r="AX60" s="1" t="s">
        <v>438</v>
      </c>
      <c r="AY60" s="4">
        <v>768600</v>
      </c>
      <c r="AZ60" s="1"/>
      <c r="BA60" s="3">
        <v>44561</v>
      </c>
      <c r="BB60" s="5">
        <v>44561</v>
      </c>
      <c r="BC60" s="1" t="s">
        <v>872</v>
      </c>
      <c r="BD60" s="1"/>
      <c r="BE60" s="1"/>
      <c r="BF60" s="1" t="s">
        <v>200</v>
      </c>
    </row>
    <row r="61" spans="1:58" x14ac:dyDescent="0.25">
      <c r="A61" s="1">
        <v>60</v>
      </c>
      <c r="B61" s="2" t="str">
        <f>HYPERLINK("https://my.zakupki.prom.ua/remote/dispatcher/state_purchase_view/20618997", "UA-2020-10-30-002532-c")</f>
        <v>UA-2020-10-30-002532-c</v>
      </c>
      <c r="C61" s="2" t="s">
        <v>626</v>
      </c>
      <c r="D61" s="1" t="s">
        <v>814</v>
      </c>
      <c r="E61" s="1" t="s">
        <v>565</v>
      </c>
      <c r="F61" s="1" t="s">
        <v>179</v>
      </c>
      <c r="G61" s="1" t="s">
        <v>721</v>
      </c>
      <c r="H61" s="1" t="s">
        <v>750</v>
      </c>
      <c r="I61" s="1" t="s">
        <v>769</v>
      </c>
      <c r="J61" s="1" t="s">
        <v>112</v>
      </c>
      <c r="K61" s="1" t="s">
        <v>598</v>
      </c>
      <c r="L61" s="1" t="s">
        <v>598</v>
      </c>
      <c r="M61" s="1" t="s">
        <v>104</v>
      </c>
      <c r="N61" s="1" t="s">
        <v>104</v>
      </c>
      <c r="O61" s="1" t="s">
        <v>104</v>
      </c>
      <c r="P61" s="3">
        <v>44134</v>
      </c>
      <c r="Q61" s="3">
        <v>44134</v>
      </c>
      <c r="R61" s="3">
        <v>44140</v>
      </c>
      <c r="S61" s="3">
        <v>44140</v>
      </c>
      <c r="T61" s="3">
        <v>44145</v>
      </c>
      <c r="U61" s="1" t="s">
        <v>844</v>
      </c>
      <c r="V61" s="1">
        <v>1</v>
      </c>
      <c r="W61" s="4">
        <v>147000</v>
      </c>
      <c r="X61" s="1" t="s">
        <v>626</v>
      </c>
      <c r="Y61" s="1" t="s">
        <v>860</v>
      </c>
      <c r="Z61" s="1" t="s">
        <v>860</v>
      </c>
      <c r="AA61" s="1" t="s">
        <v>860</v>
      </c>
      <c r="AB61" s="4">
        <v>1470</v>
      </c>
      <c r="AC61" s="1" t="s">
        <v>468</v>
      </c>
      <c r="AD61" s="1" t="s">
        <v>750</v>
      </c>
      <c r="AE61" s="1" t="s">
        <v>540</v>
      </c>
      <c r="AF61" s="1" t="s">
        <v>630</v>
      </c>
      <c r="AG61" s="4">
        <v>146833</v>
      </c>
      <c r="AH61" s="1" t="s">
        <v>860</v>
      </c>
      <c r="AI61" s="1" t="s">
        <v>733</v>
      </c>
      <c r="AJ61" s="4">
        <v>167</v>
      </c>
      <c r="AK61" s="4">
        <v>1.1360544217687075E-3</v>
      </c>
      <c r="AL61" s="1" t="s">
        <v>733</v>
      </c>
      <c r="AM61" s="1" t="s">
        <v>334</v>
      </c>
      <c r="AN61" s="1" t="s">
        <v>475</v>
      </c>
      <c r="AO61" s="1" t="s">
        <v>47</v>
      </c>
      <c r="AP61" s="4">
        <v>167</v>
      </c>
      <c r="AQ61" s="4">
        <v>1.1360544217687075E-3</v>
      </c>
      <c r="AR61" s="2"/>
      <c r="AS61" s="5">
        <v>44148.508950814372</v>
      </c>
      <c r="AT61" s="3">
        <v>44153</v>
      </c>
      <c r="AU61" s="3">
        <v>44170</v>
      </c>
      <c r="AV61" s="1" t="s">
        <v>851</v>
      </c>
      <c r="AW61" s="5">
        <v>44158.471296529118</v>
      </c>
      <c r="AX61" s="1" t="s">
        <v>320</v>
      </c>
      <c r="AY61" s="4">
        <v>146833</v>
      </c>
      <c r="AZ61" s="3">
        <v>44197</v>
      </c>
      <c r="BA61" s="3">
        <v>44561</v>
      </c>
      <c r="BB61" s="5">
        <v>44196</v>
      </c>
      <c r="BC61" s="1" t="s">
        <v>872</v>
      </c>
      <c r="BD61" s="1"/>
      <c r="BE61" s="1"/>
      <c r="BF61" s="1" t="s">
        <v>335</v>
      </c>
    </row>
    <row r="62" spans="1:58" x14ac:dyDescent="0.25">
      <c r="A62" s="1">
        <v>61</v>
      </c>
      <c r="B62" s="2" t="str">
        <f>HYPERLINK("https://my.zakupki.prom.ua/remote/dispatcher/state_purchase_view/19758402", "UA-2020-10-01-007476-a")</f>
        <v>UA-2020-10-01-007476-a</v>
      </c>
      <c r="C62" s="2" t="s">
        <v>626</v>
      </c>
      <c r="D62" s="1" t="s">
        <v>501</v>
      </c>
      <c r="E62" s="1" t="s">
        <v>501</v>
      </c>
      <c r="F62" s="1" t="s">
        <v>160</v>
      </c>
      <c r="G62" s="1" t="s">
        <v>569</v>
      </c>
      <c r="H62" s="1" t="s">
        <v>750</v>
      </c>
      <c r="I62" s="1" t="s">
        <v>769</v>
      </c>
      <c r="J62" s="1" t="s">
        <v>112</v>
      </c>
      <c r="K62" s="1" t="s">
        <v>598</v>
      </c>
      <c r="L62" s="1" t="s">
        <v>598</v>
      </c>
      <c r="M62" s="1" t="s">
        <v>104</v>
      </c>
      <c r="N62" s="1" t="s">
        <v>104</v>
      </c>
      <c r="O62" s="1" t="s">
        <v>104</v>
      </c>
      <c r="P62" s="3">
        <v>44105</v>
      </c>
      <c r="Q62" s="1"/>
      <c r="R62" s="1"/>
      <c r="S62" s="1"/>
      <c r="T62" s="1"/>
      <c r="U62" s="1" t="s">
        <v>843</v>
      </c>
      <c r="V62" s="1">
        <v>1</v>
      </c>
      <c r="W62" s="4">
        <v>22650</v>
      </c>
      <c r="X62" s="1" t="s">
        <v>626</v>
      </c>
      <c r="Y62" s="1">
        <v>26</v>
      </c>
      <c r="Z62" s="4">
        <v>871.15</v>
      </c>
      <c r="AA62" s="1" t="s">
        <v>881</v>
      </c>
      <c r="AB62" s="1" t="s">
        <v>865</v>
      </c>
      <c r="AC62" s="1" t="s">
        <v>468</v>
      </c>
      <c r="AD62" s="1" t="s">
        <v>630</v>
      </c>
      <c r="AE62" s="1" t="s">
        <v>540</v>
      </c>
      <c r="AF62" s="1" t="s">
        <v>630</v>
      </c>
      <c r="AG62" s="4">
        <v>22650</v>
      </c>
      <c r="AH62" s="4">
        <v>871.15384615384619</v>
      </c>
      <c r="AI62" s="1"/>
      <c r="AJ62" s="1"/>
      <c r="AK62" s="1"/>
      <c r="AL62" s="1" t="s">
        <v>781</v>
      </c>
      <c r="AM62" s="1" t="s">
        <v>186</v>
      </c>
      <c r="AN62" s="1"/>
      <c r="AO62" s="1" t="s">
        <v>53</v>
      </c>
      <c r="AP62" s="1"/>
      <c r="AQ62" s="1"/>
      <c r="AR62" s="2"/>
      <c r="AS62" s="1"/>
      <c r="AT62" s="1"/>
      <c r="AU62" s="1"/>
      <c r="AV62" s="1" t="s">
        <v>851</v>
      </c>
      <c r="AW62" s="5">
        <v>44105.662976006977</v>
      </c>
      <c r="AX62" s="1" t="s">
        <v>165</v>
      </c>
      <c r="AY62" s="4">
        <v>22650</v>
      </c>
      <c r="AZ62" s="1"/>
      <c r="BA62" s="3">
        <v>44134</v>
      </c>
      <c r="BB62" s="5">
        <v>44135</v>
      </c>
      <c r="BC62" s="1" t="s">
        <v>872</v>
      </c>
      <c r="BD62" s="1"/>
      <c r="BE62" s="1"/>
      <c r="BF62" s="1" t="s">
        <v>103</v>
      </c>
    </row>
    <row r="63" spans="1:58" x14ac:dyDescent="0.25">
      <c r="A63" s="1">
        <v>62</v>
      </c>
      <c r="B63" s="2" t="str">
        <f>HYPERLINK("https://my.zakupki.prom.ua/remote/dispatcher/state_purchase_view/22739606", "UA-2020-12-28-004413-a")</f>
        <v>UA-2020-12-28-004413-a</v>
      </c>
      <c r="C63" s="2" t="s">
        <v>626</v>
      </c>
      <c r="D63" s="1" t="s">
        <v>828</v>
      </c>
      <c r="E63" s="1" t="s">
        <v>828</v>
      </c>
      <c r="F63" s="1" t="s">
        <v>453</v>
      </c>
      <c r="G63" s="1" t="s">
        <v>648</v>
      </c>
      <c r="H63" s="1" t="s">
        <v>750</v>
      </c>
      <c r="I63" s="1" t="s">
        <v>769</v>
      </c>
      <c r="J63" s="1" t="s">
        <v>112</v>
      </c>
      <c r="K63" s="1" t="s">
        <v>598</v>
      </c>
      <c r="L63" s="1" t="s">
        <v>598</v>
      </c>
      <c r="M63" s="1" t="s">
        <v>104</v>
      </c>
      <c r="N63" s="1" t="s">
        <v>104</v>
      </c>
      <c r="O63" s="1" t="s">
        <v>104</v>
      </c>
      <c r="P63" s="3">
        <v>44193</v>
      </c>
      <c r="Q63" s="1"/>
      <c r="R63" s="1"/>
      <c r="S63" s="1"/>
      <c r="T63" s="1"/>
      <c r="U63" s="1" t="s">
        <v>843</v>
      </c>
      <c r="V63" s="1">
        <v>1</v>
      </c>
      <c r="W63" s="4">
        <v>294603.48</v>
      </c>
      <c r="X63" s="1" t="s">
        <v>626</v>
      </c>
      <c r="Y63" s="1">
        <v>30309</v>
      </c>
      <c r="Z63" s="4">
        <v>9.7200000000000006</v>
      </c>
      <c r="AA63" s="1" t="s">
        <v>863</v>
      </c>
      <c r="AB63" s="1" t="s">
        <v>865</v>
      </c>
      <c r="AC63" s="1" t="s">
        <v>468</v>
      </c>
      <c r="AD63" s="1" t="s">
        <v>750</v>
      </c>
      <c r="AE63" s="1" t="s">
        <v>540</v>
      </c>
      <c r="AF63" s="1" t="s">
        <v>630</v>
      </c>
      <c r="AG63" s="4">
        <v>294603.48</v>
      </c>
      <c r="AH63" s="4">
        <v>9.7199999999999989</v>
      </c>
      <c r="AI63" s="1"/>
      <c r="AJ63" s="1"/>
      <c r="AK63" s="1"/>
      <c r="AL63" s="1" t="s">
        <v>578</v>
      </c>
      <c r="AM63" s="1" t="s">
        <v>307</v>
      </c>
      <c r="AN63" s="1"/>
      <c r="AO63" s="1" t="s">
        <v>36</v>
      </c>
      <c r="AP63" s="1"/>
      <c r="AQ63" s="1"/>
      <c r="AR63" s="2"/>
      <c r="AS63" s="1"/>
      <c r="AT63" s="3">
        <v>44199</v>
      </c>
      <c r="AU63" s="3">
        <v>44214</v>
      </c>
      <c r="AV63" s="1" t="s">
        <v>851</v>
      </c>
      <c r="AW63" s="5">
        <v>44208.502766152284</v>
      </c>
      <c r="AX63" s="1" t="s">
        <v>434</v>
      </c>
      <c r="AY63" s="4">
        <v>294603.48</v>
      </c>
      <c r="AZ63" s="1"/>
      <c r="BA63" s="3">
        <v>44561</v>
      </c>
      <c r="BB63" s="5">
        <v>44561</v>
      </c>
      <c r="BC63" s="1" t="s">
        <v>872</v>
      </c>
      <c r="BD63" s="1"/>
      <c r="BE63" s="1"/>
      <c r="BF63" s="1" t="s">
        <v>103</v>
      </c>
    </row>
    <row r="64" spans="1:58" x14ac:dyDescent="0.25">
      <c r="A64" s="1">
        <v>63</v>
      </c>
      <c r="B64" s="2" t="str">
        <f>HYPERLINK("https://my.zakupki.prom.ua/remote/dispatcher/state_purchase_view/21047222", "UA-2020-11-13-004186-c")</f>
        <v>UA-2020-11-13-004186-c</v>
      </c>
      <c r="C64" s="2" t="s">
        <v>626</v>
      </c>
      <c r="D64" s="1" t="s">
        <v>462</v>
      </c>
      <c r="E64" s="1" t="s">
        <v>462</v>
      </c>
      <c r="F64" s="1" t="s">
        <v>128</v>
      </c>
      <c r="G64" s="1" t="s">
        <v>538</v>
      </c>
      <c r="H64" s="1" t="s">
        <v>750</v>
      </c>
      <c r="I64" s="1" t="s">
        <v>769</v>
      </c>
      <c r="J64" s="1" t="s">
        <v>112</v>
      </c>
      <c r="K64" s="1" t="s">
        <v>598</v>
      </c>
      <c r="L64" s="1" t="s">
        <v>598</v>
      </c>
      <c r="M64" s="1" t="s">
        <v>131</v>
      </c>
      <c r="N64" s="1" t="s">
        <v>104</v>
      </c>
      <c r="O64" s="1" t="s">
        <v>104</v>
      </c>
      <c r="P64" s="3">
        <v>44148</v>
      </c>
      <c r="Q64" s="3">
        <v>44148</v>
      </c>
      <c r="R64" s="3">
        <v>44154</v>
      </c>
      <c r="S64" s="3">
        <v>44148</v>
      </c>
      <c r="T64" s="3">
        <v>44164</v>
      </c>
      <c r="U64" s="5">
        <v>44165.539918981478</v>
      </c>
      <c r="V64" s="1">
        <v>3</v>
      </c>
      <c r="W64" s="4">
        <v>3431000</v>
      </c>
      <c r="X64" s="1" t="s">
        <v>626</v>
      </c>
      <c r="Y64" s="1">
        <v>1460000</v>
      </c>
      <c r="Z64" s="4">
        <v>2.35</v>
      </c>
      <c r="AA64" s="1" t="s">
        <v>858</v>
      </c>
      <c r="AB64" s="4">
        <v>34310</v>
      </c>
      <c r="AC64" s="1" t="s">
        <v>468</v>
      </c>
      <c r="AD64" s="1" t="s">
        <v>750</v>
      </c>
      <c r="AE64" s="1" t="s">
        <v>540</v>
      </c>
      <c r="AF64" s="1" t="s">
        <v>630</v>
      </c>
      <c r="AG64" s="4">
        <v>2498754</v>
      </c>
      <c r="AH64" s="4">
        <v>1.7114753424657534</v>
      </c>
      <c r="AI64" s="1" t="s">
        <v>734</v>
      </c>
      <c r="AJ64" s="4">
        <v>932246</v>
      </c>
      <c r="AK64" s="4">
        <v>0.27171262022733894</v>
      </c>
      <c r="AL64" s="1" t="s">
        <v>734</v>
      </c>
      <c r="AM64" s="1" t="s">
        <v>404</v>
      </c>
      <c r="AN64" s="1" t="s">
        <v>469</v>
      </c>
      <c r="AO64" s="1" t="s">
        <v>52</v>
      </c>
      <c r="AP64" s="4">
        <v>932246</v>
      </c>
      <c r="AQ64" s="4">
        <v>0.27171262022733894</v>
      </c>
      <c r="AR64" s="2" t="str">
        <f>HYPERLINK("https://auction.openprocurement.org/tenders/fe38e19df9da43bfb4d2603e43363f20")</f>
        <v>https://auction.openprocurement.org/tenders/fe38e19df9da43bfb4d2603e43363f20</v>
      </c>
      <c r="AS64" s="5">
        <v>44169.588118166714</v>
      </c>
      <c r="AT64" s="3">
        <v>44180</v>
      </c>
      <c r="AU64" s="3">
        <v>44190</v>
      </c>
      <c r="AV64" s="1" t="s">
        <v>851</v>
      </c>
      <c r="AW64" s="5">
        <v>44189.602571703319</v>
      </c>
      <c r="AX64" s="1" t="s">
        <v>205</v>
      </c>
      <c r="AY64" s="4">
        <v>2498754</v>
      </c>
      <c r="AZ64" s="3">
        <v>44197</v>
      </c>
      <c r="BA64" s="3">
        <v>44561</v>
      </c>
      <c r="BB64" s="5">
        <v>44561</v>
      </c>
      <c r="BC64" s="1" t="s">
        <v>872</v>
      </c>
      <c r="BD64" s="1"/>
      <c r="BE64" s="1"/>
      <c r="BF64" s="1" t="s">
        <v>405</v>
      </c>
    </row>
    <row r="65" spans="1:58" x14ac:dyDescent="0.25">
      <c r="A65" s="1">
        <v>64</v>
      </c>
      <c r="B65" s="2" t="str">
        <f>HYPERLINK("https://my.zakupki.prom.ua/remote/dispatcher/state_purchase_view/19761390", "UA-2020-10-01-008356-a")</f>
        <v>UA-2020-10-01-008356-a</v>
      </c>
      <c r="C65" s="2" t="s">
        <v>626</v>
      </c>
      <c r="D65" s="1" t="s">
        <v>692</v>
      </c>
      <c r="E65" s="1" t="s">
        <v>692</v>
      </c>
      <c r="F65" s="1" t="s">
        <v>429</v>
      </c>
      <c r="G65" s="1" t="s">
        <v>569</v>
      </c>
      <c r="H65" s="1" t="s">
        <v>750</v>
      </c>
      <c r="I65" s="1" t="s">
        <v>769</v>
      </c>
      <c r="J65" s="1" t="s">
        <v>112</v>
      </c>
      <c r="K65" s="1" t="s">
        <v>598</v>
      </c>
      <c r="L65" s="1" t="s">
        <v>598</v>
      </c>
      <c r="M65" s="1" t="s">
        <v>104</v>
      </c>
      <c r="N65" s="1" t="s">
        <v>104</v>
      </c>
      <c r="O65" s="1" t="s">
        <v>104</v>
      </c>
      <c r="P65" s="3">
        <v>44105</v>
      </c>
      <c r="Q65" s="1"/>
      <c r="R65" s="1"/>
      <c r="S65" s="1"/>
      <c r="T65" s="1"/>
      <c r="U65" s="1" t="s">
        <v>843</v>
      </c>
      <c r="V65" s="1">
        <v>1</v>
      </c>
      <c r="W65" s="4">
        <v>11426.04</v>
      </c>
      <c r="X65" s="1" t="s">
        <v>626</v>
      </c>
      <c r="Y65" s="1">
        <v>1</v>
      </c>
      <c r="Z65" s="4">
        <v>11426.04</v>
      </c>
      <c r="AA65" s="1" t="s">
        <v>870</v>
      </c>
      <c r="AB65" s="1" t="s">
        <v>865</v>
      </c>
      <c r="AC65" s="1" t="s">
        <v>468</v>
      </c>
      <c r="AD65" s="1" t="s">
        <v>750</v>
      </c>
      <c r="AE65" s="1" t="s">
        <v>540</v>
      </c>
      <c r="AF65" s="1" t="s">
        <v>630</v>
      </c>
      <c r="AG65" s="4">
        <v>11426.04</v>
      </c>
      <c r="AH65" s="4">
        <v>11426.04</v>
      </c>
      <c r="AI65" s="1"/>
      <c r="AJ65" s="1"/>
      <c r="AK65" s="1"/>
      <c r="AL65" s="1" t="s">
        <v>484</v>
      </c>
      <c r="AM65" s="1" t="s">
        <v>118</v>
      </c>
      <c r="AN65" s="1"/>
      <c r="AO65" s="1" t="s">
        <v>25</v>
      </c>
      <c r="AP65" s="1"/>
      <c r="AQ65" s="1"/>
      <c r="AR65" s="2"/>
      <c r="AS65" s="1"/>
      <c r="AT65" s="1"/>
      <c r="AU65" s="1"/>
      <c r="AV65" s="1" t="s">
        <v>851</v>
      </c>
      <c r="AW65" s="5">
        <v>44105.698961439084</v>
      </c>
      <c r="AX65" s="1" t="s">
        <v>167</v>
      </c>
      <c r="AY65" s="4">
        <v>11426.04</v>
      </c>
      <c r="AZ65" s="1"/>
      <c r="BA65" s="3">
        <v>44107</v>
      </c>
      <c r="BB65" s="5">
        <v>44196</v>
      </c>
      <c r="BC65" s="1" t="s">
        <v>872</v>
      </c>
      <c r="BD65" s="1"/>
      <c r="BE65" s="1"/>
      <c r="BF65" s="1" t="s">
        <v>103</v>
      </c>
    </row>
    <row r="66" spans="1:58" x14ac:dyDescent="0.25">
      <c r="A66" s="1">
        <v>65</v>
      </c>
      <c r="B66" s="2" t="str">
        <f>HYPERLINK("https://my.zakupki.prom.ua/remote/dispatcher/state_purchase_view/19755648", "UA-2020-10-01-006706-a")</f>
        <v>UA-2020-10-01-006706-a</v>
      </c>
      <c r="C66" s="2" t="s">
        <v>626</v>
      </c>
      <c r="D66" s="1" t="s">
        <v>830</v>
      </c>
      <c r="E66" s="1" t="s">
        <v>875</v>
      </c>
      <c r="F66" s="1" t="s">
        <v>298</v>
      </c>
      <c r="G66" s="1" t="s">
        <v>569</v>
      </c>
      <c r="H66" s="1" t="s">
        <v>750</v>
      </c>
      <c r="I66" s="1" t="s">
        <v>769</v>
      </c>
      <c r="J66" s="1" t="s">
        <v>112</v>
      </c>
      <c r="K66" s="1" t="s">
        <v>598</v>
      </c>
      <c r="L66" s="1" t="s">
        <v>598</v>
      </c>
      <c r="M66" s="1" t="s">
        <v>104</v>
      </c>
      <c r="N66" s="1" t="s">
        <v>104</v>
      </c>
      <c r="O66" s="1" t="s">
        <v>104</v>
      </c>
      <c r="P66" s="3">
        <v>44105</v>
      </c>
      <c r="Q66" s="1"/>
      <c r="R66" s="1"/>
      <c r="S66" s="1"/>
      <c r="T66" s="1"/>
      <c r="U66" s="1" t="s">
        <v>843</v>
      </c>
      <c r="V66" s="1">
        <v>1</v>
      </c>
      <c r="W66" s="4">
        <v>4923.25</v>
      </c>
      <c r="X66" s="1" t="s">
        <v>626</v>
      </c>
      <c r="Y66" s="1" t="s">
        <v>860</v>
      </c>
      <c r="Z66" s="1" t="s">
        <v>860</v>
      </c>
      <c r="AA66" s="1" t="s">
        <v>860</v>
      </c>
      <c r="AB66" s="1" t="s">
        <v>865</v>
      </c>
      <c r="AC66" s="1" t="s">
        <v>468</v>
      </c>
      <c r="AD66" s="1" t="s">
        <v>630</v>
      </c>
      <c r="AE66" s="1" t="s">
        <v>540</v>
      </c>
      <c r="AF66" s="1" t="s">
        <v>630</v>
      </c>
      <c r="AG66" s="4">
        <v>4923.25</v>
      </c>
      <c r="AH66" s="1" t="s">
        <v>860</v>
      </c>
      <c r="AI66" s="1"/>
      <c r="AJ66" s="1"/>
      <c r="AK66" s="1"/>
      <c r="AL66" s="1" t="s">
        <v>811</v>
      </c>
      <c r="AM66" s="1" t="s">
        <v>258</v>
      </c>
      <c r="AN66" s="1"/>
      <c r="AO66" s="1" t="s">
        <v>101</v>
      </c>
      <c r="AP66" s="1"/>
      <c r="AQ66" s="1"/>
      <c r="AR66" s="2"/>
      <c r="AS66" s="1"/>
      <c r="AT66" s="1"/>
      <c r="AU66" s="1"/>
      <c r="AV66" s="1" t="s">
        <v>851</v>
      </c>
      <c r="AW66" s="5">
        <v>44105.642180077673</v>
      </c>
      <c r="AX66" s="1" t="s">
        <v>218</v>
      </c>
      <c r="AY66" s="4">
        <v>4923.25</v>
      </c>
      <c r="AZ66" s="1"/>
      <c r="BA66" s="3">
        <v>44134</v>
      </c>
      <c r="BB66" s="5">
        <v>44196</v>
      </c>
      <c r="BC66" s="1" t="s">
        <v>872</v>
      </c>
      <c r="BD66" s="1"/>
      <c r="BE66" s="1"/>
      <c r="BF66" s="1" t="s">
        <v>103</v>
      </c>
    </row>
    <row r="67" spans="1:58" x14ac:dyDescent="0.25">
      <c r="A67" s="1">
        <v>66</v>
      </c>
      <c r="B67" s="2" t="str">
        <f>HYPERLINK("https://my.zakupki.prom.ua/remote/dispatcher/state_purchase_view/19778431", "UA-2020-10-02-003406-a")</f>
        <v>UA-2020-10-02-003406-a</v>
      </c>
      <c r="C67" s="2" t="s">
        <v>626</v>
      </c>
      <c r="D67" s="1" t="s">
        <v>519</v>
      </c>
      <c r="E67" s="1" t="s">
        <v>519</v>
      </c>
      <c r="F67" s="1" t="s">
        <v>440</v>
      </c>
      <c r="G67" s="1" t="s">
        <v>569</v>
      </c>
      <c r="H67" s="1" t="s">
        <v>750</v>
      </c>
      <c r="I67" s="1" t="s">
        <v>769</v>
      </c>
      <c r="J67" s="1" t="s">
        <v>112</v>
      </c>
      <c r="K67" s="1" t="s">
        <v>598</v>
      </c>
      <c r="L67" s="1" t="s">
        <v>598</v>
      </c>
      <c r="M67" s="1" t="s">
        <v>104</v>
      </c>
      <c r="N67" s="1" t="s">
        <v>104</v>
      </c>
      <c r="O67" s="1" t="s">
        <v>104</v>
      </c>
      <c r="P67" s="3">
        <v>44106</v>
      </c>
      <c r="Q67" s="1"/>
      <c r="R67" s="1"/>
      <c r="S67" s="1"/>
      <c r="T67" s="1"/>
      <c r="U67" s="1" t="s">
        <v>843</v>
      </c>
      <c r="V67" s="1">
        <v>1</v>
      </c>
      <c r="W67" s="4">
        <v>429.89</v>
      </c>
      <c r="X67" s="1" t="s">
        <v>626</v>
      </c>
      <c r="Y67" s="1">
        <v>1</v>
      </c>
      <c r="Z67" s="4">
        <v>429.89</v>
      </c>
      <c r="AA67" s="1" t="s">
        <v>870</v>
      </c>
      <c r="AB67" s="1" t="s">
        <v>865</v>
      </c>
      <c r="AC67" s="1" t="s">
        <v>468</v>
      </c>
      <c r="AD67" s="1" t="s">
        <v>750</v>
      </c>
      <c r="AE67" s="1" t="s">
        <v>540</v>
      </c>
      <c r="AF67" s="1" t="s">
        <v>630</v>
      </c>
      <c r="AG67" s="4">
        <v>429.89</v>
      </c>
      <c r="AH67" s="4">
        <v>429.89</v>
      </c>
      <c r="AI67" s="1"/>
      <c r="AJ67" s="1"/>
      <c r="AK67" s="1"/>
      <c r="AL67" s="1" t="s">
        <v>749</v>
      </c>
      <c r="AM67" s="1" t="s">
        <v>314</v>
      </c>
      <c r="AN67" s="1"/>
      <c r="AO67" s="1" t="s">
        <v>34</v>
      </c>
      <c r="AP67" s="1"/>
      <c r="AQ67" s="1"/>
      <c r="AR67" s="2"/>
      <c r="AS67" s="1"/>
      <c r="AT67" s="1"/>
      <c r="AU67" s="1"/>
      <c r="AV67" s="1" t="s">
        <v>851</v>
      </c>
      <c r="AW67" s="5">
        <v>44106.486773732337</v>
      </c>
      <c r="AX67" s="1" t="s">
        <v>228</v>
      </c>
      <c r="AY67" s="4">
        <v>429.89</v>
      </c>
      <c r="AZ67" s="1"/>
      <c r="BA67" s="3">
        <v>44196</v>
      </c>
      <c r="BB67" s="5">
        <v>44196</v>
      </c>
      <c r="BC67" s="1" t="s">
        <v>872</v>
      </c>
      <c r="BD67" s="1"/>
      <c r="BE67" s="1"/>
      <c r="BF67" s="1" t="s">
        <v>103</v>
      </c>
    </row>
    <row r="68" spans="1:58" x14ac:dyDescent="0.25">
      <c r="A68" s="1">
        <v>67</v>
      </c>
      <c r="B68" s="2" t="str">
        <f>HYPERLINK("https://my.zakupki.prom.ua/remote/dispatcher/state_purchase_view/19779146", "UA-2020-10-02-003587-a")</f>
        <v>UA-2020-10-02-003587-a</v>
      </c>
      <c r="C68" s="2" t="s">
        <v>626</v>
      </c>
      <c r="D68" s="1" t="s">
        <v>668</v>
      </c>
      <c r="E68" s="1" t="s">
        <v>668</v>
      </c>
      <c r="F68" s="1" t="s">
        <v>424</v>
      </c>
      <c r="G68" s="1" t="s">
        <v>569</v>
      </c>
      <c r="H68" s="1" t="s">
        <v>750</v>
      </c>
      <c r="I68" s="1" t="s">
        <v>769</v>
      </c>
      <c r="J68" s="1" t="s">
        <v>112</v>
      </c>
      <c r="K68" s="1" t="s">
        <v>598</v>
      </c>
      <c r="L68" s="1" t="s">
        <v>598</v>
      </c>
      <c r="M68" s="1" t="s">
        <v>104</v>
      </c>
      <c r="N68" s="1" t="s">
        <v>104</v>
      </c>
      <c r="O68" s="1" t="s">
        <v>104</v>
      </c>
      <c r="P68" s="3">
        <v>44106</v>
      </c>
      <c r="Q68" s="1"/>
      <c r="R68" s="1"/>
      <c r="S68" s="1"/>
      <c r="T68" s="1"/>
      <c r="U68" s="1" t="s">
        <v>843</v>
      </c>
      <c r="V68" s="1">
        <v>1</v>
      </c>
      <c r="W68" s="4">
        <v>28848</v>
      </c>
      <c r="X68" s="1" t="s">
        <v>626</v>
      </c>
      <c r="Y68" s="1">
        <v>1</v>
      </c>
      <c r="Z68" s="4">
        <v>28848</v>
      </c>
      <c r="AA68" s="1" t="s">
        <v>873</v>
      </c>
      <c r="AB68" s="1" t="s">
        <v>865</v>
      </c>
      <c r="AC68" s="1" t="s">
        <v>468</v>
      </c>
      <c r="AD68" s="1" t="s">
        <v>630</v>
      </c>
      <c r="AE68" s="1" t="s">
        <v>540</v>
      </c>
      <c r="AF68" s="1" t="s">
        <v>630</v>
      </c>
      <c r="AG68" s="4">
        <v>28848</v>
      </c>
      <c r="AH68" s="4">
        <v>28848</v>
      </c>
      <c r="AI68" s="1"/>
      <c r="AJ68" s="1"/>
      <c r="AK68" s="1"/>
      <c r="AL68" s="1" t="s">
        <v>790</v>
      </c>
      <c r="AM68" s="1" t="s">
        <v>286</v>
      </c>
      <c r="AN68" s="1"/>
      <c r="AO68" s="1" t="s">
        <v>68</v>
      </c>
      <c r="AP68" s="1"/>
      <c r="AQ68" s="1"/>
      <c r="AR68" s="2"/>
      <c r="AS68" s="1"/>
      <c r="AT68" s="1"/>
      <c r="AU68" s="1"/>
      <c r="AV68" s="1" t="s">
        <v>851</v>
      </c>
      <c r="AW68" s="5">
        <v>44106.497141708242</v>
      </c>
      <c r="AX68" s="1" t="s">
        <v>227</v>
      </c>
      <c r="AY68" s="4">
        <v>28848</v>
      </c>
      <c r="AZ68" s="1"/>
      <c r="BA68" s="3">
        <v>44134</v>
      </c>
      <c r="BB68" s="5">
        <v>44196</v>
      </c>
      <c r="BC68" s="1" t="s">
        <v>872</v>
      </c>
      <c r="BD68" s="1"/>
      <c r="BE68" s="1"/>
      <c r="BF68" s="1" t="s">
        <v>103</v>
      </c>
    </row>
    <row r="69" spans="1:58" x14ac:dyDescent="0.25">
      <c r="A69" s="1">
        <v>68</v>
      </c>
      <c r="B69" s="2" t="str">
        <f>HYPERLINK("https://my.zakupki.prom.ua/remote/dispatcher/state_purchase_view/19885736", "UA-2020-10-07-001052-a")</f>
        <v>UA-2020-10-07-001052-a</v>
      </c>
      <c r="C69" s="2" t="s">
        <v>626</v>
      </c>
      <c r="D69" s="1" t="s">
        <v>672</v>
      </c>
      <c r="E69" s="1" t="s">
        <v>672</v>
      </c>
      <c r="F69" s="1" t="s">
        <v>421</v>
      </c>
      <c r="G69" s="1" t="s">
        <v>569</v>
      </c>
      <c r="H69" s="1" t="s">
        <v>750</v>
      </c>
      <c r="I69" s="1" t="s">
        <v>769</v>
      </c>
      <c r="J69" s="1" t="s">
        <v>112</v>
      </c>
      <c r="K69" s="1" t="s">
        <v>598</v>
      </c>
      <c r="L69" s="1" t="s">
        <v>598</v>
      </c>
      <c r="M69" s="1" t="s">
        <v>104</v>
      </c>
      <c r="N69" s="1" t="s">
        <v>104</v>
      </c>
      <c r="O69" s="1" t="s">
        <v>104</v>
      </c>
      <c r="P69" s="3">
        <v>44111</v>
      </c>
      <c r="Q69" s="1"/>
      <c r="R69" s="1"/>
      <c r="S69" s="1"/>
      <c r="T69" s="1"/>
      <c r="U69" s="1" t="s">
        <v>843</v>
      </c>
      <c r="V69" s="1">
        <v>1</v>
      </c>
      <c r="W69" s="4">
        <v>48944.4</v>
      </c>
      <c r="X69" s="1" t="s">
        <v>626</v>
      </c>
      <c r="Y69" s="1">
        <v>1</v>
      </c>
      <c r="Z69" s="4">
        <v>48944.4</v>
      </c>
      <c r="AA69" s="1" t="s">
        <v>873</v>
      </c>
      <c r="AB69" s="1" t="s">
        <v>865</v>
      </c>
      <c r="AC69" s="1" t="s">
        <v>468</v>
      </c>
      <c r="AD69" s="1" t="s">
        <v>750</v>
      </c>
      <c r="AE69" s="1" t="s">
        <v>540</v>
      </c>
      <c r="AF69" s="1" t="s">
        <v>630</v>
      </c>
      <c r="AG69" s="4">
        <v>48944.4</v>
      </c>
      <c r="AH69" s="4">
        <v>48944.4</v>
      </c>
      <c r="AI69" s="1"/>
      <c r="AJ69" s="1"/>
      <c r="AK69" s="1"/>
      <c r="AL69" s="1" t="s">
        <v>743</v>
      </c>
      <c r="AM69" s="1" t="s">
        <v>137</v>
      </c>
      <c r="AN69" s="1"/>
      <c r="AO69" s="1" t="s">
        <v>81</v>
      </c>
      <c r="AP69" s="1"/>
      <c r="AQ69" s="1"/>
      <c r="AR69" s="2"/>
      <c r="AS69" s="1"/>
      <c r="AT69" s="1"/>
      <c r="AU69" s="1"/>
      <c r="AV69" s="1" t="s">
        <v>851</v>
      </c>
      <c r="AW69" s="5">
        <v>44111.40752735448</v>
      </c>
      <c r="AX69" s="1" t="s">
        <v>235</v>
      </c>
      <c r="AY69" s="4">
        <v>48944.4</v>
      </c>
      <c r="AZ69" s="1"/>
      <c r="BA69" s="3">
        <v>44140</v>
      </c>
      <c r="BB69" s="5">
        <v>44196</v>
      </c>
      <c r="BC69" s="1" t="s">
        <v>872</v>
      </c>
      <c r="BD69" s="1"/>
      <c r="BE69" s="1"/>
      <c r="BF69" s="1" t="s">
        <v>103</v>
      </c>
    </row>
    <row r="70" spans="1:58" x14ac:dyDescent="0.25">
      <c r="A70" s="1">
        <v>69</v>
      </c>
      <c r="B70" s="2" t="str">
        <f>HYPERLINK("https://my.zakupki.prom.ua/remote/dispatcher/state_purchase_view/20313792", "UA-2020-10-21-006356-a")</f>
        <v>UA-2020-10-21-006356-a</v>
      </c>
      <c r="C70" s="2" t="s">
        <v>626</v>
      </c>
      <c r="D70" s="1" t="s">
        <v>624</v>
      </c>
      <c r="E70" s="1" t="s">
        <v>624</v>
      </c>
      <c r="F70" s="1" t="s">
        <v>402</v>
      </c>
      <c r="G70" s="1" t="s">
        <v>569</v>
      </c>
      <c r="H70" s="1" t="s">
        <v>750</v>
      </c>
      <c r="I70" s="1" t="s">
        <v>769</v>
      </c>
      <c r="J70" s="1" t="s">
        <v>112</v>
      </c>
      <c r="K70" s="1" t="s">
        <v>598</v>
      </c>
      <c r="L70" s="1" t="s">
        <v>598</v>
      </c>
      <c r="M70" s="1" t="s">
        <v>104</v>
      </c>
      <c r="N70" s="1" t="s">
        <v>104</v>
      </c>
      <c r="O70" s="1" t="s">
        <v>104</v>
      </c>
      <c r="P70" s="3">
        <v>44125</v>
      </c>
      <c r="Q70" s="1"/>
      <c r="R70" s="1"/>
      <c r="S70" s="1"/>
      <c r="T70" s="1"/>
      <c r="U70" s="1" t="s">
        <v>843</v>
      </c>
      <c r="V70" s="1">
        <v>1</v>
      </c>
      <c r="W70" s="4">
        <v>2407</v>
      </c>
      <c r="X70" s="1" t="s">
        <v>626</v>
      </c>
      <c r="Y70" s="1">
        <v>1</v>
      </c>
      <c r="Z70" s="4">
        <v>2407</v>
      </c>
      <c r="AA70" s="1" t="s">
        <v>881</v>
      </c>
      <c r="AB70" s="1" t="s">
        <v>865</v>
      </c>
      <c r="AC70" s="1" t="s">
        <v>468</v>
      </c>
      <c r="AD70" s="1" t="s">
        <v>630</v>
      </c>
      <c r="AE70" s="1" t="s">
        <v>540</v>
      </c>
      <c r="AF70" s="1" t="s">
        <v>630</v>
      </c>
      <c r="AG70" s="4">
        <v>2407</v>
      </c>
      <c r="AH70" s="4">
        <v>2407</v>
      </c>
      <c r="AI70" s="1"/>
      <c r="AJ70" s="1"/>
      <c r="AK70" s="1"/>
      <c r="AL70" s="1" t="s">
        <v>788</v>
      </c>
      <c r="AM70" s="1" t="s">
        <v>220</v>
      </c>
      <c r="AN70" s="1"/>
      <c r="AO70" s="1" t="s">
        <v>42</v>
      </c>
      <c r="AP70" s="1"/>
      <c r="AQ70" s="1"/>
      <c r="AR70" s="2"/>
      <c r="AS70" s="1"/>
      <c r="AT70" s="1"/>
      <c r="AU70" s="1"/>
      <c r="AV70" s="1" t="s">
        <v>851</v>
      </c>
      <c r="AW70" s="5">
        <v>44125.553144636215</v>
      </c>
      <c r="AX70" s="1" t="s">
        <v>270</v>
      </c>
      <c r="AY70" s="4">
        <v>2407</v>
      </c>
      <c r="AZ70" s="1"/>
      <c r="BA70" s="3">
        <v>44134</v>
      </c>
      <c r="BB70" s="5">
        <v>44196</v>
      </c>
      <c r="BC70" s="1" t="s">
        <v>872</v>
      </c>
      <c r="BD70" s="1"/>
      <c r="BE70" s="1"/>
      <c r="BF70" s="1" t="s">
        <v>103</v>
      </c>
    </row>
    <row r="71" spans="1:58" x14ac:dyDescent="0.25">
      <c r="A71" s="1">
        <v>70</v>
      </c>
      <c r="B71" s="2" t="str">
        <f>HYPERLINK("https://my.zakupki.prom.ua/remote/dispatcher/state_purchase_view/20469086", "UA-2020-10-26-005654-a")</f>
        <v>UA-2020-10-26-005654-a</v>
      </c>
      <c r="C71" s="2" t="s">
        <v>626</v>
      </c>
      <c r="D71" s="1" t="s">
        <v>686</v>
      </c>
      <c r="E71" s="1" t="s">
        <v>686</v>
      </c>
      <c r="F71" s="1" t="s">
        <v>409</v>
      </c>
      <c r="G71" s="1" t="s">
        <v>569</v>
      </c>
      <c r="H71" s="1" t="s">
        <v>750</v>
      </c>
      <c r="I71" s="1" t="s">
        <v>769</v>
      </c>
      <c r="J71" s="1" t="s">
        <v>112</v>
      </c>
      <c r="K71" s="1" t="s">
        <v>598</v>
      </c>
      <c r="L71" s="1" t="s">
        <v>598</v>
      </c>
      <c r="M71" s="1" t="s">
        <v>104</v>
      </c>
      <c r="N71" s="1" t="s">
        <v>104</v>
      </c>
      <c r="O71" s="1" t="s">
        <v>104</v>
      </c>
      <c r="P71" s="3">
        <v>44130</v>
      </c>
      <c r="Q71" s="1"/>
      <c r="R71" s="1"/>
      <c r="S71" s="1"/>
      <c r="T71" s="1"/>
      <c r="U71" s="1" t="s">
        <v>843</v>
      </c>
      <c r="V71" s="1">
        <v>1</v>
      </c>
      <c r="W71" s="4">
        <v>11900</v>
      </c>
      <c r="X71" s="1" t="s">
        <v>626</v>
      </c>
      <c r="Y71" s="1">
        <v>2</v>
      </c>
      <c r="Z71" s="4">
        <v>5950</v>
      </c>
      <c r="AA71" s="1" t="s">
        <v>881</v>
      </c>
      <c r="AB71" s="1" t="s">
        <v>865</v>
      </c>
      <c r="AC71" s="1" t="s">
        <v>468</v>
      </c>
      <c r="AD71" s="1" t="s">
        <v>630</v>
      </c>
      <c r="AE71" s="1" t="s">
        <v>540</v>
      </c>
      <c r="AF71" s="1" t="s">
        <v>630</v>
      </c>
      <c r="AG71" s="4">
        <v>11900</v>
      </c>
      <c r="AH71" s="4">
        <v>5950</v>
      </c>
      <c r="AI71" s="1"/>
      <c r="AJ71" s="1"/>
      <c r="AK71" s="1"/>
      <c r="AL71" s="1" t="s">
        <v>778</v>
      </c>
      <c r="AM71" s="1" t="s">
        <v>170</v>
      </c>
      <c r="AN71" s="1"/>
      <c r="AO71" s="1" t="s">
        <v>39</v>
      </c>
      <c r="AP71" s="1"/>
      <c r="AQ71" s="1"/>
      <c r="AR71" s="2"/>
      <c r="AS71" s="1"/>
      <c r="AT71" s="1"/>
      <c r="AU71" s="1"/>
      <c r="AV71" s="1" t="s">
        <v>851</v>
      </c>
      <c r="AW71" s="5">
        <v>44130.575369710903</v>
      </c>
      <c r="AX71" s="1" t="s">
        <v>277</v>
      </c>
      <c r="AY71" s="4">
        <v>11900</v>
      </c>
      <c r="AZ71" s="1"/>
      <c r="BA71" s="3">
        <v>44134</v>
      </c>
      <c r="BB71" s="5">
        <v>44196</v>
      </c>
      <c r="BC71" s="1" t="s">
        <v>872</v>
      </c>
      <c r="BD71" s="1"/>
      <c r="BE71" s="1"/>
      <c r="BF71" s="1" t="s">
        <v>103</v>
      </c>
    </row>
    <row r="72" spans="1:58" x14ac:dyDescent="0.25">
      <c r="A72" s="1">
        <v>71</v>
      </c>
      <c r="B72" s="2" t="str">
        <f>HYPERLINK("https://my.zakupki.prom.ua/remote/dispatcher/state_purchase_view/20468610", "UA-2020-10-26-005505-a")</f>
        <v>UA-2020-10-26-005505-a</v>
      </c>
      <c r="C72" s="2" t="s">
        <v>626</v>
      </c>
      <c r="D72" s="1" t="s">
        <v>494</v>
      </c>
      <c r="E72" s="1" t="s">
        <v>494</v>
      </c>
      <c r="F72" s="1" t="s">
        <v>406</v>
      </c>
      <c r="G72" s="1" t="s">
        <v>569</v>
      </c>
      <c r="H72" s="1" t="s">
        <v>750</v>
      </c>
      <c r="I72" s="1" t="s">
        <v>769</v>
      </c>
      <c r="J72" s="1" t="s">
        <v>112</v>
      </c>
      <c r="K72" s="1" t="s">
        <v>598</v>
      </c>
      <c r="L72" s="1" t="s">
        <v>598</v>
      </c>
      <c r="M72" s="1" t="s">
        <v>104</v>
      </c>
      <c r="N72" s="1" t="s">
        <v>104</v>
      </c>
      <c r="O72" s="1" t="s">
        <v>104</v>
      </c>
      <c r="P72" s="3">
        <v>44130</v>
      </c>
      <c r="Q72" s="1"/>
      <c r="R72" s="1"/>
      <c r="S72" s="1"/>
      <c r="T72" s="1"/>
      <c r="U72" s="1" t="s">
        <v>843</v>
      </c>
      <c r="V72" s="1">
        <v>1</v>
      </c>
      <c r="W72" s="4">
        <v>2690</v>
      </c>
      <c r="X72" s="1" t="s">
        <v>626</v>
      </c>
      <c r="Y72" s="1">
        <v>1</v>
      </c>
      <c r="Z72" s="4">
        <v>2690</v>
      </c>
      <c r="AA72" s="1" t="s">
        <v>881</v>
      </c>
      <c r="AB72" s="1" t="s">
        <v>865</v>
      </c>
      <c r="AC72" s="1" t="s">
        <v>468</v>
      </c>
      <c r="AD72" s="1" t="s">
        <v>630</v>
      </c>
      <c r="AE72" s="1" t="s">
        <v>540</v>
      </c>
      <c r="AF72" s="1" t="s">
        <v>630</v>
      </c>
      <c r="AG72" s="4">
        <v>2690</v>
      </c>
      <c r="AH72" s="4">
        <v>2690</v>
      </c>
      <c r="AI72" s="1"/>
      <c r="AJ72" s="1"/>
      <c r="AK72" s="1"/>
      <c r="AL72" s="1" t="s">
        <v>778</v>
      </c>
      <c r="AM72" s="1" t="s">
        <v>170</v>
      </c>
      <c r="AN72" s="1"/>
      <c r="AO72" s="1" t="s">
        <v>39</v>
      </c>
      <c r="AP72" s="1"/>
      <c r="AQ72" s="1"/>
      <c r="AR72" s="2"/>
      <c r="AS72" s="1"/>
      <c r="AT72" s="1"/>
      <c r="AU72" s="1"/>
      <c r="AV72" s="1" t="s">
        <v>851</v>
      </c>
      <c r="AW72" s="5">
        <v>44130.570578681749</v>
      </c>
      <c r="AX72" s="1" t="s">
        <v>276</v>
      </c>
      <c r="AY72" s="4">
        <v>2690</v>
      </c>
      <c r="AZ72" s="1"/>
      <c r="BA72" s="3">
        <v>44134</v>
      </c>
      <c r="BB72" s="5">
        <v>44196</v>
      </c>
      <c r="BC72" s="1" t="s">
        <v>872</v>
      </c>
      <c r="BD72" s="1"/>
      <c r="BE72" s="1"/>
      <c r="BF72" s="1" t="s">
        <v>103</v>
      </c>
    </row>
    <row r="73" spans="1:58" x14ac:dyDescent="0.25">
      <c r="A73" s="1">
        <v>72</v>
      </c>
      <c r="B73" s="2" t="str">
        <f>HYPERLINK("https://my.zakupki.prom.ua/remote/dispatcher/state_purchase_view/20739896", "UA-2020-11-04-004390-c")</f>
        <v>UA-2020-11-04-004390-c</v>
      </c>
      <c r="C73" s="2" t="s">
        <v>626</v>
      </c>
      <c r="D73" s="1" t="s">
        <v>494</v>
      </c>
      <c r="E73" s="1" t="s">
        <v>494</v>
      </c>
      <c r="F73" s="1" t="s">
        <v>406</v>
      </c>
      <c r="G73" s="1" t="s">
        <v>569</v>
      </c>
      <c r="H73" s="1" t="s">
        <v>750</v>
      </c>
      <c r="I73" s="1" t="s">
        <v>769</v>
      </c>
      <c r="J73" s="1" t="s">
        <v>112</v>
      </c>
      <c r="K73" s="1" t="s">
        <v>598</v>
      </c>
      <c r="L73" s="1" t="s">
        <v>598</v>
      </c>
      <c r="M73" s="1" t="s">
        <v>104</v>
      </c>
      <c r="N73" s="1" t="s">
        <v>104</v>
      </c>
      <c r="O73" s="1" t="s">
        <v>104</v>
      </c>
      <c r="P73" s="3">
        <v>44139</v>
      </c>
      <c r="Q73" s="1"/>
      <c r="R73" s="1"/>
      <c r="S73" s="1"/>
      <c r="T73" s="1"/>
      <c r="U73" s="1" t="s">
        <v>843</v>
      </c>
      <c r="V73" s="1">
        <v>1</v>
      </c>
      <c r="W73" s="4">
        <v>3190</v>
      </c>
      <c r="X73" s="1" t="s">
        <v>626</v>
      </c>
      <c r="Y73" s="1">
        <v>1</v>
      </c>
      <c r="Z73" s="4">
        <v>3190</v>
      </c>
      <c r="AA73" s="1" t="s">
        <v>881</v>
      </c>
      <c r="AB73" s="1" t="s">
        <v>865</v>
      </c>
      <c r="AC73" s="1" t="s">
        <v>468</v>
      </c>
      <c r="AD73" s="1" t="s">
        <v>630</v>
      </c>
      <c r="AE73" s="1" t="s">
        <v>540</v>
      </c>
      <c r="AF73" s="1" t="s">
        <v>630</v>
      </c>
      <c r="AG73" s="4">
        <v>3190</v>
      </c>
      <c r="AH73" s="4">
        <v>3190</v>
      </c>
      <c r="AI73" s="1"/>
      <c r="AJ73" s="1"/>
      <c r="AK73" s="1"/>
      <c r="AL73" s="1" t="s">
        <v>778</v>
      </c>
      <c r="AM73" s="1" t="s">
        <v>170</v>
      </c>
      <c r="AN73" s="1"/>
      <c r="AO73" s="1" t="s">
        <v>39</v>
      </c>
      <c r="AP73" s="1"/>
      <c r="AQ73" s="1"/>
      <c r="AR73" s="2"/>
      <c r="AS73" s="1"/>
      <c r="AT73" s="1"/>
      <c r="AU73" s="1"/>
      <c r="AV73" s="1" t="s">
        <v>851</v>
      </c>
      <c r="AW73" s="5">
        <v>44139.499762291933</v>
      </c>
      <c r="AX73" s="1" t="s">
        <v>300</v>
      </c>
      <c r="AY73" s="4">
        <v>3190</v>
      </c>
      <c r="AZ73" s="1"/>
      <c r="BA73" s="3">
        <v>44139</v>
      </c>
      <c r="BB73" s="5">
        <v>44196</v>
      </c>
      <c r="BC73" s="1" t="s">
        <v>872</v>
      </c>
      <c r="BD73" s="1"/>
      <c r="BE73" s="1"/>
      <c r="BF73" s="1" t="s">
        <v>103</v>
      </c>
    </row>
    <row r="74" spans="1:58" x14ac:dyDescent="0.25">
      <c r="A74" s="1">
        <v>73</v>
      </c>
      <c r="B74" s="2" t="str">
        <f>HYPERLINK("https://my.zakupki.prom.ua/remote/dispatcher/state_purchase_view/20321766", "UA-2020-10-21-008639-a")</f>
        <v>UA-2020-10-21-008639-a</v>
      </c>
      <c r="C74" s="2" t="s">
        <v>626</v>
      </c>
      <c r="D74" s="1" t="s">
        <v>561</v>
      </c>
      <c r="E74" s="1" t="s">
        <v>590</v>
      </c>
      <c r="F74" s="1" t="s">
        <v>287</v>
      </c>
      <c r="G74" s="1" t="s">
        <v>569</v>
      </c>
      <c r="H74" s="1" t="s">
        <v>750</v>
      </c>
      <c r="I74" s="1" t="s">
        <v>769</v>
      </c>
      <c r="J74" s="1" t="s">
        <v>112</v>
      </c>
      <c r="K74" s="1" t="s">
        <v>598</v>
      </c>
      <c r="L74" s="1" t="s">
        <v>598</v>
      </c>
      <c r="M74" s="1" t="s">
        <v>104</v>
      </c>
      <c r="N74" s="1" t="s">
        <v>104</v>
      </c>
      <c r="O74" s="1" t="s">
        <v>104</v>
      </c>
      <c r="P74" s="3">
        <v>44125</v>
      </c>
      <c r="Q74" s="1"/>
      <c r="R74" s="1"/>
      <c r="S74" s="1"/>
      <c r="T74" s="1"/>
      <c r="U74" s="1" t="s">
        <v>843</v>
      </c>
      <c r="V74" s="1">
        <v>1</v>
      </c>
      <c r="W74" s="4">
        <v>33169.949999999997</v>
      </c>
      <c r="X74" s="1" t="s">
        <v>626</v>
      </c>
      <c r="Y74" s="1" t="s">
        <v>860</v>
      </c>
      <c r="Z74" s="1" t="s">
        <v>860</v>
      </c>
      <c r="AA74" s="1" t="s">
        <v>860</v>
      </c>
      <c r="AB74" s="1" t="s">
        <v>865</v>
      </c>
      <c r="AC74" s="1" t="s">
        <v>468</v>
      </c>
      <c r="AD74" s="1" t="s">
        <v>750</v>
      </c>
      <c r="AE74" s="1" t="s">
        <v>540</v>
      </c>
      <c r="AF74" s="1" t="s">
        <v>630</v>
      </c>
      <c r="AG74" s="4">
        <v>33169.949999999997</v>
      </c>
      <c r="AH74" s="1" t="s">
        <v>860</v>
      </c>
      <c r="AI74" s="1"/>
      <c r="AJ74" s="1"/>
      <c r="AK74" s="1"/>
      <c r="AL74" s="1" t="s">
        <v>811</v>
      </c>
      <c r="AM74" s="1" t="s">
        <v>258</v>
      </c>
      <c r="AN74" s="1"/>
      <c r="AO74" s="1" t="s">
        <v>101</v>
      </c>
      <c r="AP74" s="1"/>
      <c r="AQ74" s="1"/>
      <c r="AR74" s="2"/>
      <c r="AS74" s="1"/>
      <c r="AT74" s="1"/>
      <c r="AU74" s="1"/>
      <c r="AV74" s="1" t="s">
        <v>851</v>
      </c>
      <c r="AW74" s="5">
        <v>44127.426562429122</v>
      </c>
      <c r="AX74" s="1" t="s">
        <v>263</v>
      </c>
      <c r="AY74" s="4">
        <v>33169.949999999997</v>
      </c>
      <c r="AZ74" s="1"/>
      <c r="BA74" s="3">
        <v>44134</v>
      </c>
      <c r="BB74" s="5">
        <v>44196</v>
      </c>
      <c r="BC74" s="1" t="s">
        <v>872</v>
      </c>
      <c r="BD74" s="1"/>
      <c r="BE74" s="1"/>
      <c r="BF74" s="1" t="s">
        <v>103</v>
      </c>
    </row>
    <row r="75" spans="1:58" x14ac:dyDescent="0.25">
      <c r="A75" s="1">
        <v>74</v>
      </c>
      <c r="B75" s="2" t="str">
        <f>HYPERLINK("https://my.zakupki.prom.ua/remote/dispatcher/state_purchase_view/20782816", "UA-2020-11-05-003691-c")</f>
        <v>UA-2020-11-05-003691-c</v>
      </c>
      <c r="C75" s="2" t="s">
        <v>626</v>
      </c>
      <c r="D75" s="1" t="s">
        <v>571</v>
      </c>
      <c r="E75" s="1" t="s">
        <v>853</v>
      </c>
      <c r="F75" s="1" t="s">
        <v>192</v>
      </c>
      <c r="G75" s="1" t="s">
        <v>569</v>
      </c>
      <c r="H75" s="1" t="s">
        <v>750</v>
      </c>
      <c r="I75" s="1" t="s">
        <v>769</v>
      </c>
      <c r="J75" s="1" t="s">
        <v>112</v>
      </c>
      <c r="K75" s="1" t="s">
        <v>598</v>
      </c>
      <c r="L75" s="1" t="s">
        <v>598</v>
      </c>
      <c r="M75" s="1" t="s">
        <v>104</v>
      </c>
      <c r="N75" s="1" t="s">
        <v>104</v>
      </c>
      <c r="O75" s="1" t="s">
        <v>104</v>
      </c>
      <c r="P75" s="3">
        <v>44140</v>
      </c>
      <c r="Q75" s="1"/>
      <c r="R75" s="1"/>
      <c r="S75" s="1"/>
      <c r="T75" s="1"/>
      <c r="U75" s="1" t="s">
        <v>843</v>
      </c>
      <c r="V75" s="1">
        <v>1</v>
      </c>
      <c r="W75" s="4">
        <v>466011</v>
      </c>
      <c r="X75" s="1" t="s">
        <v>626</v>
      </c>
      <c r="Y75" s="1" t="s">
        <v>860</v>
      </c>
      <c r="Z75" s="1" t="s">
        <v>860</v>
      </c>
      <c r="AA75" s="1" t="s">
        <v>860</v>
      </c>
      <c r="AB75" s="1" t="s">
        <v>865</v>
      </c>
      <c r="AC75" s="1" t="s">
        <v>468</v>
      </c>
      <c r="AD75" s="1" t="s">
        <v>630</v>
      </c>
      <c r="AE75" s="1" t="s">
        <v>540</v>
      </c>
      <c r="AF75" s="1" t="s">
        <v>630</v>
      </c>
      <c r="AG75" s="4">
        <v>466011</v>
      </c>
      <c r="AH75" s="1" t="s">
        <v>860</v>
      </c>
      <c r="AI75" s="1"/>
      <c r="AJ75" s="1"/>
      <c r="AK75" s="1"/>
      <c r="AL75" s="1" t="s">
        <v>745</v>
      </c>
      <c r="AM75" s="1" t="s">
        <v>365</v>
      </c>
      <c r="AN75" s="1"/>
      <c r="AO75" s="1" t="s">
        <v>44</v>
      </c>
      <c r="AP75" s="1"/>
      <c r="AQ75" s="1"/>
      <c r="AR75" s="2"/>
      <c r="AS75" s="1"/>
      <c r="AT75" s="1"/>
      <c r="AU75" s="1"/>
      <c r="AV75" s="1" t="s">
        <v>851</v>
      </c>
      <c r="AW75" s="5">
        <v>44140.62621652463</v>
      </c>
      <c r="AX75" s="1" t="s">
        <v>302</v>
      </c>
      <c r="AY75" s="4">
        <v>466011</v>
      </c>
      <c r="AZ75" s="1"/>
      <c r="BA75" s="3">
        <v>44140</v>
      </c>
      <c r="BB75" s="5">
        <v>44196</v>
      </c>
      <c r="BC75" s="1" t="s">
        <v>872</v>
      </c>
      <c r="BD75" s="1"/>
      <c r="BE75" s="1"/>
      <c r="BF75" s="1" t="s">
        <v>103</v>
      </c>
    </row>
    <row r="76" spans="1:58" x14ac:dyDescent="0.25">
      <c r="A76" s="1">
        <v>75</v>
      </c>
      <c r="B76" s="2" t="str">
        <f>HYPERLINK("https://my.zakupki.prom.ua/remote/dispatcher/state_purchase_view/21875738", "UA-2020-12-08-006956-c")</f>
        <v>UA-2020-12-08-006956-c</v>
      </c>
      <c r="C76" s="2" t="s">
        <v>626</v>
      </c>
      <c r="D76" s="1" t="s">
        <v>670</v>
      </c>
      <c r="E76" s="1" t="s">
        <v>670</v>
      </c>
      <c r="F76" s="1" t="s">
        <v>420</v>
      </c>
      <c r="G76" s="1" t="s">
        <v>569</v>
      </c>
      <c r="H76" s="1" t="s">
        <v>750</v>
      </c>
      <c r="I76" s="1" t="s">
        <v>769</v>
      </c>
      <c r="J76" s="1" t="s">
        <v>112</v>
      </c>
      <c r="K76" s="1" t="s">
        <v>598</v>
      </c>
      <c r="L76" s="1" t="s">
        <v>598</v>
      </c>
      <c r="M76" s="1" t="s">
        <v>104</v>
      </c>
      <c r="N76" s="1" t="s">
        <v>104</v>
      </c>
      <c r="O76" s="1" t="s">
        <v>104</v>
      </c>
      <c r="P76" s="3">
        <v>44173</v>
      </c>
      <c r="Q76" s="1"/>
      <c r="R76" s="1"/>
      <c r="S76" s="1"/>
      <c r="T76" s="1"/>
      <c r="U76" s="1" t="s">
        <v>843</v>
      </c>
      <c r="V76" s="1">
        <v>1</v>
      </c>
      <c r="W76" s="4">
        <v>48974.400000000001</v>
      </c>
      <c r="X76" s="1" t="s">
        <v>626</v>
      </c>
      <c r="Y76" s="1">
        <v>1</v>
      </c>
      <c r="Z76" s="4">
        <v>48974.400000000001</v>
      </c>
      <c r="AA76" s="1" t="s">
        <v>873</v>
      </c>
      <c r="AB76" s="1" t="s">
        <v>865</v>
      </c>
      <c r="AC76" s="1" t="s">
        <v>468</v>
      </c>
      <c r="AD76" s="1" t="s">
        <v>750</v>
      </c>
      <c r="AE76" s="1" t="s">
        <v>540</v>
      </c>
      <c r="AF76" s="1" t="s">
        <v>630</v>
      </c>
      <c r="AG76" s="4">
        <v>48974.400000000001</v>
      </c>
      <c r="AH76" s="4">
        <v>48974.400000000001</v>
      </c>
      <c r="AI76" s="1"/>
      <c r="AJ76" s="1"/>
      <c r="AK76" s="1"/>
      <c r="AL76" s="1" t="s">
        <v>743</v>
      </c>
      <c r="AM76" s="1" t="s">
        <v>137</v>
      </c>
      <c r="AN76" s="1"/>
      <c r="AO76" s="1" t="s">
        <v>81</v>
      </c>
      <c r="AP76" s="1"/>
      <c r="AQ76" s="1"/>
      <c r="AR76" s="2"/>
      <c r="AS76" s="1"/>
      <c r="AT76" s="1"/>
      <c r="AU76" s="1"/>
      <c r="AV76" s="1" t="s">
        <v>851</v>
      </c>
      <c r="AW76" s="5">
        <v>44173.539590981483</v>
      </c>
      <c r="AX76" s="1" t="s">
        <v>349</v>
      </c>
      <c r="AY76" s="4">
        <v>48974.400000000001</v>
      </c>
      <c r="AZ76" s="1"/>
      <c r="BA76" s="3">
        <v>44180</v>
      </c>
      <c r="BB76" s="5">
        <v>44196</v>
      </c>
      <c r="BC76" s="1" t="s">
        <v>872</v>
      </c>
      <c r="BD76" s="1"/>
      <c r="BE76" s="1"/>
      <c r="BF76" s="1" t="s">
        <v>103</v>
      </c>
    </row>
    <row r="77" spans="1:58" x14ac:dyDescent="0.25">
      <c r="A77" s="1">
        <v>76</v>
      </c>
      <c r="B77" s="2" t="str">
        <f>HYPERLINK("https://my.zakupki.prom.ua/remote/dispatcher/state_purchase_view/21874656", "UA-2020-12-08-006636-c")</f>
        <v>UA-2020-12-08-006636-c</v>
      </c>
      <c r="C77" s="2" t="s">
        <v>626</v>
      </c>
      <c r="D77" s="1" t="s">
        <v>507</v>
      </c>
      <c r="E77" s="1" t="s">
        <v>507</v>
      </c>
      <c r="F77" s="1" t="s">
        <v>442</v>
      </c>
      <c r="G77" s="1" t="s">
        <v>569</v>
      </c>
      <c r="H77" s="1" t="s">
        <v>750</v>
      </c>
      <c r="I77" s="1" t="s">
        <v>769</v>
      </c>
      <c r="J77" s="1" t="s">
        <v>112</v>
      </c>
      <c r="K77" s="1" t="s">
        <v>598</v>
      </c>
      <c r="L77" s="1" t="s">
        <v>598</v>
      </c>
      <c r="M77" s="1" t="s">
        <v>104</v>
      </c>
      <c r="N77" s="1" t="s">
        <v>104</v>
      </c>
      <c r="O77" s="1" t="s">
        <v>104</v>
      </c>
      <c r="P77" s="3">
        <v>44173</v>
      </c>
      <c r="Q77" s="1"/>
      <c r="R77" s="1"/>
      <c r="S77" s="1"/>
      <c r="T77" s="1"/>
      <c r="U77" s="1" t="s">
        <v>843</v>
      </c>
      <c r="V77" s="1">
        <v>1</v>
      </c>
      <c r="W77" s="4">
        <v>194</v>
      </c>
      <c r="X77" s="1" t="s">
        <v>626</v>
      </c>
      <c r="Y77" s="1">
        <v>1</v>
      </c>
      <c r="Z77" s="4">
        <v>194</v>
      </c>
      <c r="AA77" s="1" t="s">
        <v>870</v>
      </c>
      <c r="AB77" s="1" t="s">
        <v>865</v>
      </c>
      <c r="AC77" s="1" t="s">
        <v>468</v>
      </c>
      <c r="AD77" s="1" t="s">
        <v>630</v>
      </c>
      <c r="AE77" s="1" t="s">
        <v>540</v>
      </c>
      <c r="AF77" s="1" t="s">
        <v>630</v>
      </c>
      <c r="AG77" s="4">
        <v>194</v>
      </c>
      <c r="AH77" s="4">
        <v>194</v>
      </c>
      <c r="AI77" s="1"/>
      <c r="AJ77" s="1"/>
      <c r="AK77" s="1"/>
      <c r="AL77" s="1" t="s">
        <v>499</v>
      </c>
      <c r="AM77" s="1" t="s">
        <v>110</v>
      </c>
      <c r="AN77" s="1"/>
      <c r="AO77" s="1" t="s">
        <v>69</v>
      </c>
      <c r="AP77" s="1"/>
      <c r="AQ77" s="1"/>
      <c r="AR77" s="2"/>
      <c r="AS77" s="1"/>
      <c r="AT77" s="1"/>
      <c r="AU77" s="1"/>
      <c r="AV77" s="1" t="s">
        <v>851</v>
      </c>
      <c r="AW77" s="5">
        <v>44173.53059259877</v>
      </c>
      <c r="AX77" s="1" t="s">
        <v>348</v>
      </c>
      <c r="AY77" s="4">
        <v>194</v>
      </c>
      <c r="AZ77" s="1"/>
      <c r="BA77" s="3">
        <v>44196</v>
      </c>
      <c r="BB77" s="5">
        <v>44196</v>
      </c>
      <c r="BC77" s="1" t="s">
        <v>872</v>
      </c>
      <c r="BD77" s="1"/>
      <c r="BE77" s="1"/>
      <c r="BF77" s="1" t="s">
        <v>103</v>
      </c>
    </row>
    <row r="78" spans="1:58" x14ac:dyDescent="0.25">
      <c r="A78" s="1">
        <v>77</v>
      </c>
      <c r="B78" s="2" t="str">
        <f>HYPERLINK("https://my.zakupki.prom.ua/remote/dispatcher/state_purchase_view/21801793", "UA-2020-12-07-001767-b")</f>
        <v>UA-2020-12-07-001767-b</v>
      </c>
      <c r="C78" s="2" t="s">
        <v>626</v>
      </c>
      <c r="D78" s="1" t="s">
        <v>552</v>
      </c>
      <c r="E78" s="1" t="s">
        <v>552</v>
      </c>
      <c r="F78" s="1" t="s">
        <v>428</v>
      </c>
      <c r="G78" s="1" t="s">
        <v>569</v>
      </c>
      <c r="H78" s="1" t="s">
        <v>750</v>
      </c>
      <c r="I78" s="1" t="s">
        <v>769</v>
      </c>
      <c r="J78" s="1" t="s">
        <v>112</v>
      </c>
      <c r="K78" s="1" t="s">
        <v>598</v>
      </c>
      <c r="L78" s="1" t="s">
        <v>598</v>
      </c>
      <c r="M78" s="1" t="s">
        <v>104</v>
      </c>
      <c r="N78" s="1" t="s">
        <v>104</v>
      </c>
      <c r="O78" s="1" t="s">
        <v>104</v>
      </c>
      <c r="P78" s="3">
        <v>44172</v>
      </c>
      <c r="Q78" s="1"/>
      <c r="R78" s="1"/>
      <c r="S78" s="1"/>
      <c r="T78" s="1"/>
      <c r="U78" s="1" t="s">
        <v>843</v>
      </c>
      <c r="V78" s="1">
        <v>1</v>
      </c>
      <c r="W78" s="4">
        <v>2808</v>
      </c>
      <c r="X78" s="1" t="s">
        <v>626</v>
      </c>
      <c r="Y78" s="1">
        <v>1</v>
      </c>
      <c r="Z78" s="4">
        <v>2808</v>
      </c>
      <c r="AA78" s="1" t="s">
        <v>870</v>
      </c>
      <c r="AB78" s="1" t="s">
        <v>865</v>
      </c>
      <c r="AC78" s="1" t="s">
        <v>468</v>
      </c>
      <c r="AD78" s="1" t="s">
        <v>750</v>
      </c>
      <c r="AE78" s="1" t="s">
        <v>540</v>
      </c>
      <c r="AF78" s="1" t="s">
        <v>630</v>
      </c>
      <c r="AG78" s="4">
        <v>2808</v>
      </c>
      <c r="AH78" s="4">
        <v>2808</v>
      </c>
      <c r="AI78" s="1"/>
      <c r="AJ78" s="1"/>
      <c r="AK78" s="1"/>
      <c r="AL78" s="1" t="s">
        <v>740</v>
      </c>
      <c r="AM78" s="1" t="s">
        <v>163</v>
      </c>
      <c r="AN78" s="1"/>
      <c r="AO78" s="1" t="s">
        <v>65</v>
      </c>
      <c r="AP78" s="1"/>
      <c r="AQ78" s="1"/>
      <c r="AR78" s="2"/>
      <c r="AS78" s="1"/>
      <c r="AT78" s="1"/>
      <c r="AU78" s="1"/>
      <c r="AV78" s="1" t="s">
        <v>851</v>
      </c>
      <c r="AW78" s="5">
        <v>44172.414857285286</v>
      </c>
      <c r="AX78" s="1" t="s">
        <v>281</v>
      </c>
      <c r="AY78" s="4">
        <v>2808</v>
      </c>
      <c r="AZ78" s="1"/>
      <c r="BA78" s="3">
        <v>44180</v>
      </c>
      <c r="BB78" s="5">
        <v>44196</v>
      </c>
      <c r="BC78" s="1" t="s">
        <v>872</v>
      </c>
      <c r="BD78" s="1"/>
      <c r="BE78" s="1"/>
      <c r="BF78" s="1" t="s">
        <v>103</v>
      </c>
    </row>
    <row r="79" spans="1:58" x14ac:dyDescent="0.25">
      <c r="A79" s="1">
        <v>78</v>
      </c>
      <c r="B79" s="2" t="str">
        <f>HYPERLINK("https://my.zakupki.prom.ua/remote/dispatcher/state_purchase_view/21814402", "UA-2020-12-07-005794-b")</f>
        <v>UA-2020-12-07-005794-b</v>
      </c>
      <c r="C79" s="2" t="s">
        <v>626</v>
      </c>
      <c r="D79" s="1" t="s">
        <v>502</v>
      </c>
      <c r="E79" s="1" t="s">
        <v>502</v>
      </c>
      <c r="F79" s="1" t="s">
        <v>441</v>
      </c>
      <c r="G79" s="1" t="s">
        <v>569</v>
      </c>
      <c r="H79" s="1" t="s">
        <v>750</v>
      </c>
      <c r="I79" s="1" t="s">
        <v>769</v>
      </c>
      <c r="J79" s="1" t="s">
        <v>112</v>
      </c>
      <c r="K79" s="1" t="s">
        <v>598</v>
      </c>
      <c r="L79" s="1" t="s">
        <v>598</v>
      </c>
      <c r="M79" s="1" t="s">
        <v>104</v>
      </c>
      <c r="N79" s="1" t="s">
        <v>104</v>
      </c>
      <c r="O79" s="1" t="s">
        <v>104</v>
      </c>
      <c r="P79" s="3">
        <v>44172</v>
      </c>
      <c r="Q79" s="1"/>
      <c r="R79" s="1"/>
      <c r="S79" s="1"/>
      <c r="T79" s="1"/>
      <c r="U79" s="1" t="s">
        <v>843</v>
      </c>
      <c r="V79" s="1">
        <v>1</v>
      </c>
      <c r="W79" s="4">
        <v>2131</v>
      </c>
      <c r="X79" s="1" t="s">
        <v>626</v>
      </c>
      <c r="Y79" s="1">
        <v>1</v>
      </c>
      <c r="Z79" s="4">
        <v>2131</v>
      </c>
      <c r="AA79" s="1" t="s">
        <v>870</v>
      </c>
      <c r="AB79" s="1" t="s">
        <v>865</v>
      </c>
      <c r="AC79" s="1" t="s">
        <v>468</v>
      </c>
      <c r="AD79" s="1" t="s">
        <v>630</v>
      </c>
      <c r="AE79" s="1" t="s">
        <v>540</v>
      </c>
      <c r="AF79" s="1" t="s">
        <v>630</v>
      </c>
      <c r="AG79" s="4">
        <v>2131</v>
      </c>
      <c r="AH79" s="4">
        <v>2131</v>
      </c>
      <c r="AI79" s="1"/>
      <c r="AJ79" s="1"/>
      <c r="AK79" s="1"/>
      <c r="AL79" s="1" t="s">
        <v>777</v>
      </c>
      <c r="AM79" s="1" t="s">
        <v>184</v>
      </c>
      <c r="AN79" s="1"/>
      <c r="AO79" s="1" t="s">
        <v>98</v>
      </c>
      <c r="AP79" s="1"/>
      <c r="AQ79" s="1"/>
      <c r="AR79" s="2"/>
      <c r="AS79" s="1"/>
      <c r="AT79" s="1"/>
      <c r="AU79" s="1"/>
      <c r="AV79" s="1" t="s">
        <v>851</v>
      </c>
      <c r="AW79" s="5">
        <v>44172.536867122421</v>
      </c>
      <c r="AX79" s="1" t="s">
        <v>447</v>
      </c>
      <c r="AY79" s="4">
        <v>2131</v>
      </c>
      <c r="AZ79" s="1"/>
      <c r="BA79" s="3">
        <v>44177</v>
      </c>
      <c r="BB79" s="5">
        <v>44196</v>
      </c>
      <c r="BC79" s="1" t="s">
        <v>872</v>
      </c>
      <c r="BD79" s="1"/>
      <c r="BE79" s="1"/>
      <c r="BF79" s="1" t="s">
        <v>103</v>
      </c>
    </row>
    <row r="80" spans="1:58" x14ac:dyDescent="0.25">
      <c r="A80" s="1">
        <v>79</v>
      </c>
      <c r="B80" s="2" t="str">
        <f>HYPERLINK("https://my.zakupki.prom.ua/remote/dispatcher/state_purchase_view/21624614", "UA-2020-12-01-010495-b")</f>
        <v>UA-2020-12-01-010495-b</v>
      </c>
      <c r="C80" s="2" t="s">
        <v>626</v>
      </c>
      <c r="D80" s="1" t="s">
        <v>620</v>
      </c>
      <c r="E80" s="1" t="s">
        <v>621</v>
      </c>
      <c r="F80" s="1" t="s">
        <v>402</v>
      </c>
      <c r="G80" s="1" t="s">
        <v>569</v>
      </c>
      <c r="H80" s="1" t="s">
        <v>750</v>
      </c>
      <c r="I80" s="1" t="s">
        <v>769</v>
      </c>
      <c r="J80" s="1" t="s">
        <v>112</v>
      </c>
      <c r="K80" s="1" t="s">
        <v>598</v>
      </c>
      <c r="L80" s="1" t="s">
        <v>598</v>
      </c>
      <c r="M80" s="1" t="s">
        <v>104</v>
      </c>
      <c r="N80" s="1" t="s">
        <v>104</v>
      </c>
      <c r="O80" s="1" t="s">
        <v>104</v>
      </c>
      <c r="P80" s="3">
        <v>44166</v>
      </c>
      <c r="Q80" s="1"/>
      <c r="R80" s="1"/>
      <c r="S80" s="1"/>
      <c r="T80" s="1"/>
      <c r="U80" s="1" t="s">
        <v>843</v>
      </c>
      <c r="V80" s="1">
        <v>1</v>
      </c>
      <c r="W80" s="4">
        <v>1450</v>
      </c>
      <c r="X80" s="1" t="s">
        <v>626</v>
      </c>
      <c r="Y80" s="1">
        <v>1</v>
      </c>
      <c r="Z80" s="4">
        <v>1450</v>
      </c>
      <c r="AA80" s="1" t="s">
        <v>881</v>
      </c>
      <c r="AB80" s="1" t="s">
        <v>865</v>
      </c>
      <c r="AC80" s="1" t="s">
        <v>468</v>
      </c>
      <c r="AD80" s="1" t="s">
        <v>630</v>
      </c>
      <c r="AE80" s="1" t="s">
        <v>540</v>
      </c>
      <c r="AF80" s="1" t="s">
        <v>630</v>
      </c>
      <c r="AG80" s="4">
        <v>1450</v>
      </c>
      <c r="AH80" s="4">
        <v>1450</v>
      </c>
      <c r="AI80" s="1"/>
      <c r="AJ80" s="1"/>
      <c r="AK80" s="1"/>
      <c r="AL80" s="1" t="s">
        <v>791</v>
      </c>
      <c r="AM80" s="1" t="s">
        <v>190</v>
      </c>
      <c r="AN80" s="1"/>
      <c r="AO80" s="1" t="s">
        <v>59</v>
      </c>
      <c r="AP80" s="1"/>
      <c r="AQ80" s="1"/>
      <c r="AR80" s="2"/>
      <c r="AS80" s="1"/>
      <c r="AT80" s="1"/>
      <c r="AU80" s="1"/>
      <c r="AV80" s="1" t="s">
        <v>851</v>
      </c>
      <c r="AW80" s="5">
        <v>44166.71604728829</v>
      </c>
      <c r="AX80" s="1" t="s">
        <v>329</v>
      </c>
      <c r="AY80" s="4">
        <v>1450</v>
      </c>
      <c r="AZ80" s="1"/>
      <c r="BA80" s="3">
        <v>44180</v>
      </c>
      <c r="BB80" s="5">
        <v>44196</v>
      </c>
      <c r="BC80" s="1" t="s">
        <v>872</v>
      </c>
      <c r="BD80" s="1"/>
      <c r="BE80" s="1"/>
      <c r="BF80" s="1" t="s">
        <v>103</v>
      </c>
    </row>
    <row r="81" spans="1:58" x14ac:dyDescent="0.25">
      <c r="A81" s="1">
        <v>80</v>
      </c>
      <c r="B81" s="2" t="str">
        <f>HYPERLINK("https://my.zakupki.prom.ua/remote/dispatcher/state_purchase_view/21622065", "UA-2020-12-01-009799-b")</f>
        <v>UA-2020-12-01-009799-b</v>
      </c>
      <c r="C81" s="2" t="s">
        <v>626</v>
      </c>
      <c r="D81" s="1" t="s">
        <v>553</v>
      </c>
      <c r="E81" s="1" t="s">
        <v>553</v>
      </c>
      <c r="F81" s="1" t="s">
        <v>428</v>
      </c>
      <c r="G81" s="1" t="s">
        <v>569</v>
      </c>
      <c r="H81" s="1" t="s">
        <v>750</v>
      </c>
      <c r="I81" s="1" t="s">
        <v>769</v>
      </c>
      <c r="J81" s="1" t="s">
        <v>112</v>
      </c>
      <c r="K81" s="1" t="s">
        <v>598</v>
      </c>
      <c r="L81" s="1" t="s">
        <v>598</v>
      </c>
      <c r="M81" s="1" t="s">
        <v>104</v>
      </c>
      <c r="N81" s="1" t="s">
        <v>104</v>
      </c>
      <c r="O81" s="1" t="s">
        <v>104</v>
      </c>
      <c r="P81" s="3">
        <v>44166</v>
      </c>
      <c r="Q81" s="1"/>
      <c r="R81" s="1"/>
      <c r="S81" s="1"/>
      <c r="T81" s="1"/>
      <c r="U81" s="1" t="s">
        <v>843</v>
      </c>
      <c r="V81" s="1">
        <v>1</v>
      </c>
      <c r="W81" s="4">
        <v>7998</v>
      </c>
      <c r="X81" s="1" t="s">
        <v>626</v>
      </c>
      <c r="Y81" s="1">
        <v>2</v>
      </c>
      <c r="Z81" s="4">
        <v>3999</v>
      </c>
      <c r="AA81" s="1" t="s">
        <v>870</v>
      </c>
      <c r="AB81" s="1" t="s">
        <v>865</v>
      </c>
      <c r="AC81" s="1" t="s">
        <v>468</v>
      </c>
      <c r="AD81" s="1" t="s">
        <v>750</v>
      </c>
      <c r="AE81" s="1" t="s">
        <v>540</v>
      </c>
      <c r="AF81" s="1" t="s">
        <v>630</v>
      </c>
      <c r="AG81" s="4">
        <v>7998</v>
      </c>
      <c r="AH81" s="4">
        <v>3999</v>
      </c>
      <c r="AI81" s="1"/>
      <c r="AJ81" s="1"/>
      <c r="AK81" s="1"/>
      <c r="AL81" s="1" t="s">
        <v>740</v>
      </c>
      <c r="AM81" s="1" t="s">
        <v>163</v>
      </c>
      <c r="AN81" s="1"/>
      <c r="AO81" s="1" t="s">
        <v>65</v>
      </c>
      <c r="AP81" s="1"/>
      <c r="AQ81" s="1"/>
      <c r="AR81" s="2"/>
      <c r="AS81" s="1"/>
      <c r="AT81" s="1"/>
      <c r="AU81" s="1"/>
      <c r="AV81" s="1" t="s">
        <v>851</v>
      </c>
      <c r="AW81" s="5">
        <v>44166.683523384134</v>
      </c>
      <c r="AX81" s="1" t="s">
        <v>204</v>
      </c>
      <c r="AY81" s="4">
        <v>7998</v>
      </c>
      <c r="AZ81" s="1"/>
      <c r="BA81" s="3">
        <v>44183</v>
      </c>
      <c r="BB81" s="5">
        <v>44196</v>
      </c>
      <c r="BC81" s="1" t="s">
        <v>872</v>
      </c>
      <c r="BD81" s="1"/>
      <c r="BE81" s="1"/>
      <c r="BF81" s="1" t="s">
        <v>103</v>
      </c>
    </row>
    <row r="82" spans="1:58" x14ac:dyDescent="0.25">
      <c r="A82" s="1">
        <v>81</v>
      </c>
      <c r="B82" s="2" t="str">
        <f>HYPERLINK("https://my.zakupki.prom.ua/remote/dispatcher/state_purchase_view/22447200", "UA-2020-12-21-008318-c")</f>
        <v>UA-2020-12-21-008318-c</v>
      </c>
      <c r="C82" s="2" t="s">
        <v>626</v>
      </c>
      <c r="D82" s="1" t="s">
        <v>660</v>
      </c>
      <c r="E82" s="1" t="s">
        <v>868</v>
      </c>
      <c r="F82" s="1" t="s">
        <v>437</v>
      </c>
      <c r="G82" s="1" t="s">
        <v>569</v>
      </c>
      <c r="H82" s="1" t="s">
        <v>750</v>
      </c>
      <c r="I82" s="1" t="s">
        <v>769</v>
      </c>
      <c r="J82" s="1" t="s">
        <v>112</v>
      </c>
      <c r="K82" s="1" t="s">
        <v>598</v>
      </c>
      <c r="L82" s="1" t="s">
        <v>598</v>
      </c>
      <c r="M82" s="1" t="s">
        <v>104</v>
      </c>
      <c r="N82" s="1" t="s">
        <v>104</v>
      </c>
      <c r="O82" s="1" t="s">
        <v>104</v>
      </c>
      <c r="P82" s="3">
        <v>44186</v>
      </c>
      <c r="Q82" s="1"/>
      <c r="R82" s="1"/>
      <c r="S82" s="1"/>
      <c r="T82" s="1"/>
      <c r="U82" s="1" t="s">
        <v>843</v>
      </c>
      <c r="V82" s="1">
        <v>1</v>
      </c>
      <c r="W82" s="4">
        <v>2550.41</v>
      </c>
      <c r="X82" s="1" t="s">
        <v>626</v>
      </c>
      <c r="Y82" s="1">
        <v>16131</v>
      </c>
      <c r="Z82" s="4">
        <v>0.16</v>
      </c>
      <c r="AA82" s="1" t="s">
        <v>857</v>
      </c>
      <c r="AB82" s="1" t="s">
        <v>865</v>
      </c>
      <c r="AC82" s="1" t="s">
        <v>468</v>
      </c>
      <c r="AD82" s="1" t="s">
        <v>750</v>
      </c>
      <c r="AE82" s="1" t="s">
        <v>540</v>
      </c>
      <c r="AF82" s="1" t="s">
        <v>630</v>
      </c>
      <c r="AG82" s="4">
        <v>2550.41</v>
      </c>
      <c r="AH82" s="4">
        <v>0.15810613105201166</v>
      </c>
      <c r="AI82" s="1"/>
      <c r="AJ82" s="1"/>
      <c r="AK82" s="1"/>
      <c r="AL82" s="1" t="s">
        <v>485</v>
      </c>
      <c r="AM82" s="1" t="s">
        <v>408</v>
      </c>
      <c r="AN82" s="1"/>
      <c r="AO82" s="1" t="s">
        <v>30</v>
      </c>
      <c r="AP82" s="1"/>
      <c r="AQ82" s="1"/>
      <c r="AR82" s="2"/>
      <c r="AS82" s="1"/>
      <c r="AT82" s="1"/>
      <c r="AU82" s="1"/>
      <c r="AV82" s="1" t="s">
        <v>851</v>
      </c>
      <c r="AW82" s="5">
        <v>44186.599180611542</v>
      </c>
      <c r="AX82" s="1" t="s">
        <v>205</v>
      </c>
      <c r="AY82" s="4">
        <v>2550.41</v>
      </c>
      <c r="AZ82" s="1"/>
      <c r="BA82" s="3">
        <v>44196</v>
      </c>
      <c r="BB82" s="5">
        <v>44196</v>
      </c>
      <c r="BC82" s="1" t="s">
        <v>872</v>
      </c>
      <c r="BD82" s="1"/>
      <c r="BE82" s="1"/>
      <c r="BF82" s="1" t="s">
        <v>103</v>
      </c>
    </row>
    <row r="83" spans="1:58" x14ac:dyDescent="0.25">
      <c r="A83" s="1">
        <v>82</v>
      </c>
      <c r="B83" s="2" t="str">
        <f>HYPERLINK("https://my.zakupki.prom.ua/remote/dispatcher/state_purchase_view/22221283", "UA-2020-12-16-001562-c")</f>
        <v>UA-2020-12-16-001562-c</v>
      </c>
      <c r="C83" s="2" t="s">
        <v>626</v>
      </c>
      <c r="D83" s="1" t="s">
        <v>710</v>
      </c>
      <c r="E83" s="1" t="s">
        <v>710</v>
      </c>
      <c r="F83" s="1" t="s">
        <v>436</v>
      </c>
      <c r="G83" s="1" t="s">
        <v>569</v>
      </c>
      <c r="H83" s="1" t="s">
        <v>750</v>
      </c>
      <c r="I83" s="1" t="s">
        <v>769</v>
      </c>
      <c r="J83" s="1" t="s">
        <v>112</v>
      </c>
      <c r="K83" s="1" t="s">
        <v>598</v>
      </c>
      <c r="L83" s="1" t="s">
        <v>598</v>
      </c>
      <c r="M83" s="1" t="s">
        <v>104</v>
      </c>
      <c r="N83" s="1" t="s">
        <v>104</v>
      </c>
      <c r="O83" s="1" t="s">
        <v>104</v>
      </c>
      <c r="P83" s="3">
        <v>44181</v>
      </c>
      <c r="Q83" s="1"/>
      <c r="R83" s="1"/>
      <c r="S83" s="1"/>
      <c r="T83" s="1"/>
      <c r="U83" s="1" t="s">
        <v>843</v>
      </c>
      <c r="V83" s="1">
        <v>1</v>
      </c>
      <c r="W83" s="4">
        <v>5474.2</v>
      </c>
      <c r="X83" s="1" t="s">
        <v>626</v>
      </c>
      <c r="Y83" s="1">
        <v>3966</v>
      </c>
      <c r="Z83" s="4">
        <v>1.38</v>
      </c>
      <c r="AA83" s="1" t="s">
        <v>863</v>
      </c>
      <c r="AB83" s="1" t="s">
        <v>865</v>
      </c>
      <c r="AC83" s="1" t="s">
        <v>468</v>
      </c>
      <c r="AD83" s="1" t="s">
        <v>750</v>
      </c>
      <c r="AE83" s="1" t="s">
        <v>540</v>
      </c>
      <c r="AF83" s="1" t="s">
        <v>630</v>
      </c>
      <c r="AG83" s="4">
        <v>5474.2</v>
      </c>
      <c r="AH83" s="4">
        <v>1.3802824004034291</v>
      </c>
      <c r="AI83" s="1"/>
      <c r="AJ83" s="1"/>
      <c r="AK83" s="1"/>
      <c r="AL83" s="1" t="s">
        <v>484</v>
      </c>
      <c r="AM83" s="1" t="s">
        <v>118</v>
      </c>
      <c r="AN83" s="1"/>
      <c r="AO83" s="1" t="s">
        <v>25</v>
      </c>
      <c r="AP83" s="1"/>
      <c r="AQ83" s="1"/>
      <c r="AR83" s="2"/>
      <c r="AS83" s="1"/>
      <c r="AT83" s="1"/>
      <c r="AU83" s="1"/>
      <c r="AV83" s="1" t="s">
        <v>851</v>
      </c>
      <c r="AW83" s="5">
        <v>44181.404825819562</v>
      </c>
      <c r="AX83" s="1" t="s">
        <v>129</v>
      </c>
      <c r="AY83" s="4">
        <v>5474.2</v>
      </c>
      <c r="AZ83" s="1"/>
      <c r="BA83" s="3">
        <v>44196</v>
      </c>
      <c r="BB83" s="5">
        <v>44196</v>
      </c>
      <c r="BC83" s="1" t="s">
        <v>872</v>
      </c>
      <c r="BD83" s="1"/>
      <c r="BE83" s="1"/>
      <c r="BF83" s="1" t="s">
        <v>103</v>
      </c>
    </row>
    <row r="84" spans="1:58" x14ac:dyDescent="0.25">
      <c r="A84" s="1">
        <v>83</v>
      </c>
      <c r="B84" s="2" t="str">
        <f>HYPERLINK("https://my.zakupki.prom.ua/remote/dispatcher/state_purchase_view/20316869", "UA-2020-10-21-007178-a")</f>
        <v>UA-2020-10-21-007178-a</v>
      </c>
      <c r="C84" s="2" t="s">
        <v>626</v>
      </c>
      <c r="D84" s="1" t="s">
        <v>707</v>
      </c>
      <c r="E84" s="1" t="s">
        <v>706</v>
      </c>
      <c r="F84" s="1" t="s">
        <v>285</v>
      </c>
      <c r="G84" s="1" t="s">
        <v>569</v>
      </c>
      <c r="H84" s="1" t="s">
        <v>750</v>
      </c>
      <c r="I84" s="1" t="s">
        <v>769</v>
      </c>
      <c r="J84" s="1" t="s">
        <v>112</v>
      </c>
      <c r="K84" s="1" t="s">
        <v>598</v>
      </c>
      <c r="L84" s="1" t="s">
        <v>598</v>
      </c>
      <c r="M84" s="1" t="s">
        <v>104</v>
      </c>
      <c r="N84" s="1" t="s">
        <v>104</v>
      </c>
      <c r="O84" s="1" t="s">
        <v>104</v>
      </c>
      <c r="P84" s="3">
        <v>44125</v>
      </c>
      <c r="Q84" s="1"/>
      <c r="R84" s="1"/>
      <c r="S84" s="1"/>
      <c r="T84" s="1"/>
      <c r="U84" s="1" t="s">
        <v>843</v>
      </c>
      <c r="V84" s="1">
        <v>1</v>
      </c>
      <c r="W84" s="4">
        <v>330</v>
      </c>
      <c r="X84" s="1" t="s">
        <v>626</v>
      </c>
      <c r="Y84" s="1">
        <v>2</v>
      </c>
      <c r="Z84" s="4">
        <v>165</v>
      </c>
      <c r="AA84" s="1" t="s">
        <v>881</v>
      </c>
      <c r="AB84" s="1" t="s">
        <v>865</v>
      </c>
      <c r="AC84" s="1" t="s">
        <v>468</v>
      </c>
      <c r="AD84" s="1" t="s">
        <v>630</v>
      </c>
      <c r="AE84" s="1" t="s">
        <v>540</v>
      </c>
      <c r="AF84" s="1" t="s">
        <v>630</v>
      </c>
      <c r="AG84" s="4">
        <v>330</v>
      </c>
      <c r="AH84" s="4">
        <v>165</v>
      </c>
      <c r="AI84" s="1"/>
      <c r="AJ84" s="1"/>
      <c r="AK84" s="1"/>
      <c r="AL84" s="1" t="s">
        <v>787</v>
      </c>
      <c r="AM84" s="1" t="s">
        <v>201</v>
      </c>
      <c r="AN84" s="1"/>
      <c r="AO84" s="1" t="s">
        <v>77</v>
      </c>
      <c r="AP84" s="1"/>
      <c r="AQ84" s="1"/>
      <c r="AR84" s="2"/>
      <c r="AS84" s="1"/>
      <c r="AT84" s="1"/>
      <c r="AU84" s="1"/>
      <c r="AV84" s="1" t="s">
        <v>851</v>
      </c>
      <c r="AW84" s="5">
        <v>44209.417070382151</v>
      </c>
      <c r="AX84" s="1" t="s">
        <v>106</v>
      </c>
      <c r="AY84" s="4">
        <v>330</v>
      </c>
      <c r="AZ84" s="1"/>
      <c r="BA84" s="3">
        <v>44125</v>
      </c>
      <c r="BB84" s="5">
        <v>44196</v>
      </c>
      <c r="BC84" s="1" t="s">
        <v>872</v>
      </c>
      <c r="BD84" s="1"/>
      <c r="BE84" s="1"/>
      <c r="BF84" s="1" t="s">
        <v>103</v>
      </c>
    </row>
    <row r="85" spans="1:58" x14ac:dyDescent="0.25">
      <c r="A85" s="1">
        <v>84</v>
      </c>
      <c r="B85" s="2" t="str">
        <f>HYPERLINK("https://my.zakupki.prom.ua/remote/dispatcher/state_purchase_view/19910873", "UA-2020-10-07-008083-a")</f>
        <v>UA-2020-10-07-008083-a</v>
      </c>
      <c r="C85" s="2" t="s">
        <v>626</v>
      </c>
      <c r="D85" s="1" t="s">
        <v>677</v>
      </c>
      <c r="E85" s="1" t="s">
        <v>677</v>
      </c>
      <c r="F85" s="1" t="s">
        <v>440</v>
      </c>
      <c r="G85" s="1" t="s">
        <v>569</v>
      </c>
      <c r="H85" s="1" t="s">
        <v>750</v>
      </c>
      <c r="I85" s="1" t="s">
        <v>769</v>
      </c>
      <c r="J85" s="1" t="s">
        <v>112</v>
      </c>
      <c r="K85" s="1" t="s">
        <v>598</v>
      </c>
      <c r="L85" s="1" t="s">
        <v>598</v>
      </c>
      <c r="M85" s="1" t="s">
        <v>104</v>
      </c>
      <c r="N85" s="1" t="s">
        <v>104</v>
      </c>
      <c r="O85" s="1" t="s">
        <v>104</v>
      </c>
      <c r="P85" s="3">
        <v>44111</v>
      </c>
      <c r="Q85" s="1"/>
      <c r="R85" s="1"/>
      <c r="S85" s="1"/>
      <c r="T85" s="1"/>
      <c r="U85" s="1" t="s">
        <v>843</v>
      </c>
      <c r="V85" s="1">
        <v>1</v>
      </c>
      <c r="W85" s="4">
        <v>46451</v>
      </c>
      <c r="X85" s="1" t="s">
        <v>626</v>
      </c>
      <c r="Y85" s="1">
        <v>1</v>
      </c>
      <c r="Z85" s="4">
        <v>46451</v>
      </c>
      <c r="AA85" s="1" t="s">
        <v>873</v>
      </c>
      <c r="AB85" s="1" t="s">
        <v>865</v>
      </c>
      <c r="AC85" s="1" t="s">
        <v>468</v>
      </c>
      <c r="AD85" s="1" t="s">
        <v>630</v>
      </c>
      <c r="AE85" s="1" t="s">
        <v>540</v>
      </c>
      <c r="AF85" s="1" t="s">
        <v>630</v>
      </c>
      <c r="AG85" s="4">
        <v>46451</v>
      </c>
      <c r="AH85" s="4">
        <v>46451</v>
      </c>
      <c r="AI85" s="1"/>
      <c r="AJ85" s="1"/>
      <c r="AK85" s="1"/>
      <c r="AL85" s="1" t="s">
        <v>643</v>
      </c>
      <c r="AM85" s="1" t="s">
        <v>367</v>
      </c>
      <c r="AN85" s="1"/>
      <c r="AO85" s="1" t="s">
        <v>13</v>
      </c>
      <c r="AP85" s="1"/>
      <c r="AQ85" s="1"/>
      <c r="AR85" s="2"/>
      <c r="AS85" s="1"/>
      <c r="AT85" s="1"/>
      <c r="AU85" s="1"/>
      <c r="AV85" s="1" t="s">
        <v>842</v>
      </c>
      <c r="AW85" s="1"/>
      <c r="AX85" s="1" t="s">
        <v>245</v>
      </c>
      <c r="AY85" s="4">
        <v>46451</v>
      </c>
      <c r="AZ85" s="1"/>
      <c r="BA85" s="3">
        <v>44170</v>
      </c>
      <c r="BB85" s="5">
        <v>44165</v>
      </c>
      <c r="BC85" s="1" t="s">
        <v>866</v>
      </c>
      <c r="BD85" s="1"/>
      <c r="BE85" s="1" t="s">
        <v>567</v>
      </c>
      <c r="BF85" s="1" t="s">
        <v>103</v>
      </c>
    </row>
    <row r="86" spans="1:58" x14ac:dyDescent="0.25">
      <c r="A86" s="1">
        <v>85</v>
      </c>
      <c r="B86" s="2" t="str">
        <f>HYPERLINK("https://my.zakupki.prom.ua/remote/dispatcher/state_purchase_view/20303623", "UA-2020-10-21-003395-a")</f>
        <v>UA-2020-10-21-003395-a</v>
      </c>
      <c r="C86" s="2" t="s">
        <v>626</v>
      </c>
      <c r="D86" s="1" t="s">
        <v>560</v>
      </c>
      <c r="E86" s="1" t="s">
        <v>559</v>
      </c>
      <c r="F86" s="1" t="s">
        <v>382</v>
      </c>
      <c r="G86" s="1" t="s">
        <v>569</v>
      </c>
      <c r="H86" s="1" t="s">
        <v>750</v>
      </c>
      <c r="I86" s="1" t="s">
        <v>769</v>
      </c>
      <c r="J86" s="1" t="s">
        <v>112</v>
      </c>
      <c r="K86" s="1" t="s">
        <v>598</v>
      </c>
      <c r="L86" s="1" t="s">
        <v>598</v>
      </c>
      <c r="M86" s="1" t="s">
        <v>104</v>
      </c>
      <c r="N86" s="1" t="s">
        <v>104</v>
      </c>
      <c r="O86" s="1" t="s">
        <v>104</v>
      </c>
      <c r="P86" s="3">
        <v>44125</v>
      </c>
      <c r="Q86" s="1"/>
      <c r="R86" s="1"/>
      <c r="S86" s="1"/>
      <c r="T86" s="1"/>
      <c r="U86" s="1" t="s">
        <v>843</v>
      </c>
      <c r="V86" s="1">
        <v>1</v>
      </c>
      <c r="W86" s="4">
        <v>49660</v>
      </c>
      <c r="X86" s="1" t="s">
        <v>626</v>
      </c>
      <c r="Y86" s="1" t="s">
        <v>860</v>
      </c>
      <c r="Z86" s="1" t="s">
        <v>860</v>
      </c>
      <c r="AA86" s="1" t="s">
        <v>860</v>
      </c>
      <c r="AB86" s="1" t="s">
        <v>865</v>
      </c>
      <c r="AC86" s="1" t="s">
        <v>468</v>
      </c>
      <c r="AD86" s="1" t="s">
        <v>630</v>
      </c>
      <c r="AE86" s="1" t="s">
        <v>540</v>
      </c>
      <c r="AF86" s="1" t="s">
        <v>630</v>
      </c>
      <c r="AG86" s="4">
        <v>49660</v>
      </c>
      <c r="AH86" s="1" t="s">
        <v>860</v>
      </c>
      <c r="AI86" s="1"/>
      <c r="AJ86" s="1"/>
      <c r="AK86" s="1"/>
      <c r="AL86" s="1" t="s">
        <v>804</v>
      </c>
      <c r="AM86" s="1" t="s">
        <v>203</v>
      </c>
      <c r="AN86" s="1"/>
      <c r="AO86" s="1" t="s">
        <v>28</v>
      </c>
      <c r="AP86" s="1"/>
      <c r="AQ86" s="1"/>
      <c r="AR86" s="2"/>
      <c r="AS86" s="1"/>
      <c r="AT86" s="1"/>
      <c r="AU86" s="1"/>
      <c r="AV86" s="1" t="s">
        <v>851</v>
      </c>
      <c r="AW86" s="5">
        <v>44125.468201127602</v>
      </c>
      <c r="AX86" s="1" t="s">
        <v>260</v>
      </c>
      <c r="AY86" s="4">
        <v>49660</v>
      </c>
      <c r="AZ86" s="1"/>
      <c r="BA86" s="3">
        <v>44140</v>
      </c>
      <c r="BB86" s="5">
        <v>44196</v>
      </c>
      <c r="BC86" s="1" t="s">
        <v>872</v>
      </c>
      <c r="BD86" s="1"/>
      <c r="BE86" s="1"/>
      <c r="BF86" s="1" t="s">
        <v>103</v>
      </c>
    </row>
    <row r="87" spans="1:58" x14ac:dyDescent="0.25">
      <c r="A87" s="1">
        <v>86</v>
      </c>
      <c r="B87" s="2" t="str">
        <f>HYPERLINK("https://my.zakupki.prom.ua/remote/dispatcher/state_purchase_view/19809581", "UA-2020-10-05-001983-a")</f>
        <v>UA-2020-10-05-001983-a</v>
      </c>
      <c r="C87" s="2" t="s">
        <v>626</v>
      </c>
      <c r="D87" s="1" t="s">
        <v>529</v>
      </c>
      <c r="E87" s="1" t="s">
        <v>529</v>
      </c>
      <c r="F87" s="1" t="s">
        <v>440</v>
      </c>
      <c r="G87" s="1" t="s">
        <v>569</v>
      </c>
      <c r="H87" s="1" t="s">
        <v>750</v>
      </c>
      <c r="I87" s="1" t="s">
        <v>769</v>
      </c>
      <c r="J87" s="1" t="s">
        <v>112</v>
      </c>
      <c r="K87" s="1" t="s">
        <v>598</v>
      </c>
      <c r="L87" s="1" t="s">
        <v>598</v>
      </c>
      <c r="M87" s="1" t="s">
        <v>104</v>
      </c>
      <c r="N87" s="1" t="s">
        <v>104</v>
      </c>
      <c r="O87" s="1" t="s">
        <v>104</v>
      </c>
      <c r="P87" s="3">
        <v>44109</v>
      </c>
      <c r="Q87" s="1"/>
      <c r="R87" s="1"/>
      <c r="S87" s="1"/>
      <c r="T87" s="1"/>
      <c r="U87" s="1" t="s">
        <v>843</v>
      </c>
      <c r="V87" s="1">
        <v>1</v>
      </c>
      <c r="W87" s="4">
        <v>459</v>
      </c>
      <c r="X87" s="1" t="s">
        <v>626</v>
      </c>
      <c r="Y87" s="1">
        <v>1</v>
      </c>
      <c r="Z87" s="4">
        <v>459</v>
      </c>
      <c r="AA87" s="1" t="s">
        <v>870</v>
      </c>
      <c r="AB87" s="1" t="s">
        <v>865</v>
      </c>
      <c r="AC87" s="1" t="s">
        <v>468</v>
      </c>
      <c r="AD87" s="1" t="s">
        <v>630</v>
      </c>
      <c r="AE87" s="1" t="s">
        <v>540</v>
      </c>
      <c r="AF87" s="1" t="s">
        <v>630</v>
      </c>
      <c r="AG87" s="4">
        <v>459</v>
      </c>
      <c r="AH87" s="4">
        <v>459</v>
      </c>
      <c r="AI87" s="1"/>
      <c r="AJ87" s="1"/>
      <c r="AK87" s="1"/>
      <c r="AL87" s="1" t="s">
        <v>499</v>
      </c>
      <c r="AM87" s="1" t="s">
        <v>110</v>
      </c>
      <c r="AN87" s="1"/>
      <c r="AO87" s="1" t="s">
        <v>69</v>
      </c>
      <c r="AP87" s="1"/>
      <c r="AQ87" s="1"/>
      <c r="AR87" s="2"/>
      <c r="AS87" s="1"/>
      <c r="AT87" s="1"/>
      <c r="AU87" s="1"/>
      <c r="AV87" s="1" t="s">
        <v>851</v>
      </c>
      <c r="AW87" s="5">
        <v>44109.452089049904</v>
      </c>
      <c r="AX87" s="1" t="s">
        <v>234</v>
      </c>
      <c r="AY87" s="4">
        <v>459</v>
      </c>
      <c r="AZ87" s="1"/>
      <c r="BA87" s="3">
        <v>44139</v>
      </c>
      <c r="BB87" s="5">
        <v>44196</v>
      </c>
      <c r="BC87" s="1" t="s">
        <v>872</v>
      </c>
      <c r="BD87" s="1"/>
      <c r="BE87" s="1"/>
      <c r="BF87" s="1" t="s">
        <v>103</v>
      </c>
    </row>
    <row r="88" spans="1:58" x14ac:dyDescent="0.25">
      <c r="A88" s="1">
        <v>87</v>
      </c>
      <c r="B88" s="2" t="str">
        <f>HYPERLINK("https://my.zakupki.prom.ua/remote/dispatcher/state_purchase_view/22421226", "UA-2020-12-21-000536-c")</f>
        <v>UA-2020-12-21-000536-c</v>
      </c>
      <c r="C88" s="2" t="s">
        <v>626</v>
      </c>
      <c r="D88" s="1" t="s">
        <v>753</v>
      </c>
      <c r="E88" s="1" t="s">
        <v>754</v>
      </c>
      <c r="F88" s="1" t="s">
        <v>451</v>
      </c>
      <c r="G88" s="1" t="s">
        <v>569</v>
      </c>
      <c r="H88" s="1" t="s">
        <v>750</v>
      </c>
      <c r="I88" s="1" t="s">
        <v>769</v>
      </c>
      <c r="J88" s="1" t="s">
        <v>112</v>
      </c>
      <c r="K88" s="1" t="s">
        <v>598</v>
      </c>
      <c r="L88" s="1" t="s">
        <v>598</v>
      </c>
      <c r="M88" s="1" t="s">
        <v>104</v>
      </c>
      <c r="N88" s="1" t="s">
        <v>104</v>
      </c>
      <c r="O88" s="1" t="s">
        <v>104</v>
      </c>
      <c r="P88" s="3">
        <v>44186</v>
      </c>
      <c r="Q88" s="1"/>
      <c r="R88" s="1"/>
      <c r="S88" s="1"/>
      <c r="T88" s="1"/>
      <c r="U88" s="1" t="s">
        <v>843</v>
      </c>
      <c r="V88" s="1">
        <v>1</v>
      </c>
      <c r="W88" s="4">
        <v>49876</v>
      </c>
      <c r="X88" s="1" t="s">
        <v>626</v>
      </c>
      <c r="Y88" s="1">
        <v>37</v>
      </c>
      <c r="Z88" s="4">
        <v>1348</v>
      </c>
      <c r="AA88" s="1" t="s">
        <v>881</v>
      </c>
      <c r="AB88" s="1" t="s">
        <v>865</v>
      </c>
      <c r="AC88" s="1" t="s">
        <v>468</v>
      </c>
      <c r="AD88" s="1" t="s">
        <v>750</v>
      </c>
      <c r="AE88" s="1" t="s">
        <v>540</v>
      </c>
      <c r="AF88" s="1" t="s">
        <v>630</v>
      </c>
      <c r="AG88" s="4">
        <v>49876</v>
      </c>
      <c r="AH88" s="4">
        <v>1348</v>
      </c>
      <c r="AI88" s="1"/>
      <c r="AJ88" s="1"/>
      <c r="AK88" s="1"/>
      <c r="AL88" s="1" t="s">
        <v>644</v>
      </c>
      <c r="AM88" s="1" t="s">
        <v>181</v>
      </c>
      <c r="AN88" s="1"/>
      <c r="AO88" s="1" t="s">
        <v>17</v>
      </c>
      <c r="AP88" s="1"/>
      <c r="AQ88" s="1"/>
      <c r="AR88" s="2"/>
      <c r="AS88" s="1"/>
      <c r="AT88" s="1"/>
      <c r="AU88" s="1"/>
      <c r="AV88" s="1" t="s">
        <v>851</v>
      </c>
      <c r="AW88" s="5">
        <v>44186.377551694655</v>
      </c>
      <c r="AX88" s="1" t="s">
        <v>490</v>
      </c>
      <c r="AY88" s="4">
        <v>49876</v>
      </c>
      <c r="AZ88" s="1"/>
      <c r="BA88" s="3">
        <v>44186</v>
      </c>
      <c r="BB88" s="5">
        <v>44196</v>
      </c>
      <c r="BC88" s="1" t="s">
        <v>872</v>
      </c>
      <c r="BD88" s="1"/>
      <c r="BE88" s="1"/>
      <c r="BF88" s="1" t="s">
        <v>103</v>
      </c>
    </row>
    <row r="89" spans="1:58" x14ac:dyDescent="0.25">
      <c r="A89" s="1">
        <v>88</v>
      </c>
      <c r="B89" s="2" t="str">
        <f>HYPERLINK("https://my.zakupki.prom.ua/remote/dispatcher/state_purchase_view/21830331", "UA-2020-12-07-011349-b")</f>
        <v>UA-2020-12-07-011349-b</v>
      </c>
      <c r="C89" s="2" t="s">
        <v>626</v>
      </c>
      <c r="D89" s="1" t="s">
        <v>504</v>
      </c>
      <c r="E89" s="1" t="s">
        <v>503</v>
      </c>
      <c r="F89" s="1" t="s">
        <v>441</v>
      </c>
      <c r="G89" s="1" t="s">
        <v>569</v>
      </c>
      <c r="H89" s="1" t="s">
        <v>750</v>
      </c>
      <c r="I89" s="1" t="s">
        <v>769</v>
      </c>
      <c r="J89" s="1" t="s">
        <v>112</v>
      </c>
      <c r="K89" s="1" t="s">
        <v>598</v>
      </c>
      <c r="L89" s="1" t="s">
        <v>598</v>
      </c>
      <c r="M89" s="1" t="s">
        <v>104</v>
      </c>
      <c r="N89" s="1" t="s">
        <v>104</v>
      </c>
      <c r="O89" s="1" t="s">
        <v>104</v>
      </c>
      <c r="P89" s="3">
        <v>44172</v>
      </c>
      <c r="Q89" s="1"/>
      <c r="R89" s="1"/>
      <c r="S89" s="1"/>
      <c r="T89" s="1"/>
      <c r="U89" s="1" t="s">
        <v>843</v>
      </c>
      <c r="V89" s="1">
        <v>1</v>
      </c>
      <c r="W89" s="4">
        <v>2131</v>
      </c>
      <c r="X89" s="1" t="s">
        <v>626</v>
      </c>
      <c r="Y89" s="1">
        <v>1</v>
      </c>
      <c r="Z89" s="4">
        <v>2131</v>
      </c>
      <c r="AA89" s="1" t="s">
        <v>870</v>
      </c>
      <c r="AB89" s="1" t="s">
        <v>865</v>
      </c>
      <c r="AC89" s="1" t="s">
        <v>468</v>
      </c>
      <c r="AD89" s="1" t="s">
        <v>630</v>
      </c>
      <c r="AE89" s="1" t="s">
        <v>540</v>
      </c>
      <c r="AF89" s="1" t="s">
        <v>630</v>
      </c>
      <c r="AG89" s="4">
        <v>2131</v>
      </c>
      <c r="AH89" s="4">
        <v>2131</v>
      </c>
      <c r="AI89" s="1"/>
      <c r="AJ89" s="1"/>
      <c r="AK89" s="1"/>
      <c r="AL89" s="1" t="s">
        <v>4</v>
      </c>
      <c r="AM89" s="1" t="s">
        <v>184</v>
      </c>
      <c r="AN89" s="1"/>
      <c r="AO89" s="1" t="s">
        <v>98</v>
      </c>
      <c r="AP89" s="1"/>
      <c r="AQ89" s="1"/>
      <c r="AR89" s="2"/>
      <c r="AS89" s="1"/>
      <c r="AT89" s="1"/>
      <c r="AU89" s="1"/>
      <c r="AV89" s="1" t="s">
        <v>851</v>
      </c>
      <c r="AW89" s="5">
        <v>44172.627599026935</v>
      </c>
      <c r="AX89" s="1" t="s">
        <v>446</v>
      </c>
      <c r="AY89" s="4">
        <v>2131</v>
      </c>
      <c r="AZ89" s="1"/>
      <c r="BA89" s="3">
        <v>44177</v>
      </c>
      <c r="BB89" s="5">
        <v>44196</v>
      </c>
      <c r="BC89" s="1" t="s">
        <v>872</v>
      </c>
      <c r="BD89" s="1"/>
      <c r="BE89" s="1"/>
      <c r="BF89" s="1" t="s">
        <v>103</v>
      </c>
    </row>
    <row r="90" spans="1:58" x14ac:dyDescent="0.25">
      <c r="A90" s="1">
        <v>89</v>
      </c>
      <c r="B90" s="2" t="str">
        <f>HYPERLINK("https://my.zakupki.prom.ua/remote/dispatcher/state_purchase_view/20626590", "UA-2020-10-30-004506-c")</f>
        <v>UA-2020-10-30-004506-c</v>
      </c>
      <c r="C90" s="2" t="s">
        <v>626</v>
      </c>
      <c r="D90" s="1" t="s">
        <v>483</v>
      </c>
      <c r="E90" s="1" t="s">
        <v>883</v>
      </c>
      <c r="F90" s="1" t="s">
        <v>312</v>
      </c>
      <c r="G90" s="1" t="s">
        <v>569</v>
      </c>
      <c r="H90" s="1" t="s">
        <v>750</v>
      </c>
      <c r="I90" s="1" t="s">
        <v>769</v>
      </c>
      <c r="J90" s="1" t="s">
        <v>112</v>
      </c>
      <c r="K90" s="1" t="s">
        <v>598</v>
      </c>
      <c r="L90" s="1" t="s">
        <v>598</v>
      </c>
      <c r="M90" s="1" t="s">
        <v>104</v>
      </c>
      <c r="N90" s="1" t="s">
        <v>104</v>
      </c>
      <c r="O90" s="1" t="s">
        <v>104</v>
      </c>
      <c r="P90" s="3">
        <v>44134</v>
      </c>
      <c r="Q90" s="1"/>
      <c r="R90" s="1"/>
      <c r="S90" s="1"/>
      <c r="T90" s="1"/>
      <c r="U90" s="1" t="s">
        <v>843</v>
      </c>
      <c r="V90" s="1">
        <v>1</v>
      </c>
      <c r="W90" s="4">
        <v>23000</v>
      </c>
      <c r="X90" s="1" t="s">
        <v>626</v>
      </c>
      <c r="Y90" s="1">
        <v>1</v>
      </c>
      <c r="Z90" s="4">
        <v>23000</v>
      </c>
      <c r="AA90" s="1" t="s">
        <v>881</v>
      </c>
      <c r="AB90" s="1" t="s">
        <v>865</v>
      </c>
      <c r="AC90" s="1" t="s">
        <v>468</v>
      </c>
      <c r="AD90" s="1" t="s">
        <v>630</v>
      </c>
      <c r="AE90" s="1" t="s">
        <v>540</v>
      </c>
      <c r="AF90" s="1" t="s">
        <v>630</v>
      </c>
      <c r="AG90" s="4">
        <v>23000</v>
      </c>
      <c r="AH90" s="4">
        <v>23000</v>
      </c>
      <c r="AI90" s="1"/>
      <c r="AJ90" s="1"/>
      <c r="AK90" s="1"/>
      <c r="AL90" s="1" t="s">
        <v>797</v>
      </c>
      <c r="AM90" s="1" t="s">
        <v>261</v>
      </c>
      <c r="AN90" s="1"/>
      <c r="AO90" s="1" t="s">
        <v>32</v>
      </c>
      <c r="AP90" s="1"/>
      <c r="AQ90" s="1"/>
      <c r="AR90" s="2"/>
      <c r="AS90" s="1"/>
      <c r="AT90" s="1"/>
      <c r="AU90" s="1"/>
      <c r="AV90" s="1" t="s">
        <v>851</v>
      </c>
      <c r="AW90" s="5">
        <v>44134.58368929899</v>
      </c>
      <c r="AX90" s="1" t="s">
        <v>588</v>
      </c>
      <c r="AY90" s="4">
        <v>23000</v>
      </c>
      <c r="AZ90" s="1"/>
      <c r="BA90" s="3">
        <v>44144</v>
      </c>
      <c r="BB90" s="5">
        <v>44196</v>
      </c>
      <c r="BC90" s="1" t="s">
        <v>872</v>
      </c>
      <c r="BD90" s="1"/>
      <c r="BE90" s="1"/>
      <c r="BF90" s="1" t="s">
        <v>103</v>
      </c>
    </row>
    <row r="91" spans="1:58" x14ac:dyDescent="0.25">
      <c r="A91" s="1">
        <v>90</v>
      </c>
      <c r="B91" s="2" t="str">
        <f>HYPERLINK("https://my.zakupki.prom.ua/remote/dispatcher/state_purchase_view/20629462", "UA-2020-10-30-005322-c")</f>
        <v>UA-2020-10-30-005322-c</v>
      </c>
      <c r="C91" s="2" t="s">
        <v>626</v>
      </c>
      <c r="D91" s="1" t="s">
        <v>815</v>
      </c>
      <c r="E91" s="1" t="s">
        <v>815</v>
      </c>
      <c r="F91" s="1" t="s">
        <v>269</v>
      </c>
      <c r="G91" s="1" t="s">
        <v>569</v>
      </c>
      <c r="H91" s="1" t="s">
        <v>750</v>
      </c>
      <c r="I91" s="1" t="s">
        <v>769</v>
      </c>
      <c r="J91" s="1" t="s">
        <v>112</v>
      </c>
      <c r="K91" s="1" t="s">
        <v>598</v>
      </c>
      <c r="L91" s="1" t="s">
        <v>598</v>
      </c>
      <c r="M91" s="1" t="s">
        <v>104</v>
      </c>
      <c r="N91" s="1" t="s">
        <v>104</v>
      </c>
      <c r="O91" s="1" t="s">
        <v>104</v>
      </c>
      <c r="P91" s="3">
        <v>44134</v>
      </c>
      <c r="Q91" s="1"/>
      <c r="R91" s="1"/>
      <c r="S91" s="1"/>
      <c r="T91" s="1"/>
      <c r="U91" s="1" t="s">
        <v>843</v>
      </c>
      <c r="V91" s="1">
        <v>1</v>
      </c>
      <c r="W91" s="4">
        <v>3000</v>
      </c>
      <c r="X91" s="1" t="s">
        <v>626</v>
      </c>
      <c r="Y91" s="1">
        <v>20</v>
      </c>
      <c r="Z91" s="4">
        <v>150</v>
      </c>
      <c r="AA91" s="1" t="s">
        <v>881</v>
      </c>
      <c r="AB91" s="1" t="s">
        <v>865</v>
      </c>
      <c r="AC91" s="1" t="s">
        <v>468</v>
      </c>
      <c r="AD91" s="1" t="s">
        <v>630</v>
      </c>
      <c r="AE91" s="1" t="s">
        <v>540</v>
      </c>
      <c r="AF91" s="1" t="s">
        <v>630</v>
      </c>
      <c r="AG91" s="4">
        <v>3000</v>
      </c>
      <c r="AH91" s="4">
        <v>150</v>
      </c>
      <c r="AI91" s="1"/>
      <c r="AJ91" s="1"/>
      <c r="AK91" s="1"/>
      <c r="AL91" s="1" t="s">
        <v>800</v>
      </c>
      <c r="AM91" s="1" t="s">
        <v>230</v>
      </c>
      <c r="AN91" s="1"/>
      <c r="AO91" s="1" t="s">
        <v>93</v>
      </c>
      <c r="AP91" s="1"/>
      <c r="AQ91" s="1"/>
      <c r="AR91" s="2"/>
      <c r="AS91" s="1"/>
      <c r="AT91" s="1"/>
      <c r="AU91" s="1"/>
      <c r="AV91" s="1" t="s">
        <v>851</v>
      </c>
      <c r="AW91" s="5">
        <v>44134.617632360198</v>
      </c>
      <c r="AX91" s="1" t="s">
        <v>296</v>
      </c>
      <c r="AY91" s="4">
        <v>3000</v>
      </c>
      <c r="AZ91" s="1"/>
      <c r="BA91" s="3">
        <v>44134</v>
      </c>
      <c r="BB91" s="5">
        <v>44196</v>
      </c>
      <c r="BC91" s="1" t="s">
        <v>872</v>
      </c>
      <c r="BD91" s="1"/>
      <c r="BE91" s="1"/>
      <c r="BF91" s="1" t="s">
        <v>103</v>
      </c>
    </row>
    <row r="92" spans="1:58" x14ac:dyDescent="0.25">
      <c r="A92" s="1">
        <v>91</v>
      </c>
      <c r="B92" s="2" t="str">
        <f>HYPERLINK("https://my.zakupki.prom.ua/remote/dispatcher/state_purchase_view/20892266", "UA-2020-11-09-006656-c")</f>
        <v>UA-2020-11-09-006656-c</v>
      </c>
      <c r="C92" s="2" t="s">
        <v>626</v>
      </c>
      <c r="D92" s="1" t="s">
        <v>593</v>
      </c>
      <c r="E92" s="1" t="s">
        <v>594</v>
      </c>
      <c r="F92" s="1" t="s">
        <v>370</v>
      </c>
      <c r="G92" s="1" t="s">
        <v>569</v>
      </c>
      <c r="H92" s="1" t="s">
        <v>750</v>
      </c>
      <c r="I92" s="1" t="s">
        <v>769</v>
      </c>
      <c r="J92" s="1" t="s">
        <v>112</v>
      </c>
      <c r="K92" s="1" t="s">
        <v>598</v>
      </c>
      <c r="L92" s="1" t="s">
        <v>598</v>
      </c>
      <c r="M92" s="1" t="s">
        <v>104</v>
      </c>
      <c r="N92" s="1" t="s">
        <v>104</v>
      </c>
      <c r="O92" s="1" t="s">
        <v>104</v>
      </c>
      <c r="P92" s="3">
        <v>44144</v>
      </c>
      <c r="Q92" s="1"/>
      <c r="R92" s="1"/>
      <c r="S92" s="1"/>
      <c r="T92" s="1"/>
      <c r="U92" s="1" t="s">
        <v>843</v>
      </c>
      <c r="V92" s="1">
        <v>1</v>
      </c>
      <c r="W92" s="4">
        <v>1999</v>
      </c>
      <c r="X92" s="1" t="s">
        <v>626</v>
      </c>
      <c r="Y92" s="1" t="s">
        <v>860</v>
      </c>
      <c r="Z92" s="1" t="s">
        <v>860</v>
      </c>
      <c r="AA92" s="1" t="s">
        <v>860</v>
      </c>
      <c r="AB92" s="1" t="s">
        <v>865</v>
      </c>
      <c r="AC92" s="1" t="s">
        <v>468</v>
      </c>
      <c r="AD92" s="1" t="s">
        <v>630</v>
      </c>
      <c r="AE92" s="1" t="s">
        <v>540</v>
      </c>
      <c r="AF92" s="1" t="s">
        <v>630</v>
      </c>
      <c r="AG92" s="4">
        <v>1999</v>
      </c>
      <c r="AH92" s="1" t="s">
        <v>860</v>
      </c>
      <c r="AI92" s="1"/>
      <c r="AJ92" s="1"/>
      <c r="AK92" s="1"/>
      <c r="AL92" s="1" t="s">
        <v>810</v>
      </c>
      <c r="AM92" s="1" t="s">
        <v>280</v>
      </c>
      <c r="AN92" s="1"/>
      <c r="AO92" s="1" t="s">
        <v>82</v>
      </c>
      <c r="AP92" s="1"/>
      <c r="AQ92" s="1"/>
      <c r="AR92" s="2"/>
      <c r="AS92" s="1"/>
      <c r="AT92" s="1"/>
      <c r="AU92" s="1"/>
      <c r="AV92" s="1" t="s">
        <v>851</v>
      </c>
      <c r="AW92" s="5">
        <v>44144.599874642248</v>
      </c>
      <c r="AX92" s="1" t="s">
        <v>309</v>
      </c>
      <c r="AY92" s="4">
        <v>1999</v>
      </c>
      <c r="AZ92" s="1"/>
      <c r="BA92" s="3">
        <v>44165</v>
      </c>
      <c r="BB92" s="5">
        <v>44196</v>
      </c>
      <c r="BC92" s="1" t="s">
        <v>872</v>
      </c>
      <c r="BD92" s="1"/>
      <c r="BE92" s="1"/>
      <c r="BF92" s="1" t="s">
        <v>103</v>
      </c>
    </row>
    <row r="93" spans="1:58" x14ac:dyDescent="0.25">
      <c r="A93" s="1">
        <v>92</v>
      </c>
      <c r="B93" s="2" t="str">
        <f>HYPERLINK("https://my.zakupki.prom.ua/remote/dispatcher/state_purchase_view/20888524", "UA-2020-11-09-005232-c")</f>
        <v>UA-2020-11-09-005232-c</v>
      </c>
      <c r="C93" s="2" t="s">
        <v>626</v>
      </c>
      <c r="D93" s="1" t="s">
        <v>492</v>
      </c>
      <c r="E93" s="1" t="s">
        <v>878</v>
      </c>
      <c r="F93" s="1" t="s">
        <v>418</v>
      </c>
      <c r="G93" s="1" t="s">
        <v>569</v>
      </c>
      <c r="H93" s="1" t="s">
        <v>750</v>
      </c>
      <c r="I93" s="1" t="s">
        <v>769</v>
      </c>
      <c r="J93" s="1" t="s">
        <v>112</v>
      </c>
      <c r="K93" s="1" t="s">
        <v>598</v>
      </c>
      <c r="L93" s="1" t="s">
        <v>598</v>
      </c>
      <c r="M93" s="1" t="s">
        <v>104</v>
      </c>
      <c r="N93" s="1" t="s">
        <v>104</v>
      </c>
      <c r="O93" s="1" t="s">
        <v>104</v>
      </c>
      <c r="P93" s="3">
        <v>44144</v>
      </c>
      <c r="Q93" s="1"/>
      <c r="R93" s="1"/>
      <c r="S93" s="1"/>
      <c r="T93" s="1"/>
      <c r="U93" s="1" t="s">
        <v>843</v>
      </c>
      <c r="V93" s="1">
        <v>1</v>
      </c>
      <c r="W93" s="4">
        <v>3043</v>
      </c>
      <c r="X93" s="1" t="s">
        <v>626</v>
      </c>
      <c r="Y93" s="1" t="s">
        <v>860</v>
      </c>
      <c r="Z93" s="1" t="s">
        <v>860</v>
      </c>
      <c r="AA93" s="1" t="s">
        <v>860</v>
      </c>
      <c r="AB93" s="1" t="s">
        <v>865</v>
      </c>
      <c r="AC93" s="1" t="s">
        <v>468</v>
      </c>
      <c r="AD93" s="1" t="s">
        <v>630</v>
      </c>
      <c r="AE93" s="1" t="s">
        <v>540</v>
      </c>
      <c r="AF93" s="1" t="s">
        <v>630</v>
      </c>
      <c r="AG93" s="4">
        <v>3043</v>
      </c>
      <c r="AH93" s="1" t="s">
        <v>860</v>
      </c>
      <c r="AI93" s="1"/>
      <c r="AJ93" s="1"/>
      <c r="AK93" s="1"/>
      <c r="AL93" s="1" t="s">
        <v>784</v>
      </c>
      <c r="AM93" s="1" t="s">
        <v>187</v>
      </c>
      <c r="AN93" s="1"/>
      <c r="AO93" s="1" t="s">
        <v>94</v>
      </c>
      <c r="AP93" s="1"/>
      <c r="AQ93" s="1"/>
      <c r="AR93" s="2"/>
      <c r="AS93" s="1"/>
      <c r="AT93" s="1"/>
      <c r="AU93" s="1"/>
      <c r="AV93" s="1" t="s">
        <v>851</v>
      </c>
      <c r="AW93" s="5">
        <v>44144.561104736495</v>
      </c>
      <c r="AX93" s="1" t="s">
        <v>305</v>
      </c>
      <c r="AY93" s="4">
        <v>3043</v>
      </c>
      <c r="AZ93" s="1"/>
      <c r="BA93" s="3">
        <v>44165</v>
      </c>
      <c r="BB93" s="5">
        <v>44196</v>
      </c>
      <c r="BC93" s="1" t="s">
        <v>872</v>
      </c>
      <c r="BD93" s="1"/>
      <c r="BE93" s="1"/>
      <c r="BF93" s="1" t="s">
        <v>103</v>
      </c>
    </row>
    <row r="94" spans="1:58" x14ac:dyDescent="0.25">
      <c r="A94" s="1">
        <v>93</v>
      </c>
      <c r="B94" s="2" t="str">
        <f>HYPERLINK("https://my.zakupki.prom.ua/remote/dispatcher/state_purchase_view/21104165", "UA-2020-11-16-008805-c")</f>
        <v>UA-2020-11-16-008805-c</v>
      </c>
      <c r="C94" s="2" t="s">
        <v>626</v>
      </c>
      <c r="D94" s="1" t="s">
        <v>683</v>
      </c>
      <c r="E94" s="1" t="s">
        <v>683</v>
      </c>
      <c r="F94" s="1" t="s">
        <v>431</v>
      </c>
      <c r="G94" s="1" t="s">
        <v>569</v>
      </c>
      <c r="H94" s="1" t="s">
        <v>750</v>
      </c>
      <c r="I94" s="1" t="s">
        <v>769</v>
      </c>
      <c r="J94" s="1" t="s">
        <v>112</v>
      </c>
      <c r="K94" s="1" t="s">
        <v>598</v>
      </c>
      <c r="L94" s="1" t="s">
        <v>598</v>
      </c>
      <c r="M94" s="1" t="s">
        <v>104</v>
      </c>
      <c r="N94" s="1" t="s">
        <v>104</v>
      </c>
      <c r="O94" s="1" t="s">
        <v>104</v>
      </c>
      <c r="P94" s="3">
        <v>44151</v>
      </c>
      <c r="Q94" s="1"/>
      <c r="R94" s="1"/>
      <c r="S94" s="1"/>
      <c r="T94" s="1"/>
      <c r="U94" s="1" t="s">
        <v>843</v>
      </c>
      <c r="V94" s="1">
        <v>1</v>
      </c>
      <c r="W94" s="4">
        <v>13168.8</v>
      </c>
      <c r="X94" s="1" t="s">
        <v>626</v>
      </c>
      <c r="Y94" s="1">
        <v>1</v>
      </c>
      <c r="Z94" s="4">
        <v>13168.8</v>
      </c>
      <c r="AA94" s="1" t="s">
        <v>873</v>
      </c>
      <c r="AB94" s="1" t="s">
        <v>865</v>
      </c>
      <c r="AC94" s="1" t="s">
        <v>468</v>
      </c>
      <c r="AD94" s="1" t="s">
        <v>750</v>
      </c>
      <c r="AE94" s="1" t="s">
        <v>540</v>
      </c>
      <c r="AF94" s="1" t="s">
        <v>630</v>
      </c>
      <c r="AG94" s="4">
        <v>13168.8</v>
      </c>
      <c r="AH94" s="4">
        <v>13168.8</v>
      </c>
      <c r="AI94" s="1"/>
      <c r="AJ94" s="1"/>
      <c r="AK94" s="1"/>
      <c r="AL94" s="1" t="s">
        <v>744</v>
      </c>
      <c r="AM94" s="1" t="s">
        <v>136</v>
      </c>
      <c r="AN94" s="1"/>
      <c r="AO94" s="1" t="s">
        <v>97</v>
      </c>
      <c r="AP94" s="1"/>
      <c r="AQ94" s="1"/>
      <c r="AR94" s="2"/>
      <c r="AS94" s="1"/>
      <c r="AT94" s="1"/>
      <c r="AU94" s="1"/>
      <c r="AV94" s="1" t="s">
        <v>851</v>
      </c>
      <c r="AW94" s="5">
        <v>44151.620191854039</v>
      </c>
      <c r="AX94" s="1" t="s">
        <v>318</v>
      </c>
      <c r="AY94" s="4">
        <v>13168.8</v>
      </c>
      <c r="AZ94" s="1"/>
      <c r="BA94" s="3">
        <v>44181</v>
      </c>
      <c r="BB94" s="5">
        <v>44196</v>
      </c>
      <c r="BC94" s="1" t="s">
        <v>872</v>
      </c>
      <c r="BD94" s="1"/>
      <c r="BE94" s="1"/>
      <c r="BF94" s="1" t="s">
        <v>103</v>
      </c>
    </row>
    <row r="95" spans="1:58" x14ac:dyDescent="0.25">
      <c r="A95" s="1">
        <v>94</v>
      </c>
      <c r="B95" s="2" t="str">
        <f>HYPERLINK("https://my.zakupki.prom.ua/remote/dispatcher/state_purchase_view/20309341", "UA-2020-10-21-005069-a")</f>
        <v>UA-2020-10-21-005069-a</v>
      </c>
      <c r="C95" s="2" t="s">
        <v>626</v>
      </c>
      <c r="D95" s="1" t="s">
        <v>618</v>
      </c>
      <c r="E95" s="1" t="s">
        <v>618</v>
      </c>
      <c r="F95" s="1" t="s">
        <v>450</v>
      </c>
      <c r="G95" s="1" t="s">
        <v>569</v>
      </c>
      <c r="H95" s="1" t="s">
        <v>750</v>
      </c>
      <c r="I95" s="1" t="s">
        <v>769</v>
      </c>
      <c r="J95" s="1" t="s">
        <v>112</v>
      </c>
      <c r="K95" s="1" t="s">
        <v>598</v>
      </c>
      <c r="L95" s="1" t="s">
        <v>598</v>
      </c>
      <c r="M95" s="1" t="s">
        <v>104</v>
      </c>
      <c r="N95" s="1" t="s">
        <v>104</v>
      </c>
      <c r="O95" s="1" t="s">
        <v>104</v>
      </c>
      <c r="P95" s="3">
        <v>44125</v>
      </c>
      <c r="Q95" s="1"/>
      <c r="R95" s="1"/>
      <c r="S95" s="1"/>
      <c r="T95" s="1"/>
      <c r="U95" s="1" t="s">
        <v>843</v>
      </c>
      <c r="V95" s="1">
        <v>1</v>
      </c>
      <c r="W95" s="4">
        <v>370</v>
      </c>
      <c r="X95" s="1" t="s">
        <v>626</v>
      </c>
      <c r="Y95" s="1">
        <v>1</v>
      </c>
      <c r="Z95" s="4">
        <v>370</v>
      </c>
      <c r="AA95" s="1" t="s">
        <v>870</v>
      </c>
      <c r="AB95" s="1" t="s">
        <v>865</v>
      </c>
      <c r="AC95" s="1" t="s">
        <v>468</v>
      </c>
      <c r="AD95" s="1" t="s">
        <v>630</v>
      </c>
      <c r="AE95" s="1" t="s">
        <v>540</v>
      </c>
      <c r="AF95" s="1" t="s">
        <v>630</v>
      </c>
      <c r="AG95" s="4">
        <v>370</v>
      </c>
      <c r="AH95" s="4">
        <v>370</v>
      </c>
      <c r="AI95" s="1"/>
      <c r="AJ95" s="1"/>
      <c r="AK95" s="1"/>
      <c r="AL95" s="1" t="s">
        <v>616</v>
      </c>
      <c r="AM95" s="1" t="s">
        <v>206</v>
      </c>
      <c r="AN95" s="1"/>
      <c r="AO95" s="1" t="s">
        <v>14</v>
      </c>
      <c r="AP95" s="1"/>
      <c r="AQ95" s="1"/>
      <c r="AR95" s="2"/>
      <c r="AS95" s="1"/>
      <c r="AT95" s="1"/>
      <c r="AU95" s="1"/>
      <c r="AV95" s="1" t="s">
        <v>851</v>
      </c>
      <c r="AW95" s="5">
        <v>44125.524906761595</v>
      </c>
      <c r="AX95" s="1" t="s">
        <v>265</v>
      </c>
      <c r="AY95" s="4">
        <v>370</v>
      </c>
      <c r="AZ95" s="1"/>
      <c r="BA95" s="3">
        <v>44125</v>
      </c>
      <c r="BB95" s="5">
        <v>44196</v>
      </c>
      <c r="BC95" s="1" t="s">
        <v>872</v>
      </c>
      <c r="BD95" s="1"/>
      <c r="BE95" s="1"/>
      <c r="BF95" s="1" t="s">
        <v>103</v>
      </c>
    </row>
    <row r="96" spans="1:58" x14ac:dyDescent="0.25">
      <c r="A96" s="1">
        <v>95</v>
      </c>
      <c r="B96" s="2" t="str">
        <f>HYPERLINK("https://my.zakupki.prom.ua/remote/dispatcher/state_purchase_view/22738709", "UA-2020-12-28-004178-a")</f>
        <v>UA-2020-12-28-004178-a</v>
      </c>
      <c r="C96" s="2" t="s">
        <v>626</v>
      </c>
      <c r="D96" s="1" t="s">
        <v>829</v>
      </c>
      <c r="E96" s="1" t="s">
        <v>827</v>
      </c>
      <c r="F96" s="1" t="s">
        <v>435</v>
      </c>
      <c r="G96" s="1" t="s">
        <v>648</v>
      </c>
      <c r="H96" s="1" t="s">
        <v>750</v>
      </c>
      <c r="I96" s="1" t="s">
        <v>769</v>
      </c>
      <c r="J96" s="1" t="s">
        <v>112</v>
      </c>
      <c r="K96" s="1" t="s">
        <v>598</v>
      </c>
      <c r="L96" s="1" t="s">
        <v>598</v>
      </c>
      <c r="M96" s="1" t="s">
        <v>104</v>
      </c>
      <c r="N96" s="1" t="s">
        <v>104</v>
      </c>
      <c r="O96" s="1" t="s">
        <v>104</v>
      </c>
      <c r="P96" s="3">
        <v>44193</v>
      </c>
      <c r="Q96" s="1"/>
      <c r="R96" s="1"/>
      <c r="S96" s="1"/>
      <c r="T96" s="1"/>
      <c r="U96" s="1" t="s">
        <v>843</v>
      </c>
      <c r="V96" s="1">
        <v>1</v>
      </c>
      <c r="W96" s="4">
        <v>462840</v>
      </c>
      <c r="X96" s="1" t="s">
        <v>626</v>
      </c>
      <c r="Y96" s="1">
        <v>29000</v>
      </c>
      <c r="Z96" s="4">
        <v>15.96</v>
      </c>
      <c r="AA96" s="1" t="s">
        <v>863</v>
      </c>
      <c r="AB96" s="1" t="s">
        <v>865</v>
      </c>
      <c r="AC96" s="1" t="s">
        <v>468</v>
      </c>
      <c r="AD96" s="1" t="s">
        <v>750</v>
      </c>
      <c r="AE96" s="1" t="s">
        <v>540</v>
      </c>
      <c r="AF96" s="1" t="s">
        <v>630</v>
      </c>
      <c r="AG96" s="4">
        <v>462840</v>
      </c>
      <c r="AH96" s="4">
        <v>15.96</v>
      </c>
      <c r="AI96" s="1"/>
      <c r="AJ96" s="1"/>
      <c r="AK96" s="1"/>
      <c r="AL96" s="1" t="s">
        <v>578</v>
      </c>
      <c r="AM96" s="1" t="s">
        <v>307</v>
      </c>
      <c r="AN96" s="1"/>
      <c r="AO96" s="1" t="s">
        <v>36</v>
      </c>
      <c r="AP96" s="1"/>
      <c r="AQ96" s="1"/>
      <c r="AR96" s="2"/>
      <c r="AS96" s="1"/>
      <c r="AT96" s="3">
        <v>44199</v>
      </c>
      <c r="AU96" s="3">
        <v>44214</v>
      </c>
      <c r="AV96" s="1" t="s">
        <v>851</v>
      </c>
      <c r="AW96" s="5">
        <v>44208.47446832883</v>
      </c>
      <c r="AX96" s="1" t="s">
        <v>427</v>
      </c>
      <c r="AY96" s="4">
        <v>462840</v>
      </c>
      <c r="AZ96" s="1"/>
      <c r="BA96" s="3">
        <v>44561</v>
      </c>
      <c r="BB96" s="5">
        <v>44561</v>
      </c>
      <c r="BC96" s="1" t="s">
        <v>872</v>
      </c>
      <c r="BD96" s="1"/>
      <c r="BE96" s="1"/>
      <c r="BF96" s="1" t="s">
        <v>103</v>
      </c>
    </row>
    <row r="97" spans="1:58" x14ac:dyDescent="0.25">
      <c r="A97" s="1">
        <v>96</v>
      </c>
      <c r="B97" s="2" t="str">
        <f>HYPERLINK("https://my.zakupki.prom.ua/remote/dispatcher/state_purchase_view/21892664", "UA-2020-12-08-011811-c")</f>
        <v>UA-2020-12-08-011811-c</v>
      </c>
      <c r="C97" s="2" t="str">
        <f>HYPERLINK("https://my.zakupki.prom.ua/remote/dispatcher/state_purchase_lot_view/591999", "UA-2020-12-08-011811-c-L1")</f>
        <v>UA-2020-12-08-011811-c-L1</v>
      </c>
      <c r="D97" s="1" t="s">
        <v>585</v>
      </c>
      <c r="E97" s="1" t="s">
        <v>583</v>
      </c>
      <c r="F97" s="1" t="s">
        <v>152</v>
      </c>
      <c r="G97" s="1" t="s">
        <v>538</v>
      </c>
      <c r="H97" s="1" t="s">
        <v>750</v>
      </c>
      <c r="I97" s="1" t="s">
        <v>769</v>
      </c>
      <c r="J97" s="1" t="s">
        <v>112</v>
      </c>
      <c r="K97" s="1" t="s">
        <v>598</v>
      </c>
      <c r="L97" s="1" t="s">
        <v>598</v>
      </c>
      <c r="M97" s="1" t="s">
        <v>105</v>
      </c>
      <c r="N97" s="1" t="s">
        <v>105</v>
      </c>
      <c r="O97" s="1" t="s">
        <v>105</v>
      </c>
      <c r="P97" s="3">
        <v>44173</v>
      </c>
      <c r="Q97" s="3">
        <v>44173</v>
      </c>
      <c r="R97" s="3">
        <v>44179</v>
      </c>
      <c r="S97" s="3">
        <v>44173</v>
      </c>
      <c r="T97" s="3">
        <v>44189</v>
      </c>
      <c r="U97" s="5">
        <v>44193.633703703701</v>
      </c>
      <c r="V97" s="1">
        <v>2</v>
      </c>
      <c r="W97" s="4">
        <v>319000</v>
      </c>
      <c r="X97" s="4">
        <v>235000</v>
      </c>
      <c r="Y97" s="1" t="s">
        <v>860</v>
      </c>
      <c r="Z97" s="1" t="s">
        <v>860</v>
      </c>
      <c r="AA97" s="1" t="s">
        <v>860</v>
      </c>
      <c r="AB97" s="4">
        <v>2350</v>
      </c>
      <c r="AC97" s="1" t="s">
        <v>468</v>
      </c>
      <c r="AD97" s="1" t="s">
        <v>750</v>
      </c>
      <c r="AE97" s="1" t="s">
        <v>540</v>
      </c>
      <c r="AF97" s="1" t="s">
        <v>630</v>
      </c>
      <c r="AG97" s="4">
        <v>169425</v>
      </c>
      <c r="AH97" s="1" t="s">
        <v>860</v>
      </c>
      <c r="AI97" s="1" t="s">
        <v>689</v>
      </c>
      <c r="AJ97" s="4">
        <v>65575</v>
      </c>
      <c r="AK97" s="4">
        <v>0.27904255319148935</v>
      </c>
      <c r="AL97" s="1" t="s">
        <v>736</v>
      </c>
      <c r="AM97" s="1" t="s">
        <v>107</v>
      </c>
      <c r="AN97" s="1" t="s">
        <v>464</v>
      </c>
      <c r="AO97" s="1" t="s">
        <v>67</v>
      </c>
      <c r="AP97" s="4">
        <v>65475</v>
      </c>
      <c r="AQ97" s="4">
        <v>0.27861702127659577</v>
      </c>
      <c r="AR97" s="2" t="str">
        <f>HYPERLINK("https://auction.openprocurement.org/tenders/fd5f306bbfac4273b2f909d933571fcf_8c1e492241044f659062470926a5354c")</f>
        <v>https://auction.openprocurement.org/tenders/fd5f306bbfac4273b2f909d933571fcf_8c1e492241044f659062470926a5354c</v>
      </c>
      <c r="AS97" s="5">
        <v>44196.462840228683</v>
      </c>
      <c r="AT97" s="3">
        <v>44207</v>
      </c>
      <c r="AU97" s="3">
        <v>44217</v>
      </c>
      <c r="AV97" s="1" t="s">
        <v>850</v>
      </c>
      <c r="AW97" s="5">
        <v>44208.591417973585</v>
      </c>
      <c r="AX97" s="1" t="s">
        <v>449</v>
      </c>
      <c r="AY97" s="4">
        <v>169525</v>
      </c>
      <c r="AZ97" s="1"/>
      <c r="BA97" s="3">
        <v>44561</v>
      </c>
      <c r="BB97" s="5">
        <v>44561</v>
      </c>
      <c r="BC97" s="1" t="s">
        <v>872</v>
      </c>
      <c r="BD97" s="1"/>
      <c r="BE97" s="1"/>
      <c r="BF97" s="1" t="s">
        <v>198</v>
      </c>
    </row>
    <row r="98" spans="1:58" x14ac:dyDescent="0.25">
      <c r="A98" s="1">
        <v>97</v>
      </c>
      <c r="B98" s="2" t="str">
        <f>HYPERLINK("https://my.zakupki.prom.ua/remote/dispatcher/state_purchase_view/21892664", "UA-2020-12-08-011811-c")</f>
        <v>UA-2020-12-08-011811-c</v>
      </c>
      <c r="C98" s="2" t="str">
        <f>HYPERLINK("https://my.zakupki.prom.ua/remote/dispatcher/state_purchase_lot_view/592000", "UA-2020-12-08-011811-c-L2")</f>
        <v>UA-2020-12-08-011811-c-L2</v>
      </c>
      <c r="D98" s="1" t="s">
        <v>584</v>
      </c>
      <c r="E98" s="1" t="s">
        <v>574</v>
      </c>
      <c r="F98" s="1" t="s">
        <v>152</v>
      </c>
      <c r="G98" s="1" t="s">
        <v>538</v>
      </c>
      <c r="H98" s="1" t="s">
        <v>750</v>
      </c>
      <c r="I98" s="1" t="s">
        <v>769</v>
      </c>
      <c r="J98" s="1" t="s">
        <v>112</v>
      </c>
      <c r="K98" s="1" t="s">
        <v>598</v>
      </c>
      <c r="L98" s="1" t="s">
        <v>598</v>
      </c>
      <c r="M98" s="1" t="s">
        <v>105</v>
      </c>
      <c r="N98" s="1" t="s">
        <v>105</v>
      </c>
      <c r="O98" s="1" t="s">
        <v>105</v>
      </c>
      <c r="P98" s="3">
        <v>44173</v>
      </c>
      <c r="Q98" s="3">
        <v>44173</v>
      </c>
      <c r="R98" s="3">
        <v>44179</v>
      </c>
      <c r="S98" s="3">
        <v>44173</v>
      </c>
      <c r="T98" s="3">
        <v>44189</v>
      </c>
      <c r="U98" s="1" t="s">
        <v>844</v>
      </c>
      <c r="V98" s="1">
        <v>0</v>
      </c>
      <c r="W98" s="4">
        <v>319000</v>
      </c>
      <c r="X98" s="4">
        <v>84000</v>
      </c>
      <c r="Y98" s="1">
        <v>2000</v>
      </c>
      <c r="Z98" s="4">
        <v>42</v>
      </c>
      <c r="AA98" s="1" t="s">
        <v>859</v>
      </c>
      <c r="AB98" s="4">
        <v>840</v>
      </c>
      <c r="AC98" s="1" t="s">
        <v>468</v>
      </c>
      <c r="AD98" s="1" t="s">
        <v>750</v>
      </c>
      <c r="AE98" s="1" t="s">
        <v>540</v>
      </c>
      <c r="AF98" s="1" t="s">
        <v>630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2"/>
      <c r="AS98" s="5">
        <v>44196.462840228683</v>
      </c>
      <c r="AT98" s="1"/>
      <c r="AU98" s="1"/>
      <c r="AV98" s="1" t="s">
        <v>852</v>
      </c>
      <c r="AW98" s="5">
        <v>44189.638286898567</v>
      </c>
      <c r="AX98" s="1"/>
      <c r="AY98" s="1"/>
      <c r="AZ98" s="1"/>
      <c r="BA98" s="3">
        <v>44561</v>
      </c>
      <c r="BB98" s="1"/>
      <c r="BC98" s="1"/>
      <c r="BD98" s="1"/>
      <c r="BE98" s="1"/>
      <c r="BF98" s="1"/>
    </row>
    <row r="99" spans="1:58" x14ac:dyDescent="0.25">
      <c r="A99" s="1">
        <v>98</v>
      </c>
      <c r="B99" s="2" t="str">
        <f>HYPERLINK("https://my.zakupki.prom.ua/remote/dispatcher/state_purchase_view/22441222", "UA-2020-12-21-006578-c")</f>
        <v>UA-2020-12-21-006578-c</v>
      </c>
      <c r="C99" s="2" t="s">
        <v>626</v>
      </c>
      <c r="D99" s="1" t="s">
        <v>836</v>
      </c>
      <c r="E99" s="1" t="s">
        <v>840</v>
      </c>
      <c r="F99" s="1" t="s">
        <v>144</v>
      </c>
      <c r="G99" s="1" t="s">
        <v>538</v>
      </c>
      <c r="H99" s="1" t="s">
        <v>750</v>
      </c>
      <c r="I99" s="1" t="s">
        <v>769</v>
      </c>
      <c r="J99" s="1" t="s">
        <v>112</v>
      </c>
      <c r="K99" s="1" t="s">
        <v>598</v>
      </c>
      <c r="L99" s="1" t="s">
        <v>598</v>
      </c>
      <c r="M99" s="1" t="s">
        <v>104</v>
      </c>
      <c r="N99" s="1" t="s">
        <v>104</v>
      </c>
      <c r="O99" s="1" t="s">
        <v>104</v>
      </c>
      <c r="P99" s="3">
        <v>44186</v>
      </c>
      <c r="Q99" s="3">
        <v>44186</v>
      </c>
      <c r="R99" s="3">
        <v>44192</v>
      </c>
      <c r="S99" s="3">
        <v>44186</v>
      </c>
      <c r="T99" s="3">
        <v>44202</v>
      </c>
      <c r="U99" s="5">
        <v>44207.640034722222</v>
      </c>
      <c r="V99" s="1">
        <v>2</v>
      </c>
      <c r="W99" s="4">
        <v>1560000</v>
      </c>
      <c r="X99" s="1" t="s">
        <v>626</v>
      </c>
      <c r="Y99" s="1" t="s">
        <v>860</v>
      </c>
      <c r="Z99" s="1" t="s">
        <v>860</v>
      </c>
      <c r="AA99" s="1" t="s">
        <v>860</v>
      </c>
      <c r="AB99" s="4">
        <v>15600</v>
      </c>
      <c r="AC99" s="1" t="s">
        <v>468</v>
      </c>
      <c r="AD99" s="1" t="s">
        <v>750</v>
      </c>
      <c r="AE99" s="1" t="s">
        <v>540</v>
      </c>
      <c r="AF99" s="1" t="s">
        <v>630</v>
      </c>
      <c r="AG99" s="4">
        <v>1174800</v>
      </c>
      <c r="AH99" s="1" t="s">
        <v>860</v>
      </c>
      <c r="AI99" s="1" t="s">
        <v>817</v>
      </c>
      <c r="AJ99" s="4">
        <v>385200</v>
      </c>
      <c r="AK99" s="4">
        <v>0.24692307692307691</v>
      </c>
      <c r="AL99" s="1" t="s">
        <v>817</v>
      </c>
      <c r="AM99" s="1" t="s">
        <v>288</v>
      </c>
      <c r="AN99" s="1" t="s">
        <v>465</v>
      </c>
      <c r="AO99" s="1" t="s">
        <v>377</v>
      </c>
      <c r="AP99" s="4">
        <v>385200</v>
      </c>
      <c r="AQ99" s="4">
        <v>0.24692307692307691</v>
      </c>
      <c r="AR99" s="2" t="str">
        <f>HYPERLINK("https://auction.openprocurement.org/tenders/2c2c21ee936e42e688f97a1a21e13683")</f>
        <v>https://auction.openprocurement.org/tenders/2c2c21ee936e42e688f97a1a21e13683</v>
      </c>
      <c r="AS99" s="5">
        <v>44211.367663203819</v>
      </c>
      <c r="AT99" s="3">
        <v>44222</v>
      </c>
      <c r="AU99" s="3">
        <v>44232</v>
      </c>
      <c r="AV99" s="1" t="s">
        <v>851</v>
      </c>
      <c r="AW99" s="5">
        <v>44224.510471812398</v>
      </c>
      <c r="AX99" s="1" t="s">
        <v>141</v>
      </c>
      <c r="AY99" s="4">
        <v>1174800</v>
      </c>
      <c r="AZ99" s="1"/>
      <c r="BA99" s="3">
        <v>44561</v>
      </c>
      <c r="BB99" s="5">
        <v>44561</v>
      </c>
      <c r="BC99" s="1" t="s">
        <v>872</v>
      </c>
      <c r="BD99" s="1"/>
      <c r="BE99" s="1"/>
      <c r="BF99" s="1" t="s">
        <v>290</v>
      </c>
    </row>
    <row r="100" spans="1:58" x14ac:dyDescent="0.25">
      <c r="A100" s="1">
        <v>99</v>
      </c>
      <c r="B100" s="2" t="str">
        <f>HYPERLINK("https://my.zakupki.prom.ua/remote/dispatcher/state_purchase_view/22726142", "UA-2020-12-28-010842-c")</f>
        <v>UA-2020-12-28-010842-c</v>
      </c>
      <c r="C100" s="2" t="str">
        <f>HYPERLINK("https://my.zakupki.prom.ua/remote/dispatcher/state_purchase_lot_view/600678", "UA-2020-12-28-010842-c-L1")</f>
        <v>UA-2020-12-28-010842-c-L1</v>
      </c>
      <c r="D100" s="1" t="s">
        <v>719</v>
      </c>
      <c r="E100" s="1" t="s">
        <v>855</v>
      </c>
      <c r="F100" s="1" t="s">
        <v>150</v>
      </c>
      <c r="G100" s="1" t="s">
        <v>538</v>
      </c>
      <c r="H100" s="1" t="s">
        <v>750</v>
      </c>
      <c r="I100" s="1" t="s">
        <v>769</v>
      </c>
      <c r="J100" s="1" t="s">
        <v>112</v>
      </c>
      <c r="K100" s="1" t="s">
        <v>598</v>
      </c>
      <c r="L100" s="1" t="s">
        <v>598</v>
      </c>
      <c r="M100" s="1" t="s">
        <v>105</v>
      </c>
      <c r="N100" s="1" t="s">
        <v>105</v>
      </c>
      <c r="O100" s="1" t="s">
        <v>105</v>
      </c>
      <c r="P100" s="3">
        <v>44193</v>
      </c>
      <c r="Q100" s="3">
        <v>44193</v>
      </c>
      <c r="R100" s="3">
        <v>44199</v>
      </c>
      <c r="S100" s="3">
        <v>44193</v>
      </c>
      <c r="T100" s="3">
        <v>44209</v>
      </c>
      <c r="U100" s="5">
        <v>44210.485266203701</v>
      </c>
      <c r="V100" s="1">
        <v>3</v>
      </c>
      <c r="W100" s="4">
        <v>1258000</v>
      </c>
      <c r="X100" s="4">
        <v>840000</v>
      </c>
      <c r="Y100" s="1">
        <v>8000</v>
      </c>
      <c r="Z100" s="4">
        <v>105</v>
      </c>
      <c r="AA100" s="1" t="s">
        <v>859</v>
      </c>
      <c r="AB100" s="4">
        <v>8400</v>
      </c>
      <c r="AC100" s="1" t="s">
        <v>468</v>
      </c>
      <c r="AD100" s="1" t="s">
        <v>750</v>
      </c>
      <c r="AE100" s="1" t="s">
        <v>540</v>
      </c>
      <c r="AF100" s="1" t="s">
        <v>630</v>
      </c>
      <c r="AG100" s="4">
        <v>599600</v>
      </c>
      <c r="AH100" s="4">
        <v>74.95</v>
      </c>
      <c r="AI100" s="1" t="s">
        <v>689</v>
      </c>
      <c r="AJ100" s="4">
        <v>240400</v>
      </c>
      <c r="AK100" s="4">
        <v>0.28619047619047622</v>
      </c>
      <c r="AL100" s="1" t="s">
        <v>736</v>
      </c>
      <c r="AM100" s="1" t="s">
        <v>107</v>
      </c>
      <c r="AN100" s="1" t="s">
        <v>464</v>
      </c>
      <c r="AO100" s="1" t="s">
        <v>375</v>
      </c>
      <c r="AP100" s="4">
        <v>240000</v>
      </c>
      <c r="AQ100" s="4">
        <v>0.2857142857142857</v>
      </c>
      <c r="AR100" s="2" t="str">
        <f>HYPERLINK("https://auction.openprocurement.org/tenders/aec910a72d4445068223552571360490_adbd626971e647b6a6d6837a55776882")</f>
        <v>https://auction.openprocurement.org/tenders/aec910a72d4445068223552571360490_adbd626971e647b6a6d6837a55776882</v>
      </c>
      <c r="AS100" s="5">
        <v>44214.558191399708</v>
      </c>
      <c r="AT100" s="3">
        <v>44222</v>
      </c>
      <c r="AU100" s="3">
        <v>44232</v>
      </c>
      <c r="AV100" s="1" t="s">
        <v>850</v>
      </c>
      <c r="AW100" s="5">
        <v>44222.752549112665</v>
      </c>
      <c r="AX100" s="1" t="s">
        <v>138</v>
      </c>
      <c r="AY100" s="4">
        <v>600000</v>
      </c>
      <c r="AZ100" s="1"/>
      <c r="BA100" s="3">
        <v>44561</v>
      </c>
      <c r="BB100" s="5">
        <v>44561</v>
      </c>
      <c r="BC100" s="1" t="s">
        <v>872</v>
      </c>
      <c r="BD100" s="1"/>
      <c r="BE100" s="1"/>
      <c r="BF100" s="1" t="s">
        <v>199</v>
      </c>
    </row>
    <row r="101" spans="1:58" x14ac:dyDescent="0.25">
      <c r="A101" s="1">
        <v>100</v>
      </c>
      <c r="B101" s="2" t="str">
        <f>HYPERLINK("https://my.zakupki.prom.ua/remote/dispatcher/state_purchase_view/22726142", "UA-2020-12-28-010842-c")</f>
        <v>UA-2020-12-28-010842-c</v>
      </c>
      <c r="C101" s="2" t="str">
        <f>HYPERLINK("https://my.zakupki.prom.ua/remote/dispatcher/state_purchase_lot_view/600679", "UA-2020-12-28-010842-c-L2")</f>
        <v>UA-2020-12-28-010842-c-L2</v>
      </c>
      <c r="D101" s="1" t="s">
        <v>718</v>
      </c>
      <c r="E101" s="1" t="s">
        <v>716</v>
      </c>
      <c r="F101" s="1" t="s">
        <v>151</v>
      </c>
      <c r="G101" s="1" t="s">
        <v>538</v>
      </c>
      <c r="H101" s="1" t="s">
        <v>750</v>
      </c>
      <c r="I101" s="1" t="s">
        <v>769</v>
      </c>
      <c r="J101" s="1" t="s">
        <v>112</v>
      </c>
      <c r="K101" s="1" t="s">
        <v>598</v>
      </c>
      <c r="L101" s="1" t="s">
        <v>598</v>
      </c>
      <c r="M101" s="1" t="s">
        <v>105</v>
      </c>
      <c r="N101" s="1" t="s">
        <v>105</v>
      </c>
      <c r="O101" s="1" t="s">
        <v>105</v>
      </c>
      <c r="P101" s="3">
        <v>44193</v>
      </c>
      <c r="Q101" s="3">
        <v>44193</v>
      </c>
      <c r="R101" s="3">
        <v>44199</v>
      </c>
      <c r="S101" s="3">
        <v>44193</v>
      </c>
      <c r="T101" s="3">
        <v>44209</v>
      </c>
      <c r="U101" s="5">
        <v>44210.501608796294</v>
      </c>
      <c r="V101" s="1">
        <v>2</v>
      </c>
      <c r="W101" s="4">
        <v>1258000</v>
      </c>
      <c r="X101" s="4">
        <v>418000</v>
      </c>
      <c r="Y101" s="1">
        <v>2200</v>
      </c>
      <c r="Z101" s="4">
        <v>190</v>
      </c>
      <c r="AA101" s="1" t="s">
        <v>859</v>
      </c>
      <c r="AB101" s="4">
        <v>4180</v>
      </c>
      <c r="AC101" s="1" t="s">
        <v>468</v>
      </c>
      <c r="AD101" s="1" t="s">
        <v>750</v>
      </c>
      <c r="AE101" s="1" t="s">
        <v>540</v>
      </c>
      <c r="AF101" s="1" t="s">
        <v>630</v>
      </c>
      <c r="AG101" s="4">
        <v>253880</v>
      </c>
      <c r="AH101" s="4">
        <v>115.4</v>
      </c>
      <c r="AI101" s="1" t="s">
        <v>735</v>
      </c>
      <c r="AJ101" s="4">
        <v>164120</v>
      </c>
      <c r="AK101" s="4">
        <v>0.39263157894736844</v>
      </c>
      <c r="AL101" s="1" t="s">
        <v>735</v>
      </c>
      <c r="AM101" s="1" t="s">
        <v>399</v>
      </c>
      <c r="AN101" s="1" t="s">
        <v>472</v>
      </c>
      <c r="AO101" s="1" t="s">
        <v>96</v>
      </c>
      <c r="AP101" s="4">
        <v>164120</v>
      </c>
      <c r="AQ101" s="4">
        <v>0.39263157894736844</v>
      </c>
      <c r="AR101" s="2" t="str">
        <f>HYPERLINK("https://auction.openprocurement.org/tenders/aec910a72d4445068223552571360490_551efbf553d141b994d519ecafffef25")</f>
        <v>https://auction.openprocurement.org/tenders/aec910a72d4445068223552571360490_551efbf553d141b994d519ecafffef25</v>
      </c>
      <c r="AS101" s="5">
        <v>44214.558191399708</v>
      </c>
      <c r="AT101" s="3">
        <v>44225</v>
      </c>
      <c r="AU101" s="3">
        <v>44235</v>
      </c>
      <c r="AV101" s="1" t="s">
        <v>850</v>
      </c>
      <c r="AW101" s="5">
        <v>44229.809346955299</v>
      </c>
      <c r="AX101" s="1" t="s">
        <v>174</v>
      </c>
      <c r="AY101" s="4">
        <v>253880</v>
      </c>
      <c r="AZ101" s="1"/>
      <c r="BA101" s="3">
        <v>44561</v>
      </c>
      <c r="BB101" s="5">
        <v>44561</v>
      </c>
      <c r="BC101" s="1" t="s">
        <v>872</v>
      </c>
      <c r="BD101" s="1"/>
      <c r="BE101" s="1"/>
      <c r="BF101" s="1" t="s">
        <v>400</v>
      </c>
    </row>
    <row r="102" spans="1:58" x14ac:dyDescent="0.25">
      <c r="A102" s="1">
        <v>101</v>
      </c>
      <c r="B102" s="2" t="str">
        <f>HYPERLINK("https://my.zakupki.prom.ua/remote/dispatcher/state_purchase_view/20648921", "UA-2020-11-02-001798-c")</f>
        <v>UA-2020-11-02-001798-c</v>
      </c>
      <c r="C102" s="2" t="s">
        <v>626</v>
      </c>
      <c r="D102" s="1" t="s">
        <v>667</v>
      </c>
      <c r="E102" s="1" t="s">
        <v>667</v>
      </c>
      <c r="F102" s="1" t="s">
        <v>448</v>
      </c>
      <c r="G102" s="1" t="s">
        <v>569</v>
      </c>
      <c r="H102" s="1" t="s">
        <v>750</v>
      </c>
      <c r="I102" s="1" t="s">
        <v>769</v>
      </c>
      <c r="J102" s="1" t="s">
        <v>112</v>
      </c>
      <c r="K102" s="1" t="s">
        <v>598</v>
      </c>
      <c r="L102" s="1" t="s">
        <v>598</v>
      </c>
      <c r="M102" s="1" t="s">
        <v>104</v>
      </c>
      <c r="N102" s="1" t="s">
        <v>104</v>
      </c>
      <c r="O102" s="1" t="s">
        <v>104</v>
      </c>
      <c r="P102" s="3">
        <v>44137</v>
      </c>
      <c r="Q102" s="1"/>
      <c r="R102" s="1"/>
      <c r="S102" s="1"/>
      <c r="T102" s="1"/>
      <c r="U102" s="1" t="s">
        <v>843</v>
      </c>
      <c r="V102" s="1">
        <v>1</v>
      </c>
      <c r="W102" s="4">
        <v>73840.2</v>
      </c>
      <c r="X102" s="1" t="s">
        <v>626</v>
      </c>
      <c r="Y102" s="1">
        <v>1</v>
      </c>
      <c r="Z102" s="4">
        <v>73840.2</v>
      </c>
      <c r="AA102" s="1" t="s">
        <v>870</v>
      </c>
      <c r="AB102" s="1" t="s">
        <v>865</v>
      </c>
      <c r="AC102" s="1" t="s">
        <v>468</v>
      </c>
      <c r="AD102" s="1" t="s">
        <v>630</v>
      </c>
      <c r="AE102" s="1" t="s">
        <v>540</v>
      </c>
      <c r="AF102" s="1" t="s">
        <v>630</v>
      </c>
      <c r="AG102" s="4">
        <v>73840.2</v>
      </c>
      <c r="AH102" s="4">
        <v>73840.2</v>
      </c>
      <c r="AI102" s="1"/>
      <c r="AJ102" s="1"/>
      <c r="AK102" s="1"/>
      <c r="AL102" s="1" t="s">
        <v>478</v>
      </c>
      <c r="AM102" s="1" t="s">
        <v>111</v>
      </c>
      <c r="AN102" s="1"/>
      <c r="AO102" s="1" t="s">
        <v>24</v>
      </c>
      <c r="AP102" s="1"/>
      <c r="AQ102" s="1"/>
      <c r="AR102" s="2"/>
      <c r="AS102" s="1"/>
      <c r="AT102" s="1"/>
      <c r="AU102" s="1"/>
      <c r="AV102" s="1" t="s">
        <v>851</v>
      </c>
      <c r="AW102" s="5">
        <v>44137.452307593718</v>
      </c>
      <c r="AX102" s="1" t="s">
        <v>284</v>
      </c>
      <c r="AY102" s="4">
        <v>73840.2</v>
      </c>
      <c r="AZ102" s="1"/>
      <c r="BA102" s="3">
        <v>44140</v>
      </c>
      <c r="BB102" s="5">
        <v>44196</v>
      </c>
      <c r="BC102" s="1" t="s">
        <v>872</v>
      </c>
      <c r="BD102" s="1"/>
      <c r="BE102" s="1"/>
      <c r="BF102" s="1" t="s">
        <v>103</v>
      </c>
    </row>
    <row r="103" spans="1:58" x14ac:dyDescent="0.25">
      <c r="A103" s="1">
        <v>102</v>
      </c>
      <c r="B103" s="2" t="str">
        <f>HYPERLINK("https://my.zakupki.prom.ua/remote/dispatcher/state_purchase_view/20313064", "UA-2020-10-21-006144-a")</f>
        <v>UA-2020-10-21-006144-a</v>
      </c>
      <c r="C103" s="2" t="s">
        <v>626</v>
      </c>
      <c r="D103" s="1" t="s">
        <v>495</v>
      </c>
      <c r="E103" s="1" t="s">
        <v>845</v>
      </c>
      <c r="F103" s="1" t="s">
        <v>406</v>
      </c>
      <c r="G103" s="1" t="s">
        <v>569</v>
      </c>
      <c r="H103" s="1" t="s">
        <v>750</v>
      </c>
      <c r="I103" s="1" t="s">
        <v>769</v>
      </c>
      <c r="J103" s="1" t="s">
        <v>112</v>
      </c>
      <c r="K103" s="1" t="s">
        <v>598</v>
      </c>
      <c r="L103" s="1" t="s">
        <v>598</v>
      </c>
      <c r="M103" s="1" t="s">
        <v>104</v>
      </c>
      <c r="N103" s="1" t="s">
        <v>104</v>
      </c>
      <c r="O103" s="1" t="s">
        <v>104</v>
      </c>
      <c r="P103" s="3">
        <v>44125</v>
      </c>
      <c r="Q103" s="1"/>
      <c r="R103" s="1"/>
      <c r="S103" s="1"/>
      <c r="T103" s="1"/>
      <c r="U103" s="1" t="s">
        <v>843</v>
      </c>
      <c r="V103" s="1">
        <v>1</v>
      </c>
      <c r="W103" s="4">
        <v>5700</v>
      </c>
      <c r="X103" s="1" t="s">
        <v>626</v>
      </c>
      <c r="Y103" s="1" t="s">
        <v>860</v>
      </c>
      <c r="Z103" s="1" t="s">
        <v>860</v>
      </c>
      <c r="AA103" s="1" t="s">
        <v>860</v>
      </c>
      <c r="AB103" s="1" t="s">
        <v>865</v>
      </c>
      <c r="AC103" s="1" t="s">
        <v>468</v>
      </c>
      <c r="AD103" s="1" t="s">
        <v>630</v>
      </c>
      <c r="AE103" s="1" t="s">
        <v>540</v>
      </c>
      <c r="AF103" s="1" t="s">
        <v>630</v>
      </c>
      <c r="AG103" s="4">
        <v>5700</v>
      </c>
      <c r="AH103" s="1" t="s">
        <v>860</v>
      </c>
      <c r="AI103" s="1"/>
      <c r="AJ103" s="1"/>
      <c r="AK103" s="1"/>
      <c r="AL103" s="1" t="s">
        <v>780</v>
      </c>
      <c r="AM103" s="1" t="s">
        <v>170</v>
      </c>
      <c r="AN103" s="1"/>
      <c r="AO103" s="1" t="s">
        <v>102</v>
      </c>
      <c r="AP103" s="1"/>
      <c r="AQ103" s="1"/>
      <c r="AR103" s="2"/>
      <c r="AS103" s="1"/>
      <c r="AT103" s="1"/>
      <c r="AU103" s="1"/>
      <c r="AV103" s="1" t="s">
        <v>851</v>
      </c>
      <c r="AW103" s="5">
        <v>44125.54471682795</v>
      </c>
      <c r="AX103" s="1" t="s">
        <v>267</v>
      </c>
      <c r="AY103" s="4">
        <v>5700</v>
      </c>
      <c r="AZ103" s="1"/>
      <c r="BA103" s="3">
        <v>44134</v>
      </c>
      <c r="BB103" s="5">
        <v>44196</v>
      </c>
      <c r="BC103" s="1" t="s">
        <v>872</v>
      </c>
      <c r="BD103" s="1"/>
      <c r="BE103" s="1"/>
      <c r="BF103" s="1" t="s">
        <v>103</v>
      </c>
    </row>
    <row r="104" spans="1:58" x14ac:dyDescent="0.25">
      <c r="A104" s="1">
        <v>103</v>
      </c>
      <c r="B104" s="2" t="str">
        <f>HYPERLINK("https://my.zakupki.prom.ua/remote/dispatcher/state_purchase_view/20624343", "UA-2020-10-30-003960-c")</f>
        <v>UA-2020-10-30-003960-c</v>
      </c>
      <c r="C104" s="2" t="s">
        <v>626</v>
      </c>
      <c r="D104" s="1" t="s">
        <v>629</v>
      </c>
      <c r="E104" s="1" t="s">
        <v>629</v>
      </c>
      <c r="F104" s="1" t="s">
        <v>268</v>
      </c>
      <c r="G104" s="1" t="s">
        <v>569</v>
      </c>
      <c r="H104" s="1" t="s">
        <v>750</v>
      </c>
      <c r="I104" s="1" t="s">
        <v>769</v>
      </c>
      <c r="J104" s="1" t="s">
        <v>112</v>
      </c>
      <c r="K104" s="1" t="s">
        <v>598</v>
      </c>
      <c r="L104" s="1" t="s">
        <v>598</v>
      </c>
      <c r="M104" s="1" t="s">
        <v>104</v>
      </c>
      <c r="N104" s="1" t="s">
        <v>104</v>
      </c>
      <c r="O104" s="1" t="s">
        <v>104</v>
      </c>
      <c r="P104" s="3">
        <v>44134</v>
      </c>
      <c r="Q104" s="1"/>
      <c r="R104" s="1"/>
      <c r="S104" s="1"/>
      <c r="T104" s="1"/>
      <c r="U104" s="1" t="s">
        <v>843</v>
      </c>
      <c r="V104" s="1">
        <v>1</v>
      </c>
      <c r="W104" s="4">
        <v>13800</v>
      </c>
      <c r="X104" s="1" t="s">
        <v>626</v>
      </c>
      <c r="Y104" s="1">
        <v>1</v>
      </c>
      <c r="Z104" s="4">
        <v>13800</v>
      </c>
      <c r="AA104" s="1" t="s">
        <v>881</v>
      </c>
      <c r="AB104" s="1" t="s">
        <v>865</v>
      </c>
      <c r="AC104" s="1" t="s">
        <v>468</v>
      </c>
      <c r="AD104" s="1" t="s">
        <v>630</v>
      </c>
      <c r="AE104" s="1" t="s">
        <v>540</v>
      </c>
      <c r="AF104" s="1" t="s">
        <v>630</v>
      </c>
      <c r="AG104" s="4">
        <v>13800</v>
      </c>
      <c r="AH104" s="4">
        <v>13800</v>
      </c>
      <c r="AI104" s="1"/>
      <c r="AJ104" s="1"/>
      <c r="AK104" s="1"/>
      <c r="AL104" s="1" t="s">
        <v>8</v>
      </c>
      <c r="AM104" s="1" t="s">
        <v>261</v>
      </c>
      <c r="AN104" s="1"/>
      <c r="AO104" s="1" t="s">
        <v>86</v>
      </c>
      <c r="AP104" s="1"/>
      <c r="AQ104" s="1"/>
      <c r="AR104" s="2"/>
      <c r="AS104" s="1"/>
      <c r="AT104" s="1"/>
      <c r="AU104" s="1"/>
      <c r="AV104" s="1" t="s">
        <v>851</v>
      </c>
      <c r="AW104" s="5">
        <v>44134.562954399618</v>
      </c>
      <c r="AX104" s="1" t="s">
        <v>588</v>
      </c>
      <c r="AY104" s="4">
        <v>13800</v>
      </c>
      <c r="AZ104" s="1"/>
      <c r="BA104" s="3">
        <v>44144</v>
      </c>
      <c r="BB104" s="5">
        <v>44196</v>
      </c>
      <c r="BC104" s="1" t="s">
        <v>872</v>
      </c>
      <c r="BD104" s="1"/>
      <c r="BE104" s="1"/>
      <c r="BF104" s="1" t="s">
        <v>103</v>
      </c>
    </row>
    <row r="105" spans="1:58" x14ac:dyDescent="0.25">
      <c r="A105" s="1">
        <v>104</v>
      </c>
      <c r="B105" s="2" t="str">
        <f>HYPERLINK("https://my.zakupki.prom.ua/remote/dispatcher/state_purchase_view/19813052", "UA-2020-10-05-002848-a")</f>
        <v>UA-2020-10-05-002848-a</v>
      </c>
      <c r="C105" s="2" t="s">
        <v>626</v>
      </c>
      <c r="D105" s="1" t="s">
        <v>512</v>
      </c>
      <c r="E105" s="1" t="s">
        <v>512</v>
      </c>
      <c r="F105" s="1" t="s">
        <v>441</v>
      </c>
      <c r="G105" s="1" t="s">
        <v>569</v>
      </c>
      <c r="H105" s="1" t="s">
        <v>750</v>
      </c>
      <c r="I105" s="1" t="s">
        <v>769</v>
      </c>
      <c r="J105" s="1" t="s">
        <v>112</v>
      </c>
      <c r="K105" s="1" t="s">
        <v>598</v>
      </c>
      <c r="L105" s="1" t="s">
        <v>598</v>
      </c>
      <c r="M105" s="1" t="s">
        <v>104</v>
      </c>
      <c r="N105" s="1" t="s">
        <v>104</v>
      </c>
      <c r="O105" s="1" t="s">
        <v>104</v>
      </c>
      <c r="P105" s="3">
        <v>44109</v>
      </c>
      <c r="Q105" s="1"/>
      <c r="R105" s="1"/>
      <c r="S105" s="1"/>
      <c r="T105" s="1"/>
      <c r="U105" s="1" t="s">
        <v>843</v>
      </c>
      <c r="V105" s="1">
        <v>1</v>
      </c>
      <c r="W105" s="4">
        <v>2842</v>
      </c>
      <c r="X105" s="1" t="s">
        <v>626</v>
      </c>
      <c r="Y105" s="1">
        <v>1</v>
      </c>
      <c r="Z105" s="4">
        <v>2842</v>
      </c>
      <c r="AA105" s="1" t="s">
        <v>870</v>
      </c>
      <c r="AB105" s="1" t="s">
        <v>865</v>
      </c>
      <c r="AC105" s="1" t="s">
        <v>468</v>
      </c>
      <c r="AD105" s="1" t="s">
        <v>630</v>
      </c>
      <c r="AE105" s="1" t="s">
        <v>540</v>
      </c>
      <c r="AF105" s="1" t="s">
        <v>630</v>
      </c>
      <c r="AG105" s="4">
        <v>2842</v>
      </c>
      <c r="AH105" s="4">
        <v>2842</v>
      </c>
      <c r="AI105" s="1"/>
      <c r="AJ105" s="1"/>
      <c r="AK105" s="1"/>
      <c r="AL105" s="1" t="s">
        <v>4</v>
      </c>
      <c r="AM105" s="1" t="s">
        <v>184</v>
      </c>
      <c r="AN105" s="1"/>
      <c r="AO105" s="1" t="s">
        <v>98</v>
      </c>
      <c r="AP105" s="1"/>
      <c r="AQ105" s="1"/>
      <c r="AR105" s="2"/>
      <c r="AS105" s="1"/>
      <c r="AT105" s="1"/>
      <c r="AU105" s="1"/>
      <c r="AV105" s="1" t="s">
        <v>851</v>
      </c>
      <c r="AW105" s="5">
        <v>44109.486427592245</v>
      </c>
      <c r="AX105" s="1" t="s">
        <v>439</v>
      </c>
      <c r="AY105" s="4">
        <v>2842</v>
      </c>
      <c r="AZ105" s="1"/>
      <c r="BA105" s="3">
        <v>44114</v>
      </c>
      <c r="BB105" s="5">
        <v>44196</v>
      </c>
      <c r="BC105" s="1" t="s">
        <v>872</v>
      </c>
      <c r="BD105" s="1"/>
      <c r="BE105" s="1"/>
      <c r="BF105" s="1" t="s">
        <v>103</v>
      </c>
    </row>
    <row r="106" spans="1:58" x14ac:dyDescent="0.25">
      <c r="A106" s="1">
        <v>105</v>
      </c>
      <c r="B106" s="2" t="str">
        <f>HYPERLINK("https://my.zakupki.prom.ua/remote/dispatcher/state_purchase_view/19772744", "UA-2020-10-02-001713-a")</f>
        <v>UA-2020-10-02-001713-a</v>
      </c>
      <c r="C106" s="2" t="s">
        <v>626</v>
      </c>
      <c r="D106" s="1" t="s">
        <v>816</v>
      </c>
      <c r="E106" s="1" t="s">
        <v>880</v>
      </c>
      <c r="F106" s="1" t="s">
        <v>369</v>
      </c>
      <c r="G106" s="1" t="s">
        <v>569</v>
      </c>
      <c r="H106" s="1" t="s">
        <v>750</v>
      </c>
      <c r="I106" s="1" t="s">
        <v>769</v>
      </c>
      <c r="J106" s="1" t="s">
        <v>112</v>
      </c>
      <c r="K106" s="1" t="s">
        <v>598</v>
      </c>
      <c r="L106" s="1" t="s">
        <v>598</v>
      </c>
      <c r="M106" s="1" t="s">
        <v>104</v>
      </c>
      <c r="N106" s="1" t="s">
        <v>104</v>
      </c>
      <c r="O106" s="1" t="s">
        <v>104</v>
      </c>
      <c r="P106" s="3">
        <v>44106</v>
      </c>
      <c r="Q106" s="1"/>
      <c r="R106" s="1"/>
      <c r="S106" s="1"/>
      <c r="T106" s="1"/>
      <c r="U106" s="1" t="s">
        <v>843</v>
      </c>
      <c r="V106" s="1">
        <v>1</v>
      </c>
      <c r="W106" s="4">
        <v>7700</v>
      </c>
      <c r="X106" s="1" t="s">
        <v>626</v>
      </c>
      <c r="Y106" s="1" t="s">
        <v>860</v>
      </c>
      <c r="Z106" s="1" t="s">
        <v>860</v>
      </c>
      <c r="AA106" s="1" t="s">
        <v>860</v>
      </c>
      <c r="AB106" s="1" t="s">
        <v>865</v>
      </c>
      <c r="AC106" s="1" t="s">
        <v>468</v>
      </c>
      <c r="AD106" s="1" t="s">
        <v>630</v>
      </c>
      <c r="AE106" s="1" t="s">
        <v>540</v>
      </c>
      <c r="AF106" s="1" t="s">
        <v>630</v>
      </c>
      <c r="AG106" s="4">
        <v>7700</v>
      </c>
      <c r="AH106" s="1" t="s">
        <v>860</v>
      </c>
      <c r="AI106" s="1"/>
      <c r="AJ106" s="1"/>
      <c r="AK106" s="1"/>
      <c r="AL106" s="1" t="s">
        <v>805</v>
      </c>
      <c r="AM106" s="1" t="s">
        <v>364</v>
      </c>
      <c r="AN106" s="1"/>
      <c r="AO106" s="1" t="s">
        <v>80</v>
      </c>
      <c r="AP106" s="1"/>
      <c r="AQ106" s="1"/>
      <c r="AR106" s="2"/>
      <c r="AS106" s="1"/>
      <c r="AT106" s="1"/>
      <c r="AU106" s="1"/>
      <c r="AV106" s="1" t="s">
        <v>851</v>
      </c>
      <c r="AW106" s="5">
        <v>44106.431794274977</v>
      </c>
      <c r="AX106" s="1" t="s">
        <v>216</v>
      </c>
      <c r="AY106" s="4">
        <v>7700</v>
      </c>
      <c r="AZ106" s="1"/>
      <c r="BA106" s="3">
        <v>44106</v>
      </c>
      <c r="BB106" s="5">
        <v>44196</v>
      </c>
      <c r="BC106" s="1" t="s">
        <v>872</v>
      </c>
      <c r="BD106" s="1"/>
      <c r="BE106" s="1"/>
      <c r="BF106" s="1" t="s">
        <v>103</v>
      </c>
    </row>
    <row r="107" spans="1:58" x14ac:dyDescent="0.25">
      <c r="A107" s="1">
        <v>106</v>
      </c>
      <c r="B107" s="2" t="str">
        <f>HYPERLINK("https://my.zakupki.prom.ua/remote/dispatcher/state_purchase_view/20889991", "UA-2020-11-09-005778-c")</f>
        <v>UA-2020-11-09-005778-c</v>
      </c>
      <c r="C107" s="2" t="s">
        <v>626</v>
      </c>
      <c r="D107" s="1" t="s">
        <v>622</v>
      </c>
      <c r="E107" s="1" t="s">
        <v>622</v>
      </c>
      <c r="F107" s="1" t="s">
        <v>402</v>
      </c>
      <c r="G107" s="1" t="s">
        <v>569</v>
      </c>
      <c r="H107" s="1" t="s">
        <v>750</v>
      </c>
      <c r="I107" s="1" t="s">
        <v>769</v>
      </c>
      <c r="J107" s="1" t="s">
        <v>112</v>
      </c>
      <c r="K107" s="1" t="s">
        <v>598</v>
      </c>
      <c r="L107" s="1" t="s">
        <v>598</v>
      </c>
      <c r="M107" s="1" t="s">
        <v>104</v>
      </c>
      <c r="N107" s="1" t="s">
        <v>104</v>
      </c>
      <c r="O107" s="1" t="s">
        <v>104</v>
      </c>
      <c r="P107" s="3">
        <v>44144</v>
      </c>
      <c r="Q107" s="1"/>
      <c r="R107" s="1"/>
      <c r="S107" s="1"/>
      <c r="T107" s="1"/>
      <c r="U107" s="1" t="s">
        <v>843</v>
      </c>
      <c r="V107" s="1">
        <v>1</v>
      </c>
      <c r="W107" s="4">
        <v>945</v>
      </c>
      <c r="X107" s="1" t="s">
        <v>626</v>
      </c>
      <c r="Y107" s="1">
        <v>1</v>
      </c>
      <c r="Z107" s="4">
        <v>945</v>
      </c>
      <c r="AA107" s="1" t="s">
        <v>881</v>
      </c>
      <c r="AB107" s="1" t="s">
        <v>865</v>
      </c>
      <c r="AC107" s="1" t="s">
        <v>468</v>
      </c>
      <c r="AD107" s="1" t="s">
        <v>630</v>
      </c>
      <c r="AE107" s="1" t="s">
        <v>540</v>
      </c>
      <c r="AF107" s="1" t="s">
        <v>630</v>
      </c>
      <c r="AG107" s="4">
        <v>945</v>
      </c>
      <c r="AH107" s="4">
        <v>945</v>
      </c>
      <c r="AI107" s="1"/>
      <c r="AJ107" s="1"/>
      <c r="AK107" s="1"/>
      <c r="AL107" s="1" t="s">
        <v>789</v>
      </c>
      <c r="AM107" s="1" t="s">
        <v>304</v>
      </c>
      <c r="AN107" s="1"/>
      <c r="AO107" s="1" t="s">
        <v>41</v>
      </c>
      <c r="AP107" s="1"/>
      <c r="AQ107" s="1"/>
      <c r="AR107" s="2"/>
      <c r="AS107" s="1"/>
      <c r="AT107" s="1"/>
      <c r="AU107" s="1"/>
      <c r="AV107" s="1" t="s">
        <v>851</v>
      </c>
      <c r="AW107" s="5">
        <v>44144.574054535326</v>
      </c>
      <c r="AX107" s="1" t="s">
        <v>306</v>
      </c>
      <c r="AY107" s="4">
        <v>945</v>
      </c>
      <c r="AZ107" s="1"/>
      <c r="BA107" s="3">
        <v>44144</v>
      </c>
      <c r="BB107" s="5">
        <v>44196</v>
      </c>
      <c r="BC107" s="1" t="s">
        <v>872</v>
      </c>
      <c r="BD107" s="1"/>
      <c r="BE107" s="1"/>
      <c r="BF107" s="1" t="s">
        <v>103</v>
      </c>
    </row>
    <row r="108" spans="1:58" x14ac:dyDescent="0.25">
      <c r="A108" s="1">
        <v>107</v>
      </c>
      <c r="B108" s="2" t="str">
        <f>HYPERLINK("https://my.zakupki.prom.ua/remote/dispatcher/state_purchase_view/22034390", "UA-2020-12-11-001227-c")</f>
        <v>UA-2020-12-11-001227-c</v>
      </c>
      <c r="C108" s="2" t="s">
        <v>626</v>
      </c>
      <c r="D108" s="1" t="s">
        <v>562</v>
      </c>
      <c r="E108" s="1" t="s">
        <v>714</v>
      </c>
      <c r="F108" s="1" t="s">
        <v>287</v>
      </c>
      <c r="G108" s="1" t="s">
        <v>569</v>
      </c>
      <c r="H108" s="1" t="s">
        <v>750</v>
      </c>
      <c r="I108" s="1" t="s">
        <v>769</v>
      </c>
      <c r="J108" s="1" t="s">
        <v>112</v>
      </c>
      <c r="K108" s="1" t="s">
        <v>598</v>
      </c>
      <c r="L108" s="1" t="s">
        <v>598</v>
      </c>
      <c r="M108" s="1" t="s">
        <v>104</v>
      </c>
      <c r="N108" s="1" t="s">
        <v>104</v>
      </c>
      <c r="O108" s="1" t="s">
        <v>104</v>
      </c>
      <c r="P108" s="3">
        <v>44176</v>
      </c>
      <c r="Q108" s="1"/>
      <c r="R108" s="1"/>
      <c r="S108" s="1"/>
      <c r="T108" s="1"/>
      <c r="U108" s="1" t="s">
        <v>843</v>
      </c>
      <c r="V108" s="1">
        <v>1</v>
      </c>
      <c r="W108" s="4">
        <v>3268</v>
      </c>
      <c r="X108" s="1" t="s">
        <v>626</v>
      </c>
      <c r="Y108" s="1" t="s">
        <v>860</v>
      </c>
      <c r="Z108" s="1" t="s">
        <v>860</v>
      </c>
      <c r="AA108" s="1" t="s">
        <v>860</v>
      </c>
      <c r="AB108" s="1" t="s">
        <v>865</v>
      </c>
      <c r="AC108" s="1" t="s">
        <v>468</v>
      </c>
      <c r="AD108" s="1" t="s">
        <v>630</v>
      </c>
      <c r="AE108" s="1" t="s">
        <v>540</v>
      </c>
      <c r="AF108" s="1" t="s">
        <v>630</v>
      </c>
      <c r="AG108" s="4">
        <v>3268</v>
      </c>
      <c r="AH108" s="1" t="s">
        <v>860</v>
      </c>
      <c r="AI108" s="1"/>
      <c r="AJ108" s="1"/>
      <c r="AK108" s="1"/>
      <c r="AL108" s="1" t="s">
        <v>811</v>
      </c>
      <c r="AM108" s="1" t="s">
        <v>258</v>
      </c>
      <c r="AN108" s="1"/>
      <c r="AO108" s="1" t="s">
        <v>101</v>
      </c>
      <c r="AP108" s="1"/>
      <c r="AQ108" s="1"/>
      <c r="AR108" s="2"/>
      <c r="AS108" s="1"/>
      <c r="AT108" s="1"/>
      <c r="AU108" s="1"/>
      <c r="AV108" s="1" t="s">
        <v>851</v>
      </c>
      <c r="AW108" s="5">
        <v>44176.395231627757</v>
      </c>
      <c r="AX108" s="1" t="s">
        <v>354</v>
      </c>
      <c r="AY108" s="4">
        <v>3268</v>
      </c>
      <c r="AZ108" s="1"/>
      <c r="BA108" s="3">
        <v>44176</v>
      </c>
      <c r="BB108" s="5">
        <v>44196</v>
      </c>
      <c r="BC108" s="1" t="s">
        <v>872</v>
      </c>
      <c r="BD108" s="1"/>
      <c r="BE108" s="1"/>
      <c r="BF108" s="1" t="s">
        <v>103</v>
      </c>
    </row>
    <row r="109" spans="1:58" x14ac:dyDescent="0.25">
      <c r="A109" s="1">
        <v>108</v>
      </c>
      <c r="B109" s="2" t="str">
        <f>HYPERLINK("https://my.zakupki.prom.ua/remote/dispatcher/state_purchase_view/21718568", "UA-2020-12-03-009668-b")</f>
        <v>UA-2020-12-03-009668-b</v>
      </c>
      <c r="C109" s="2" t="s">
        <v>626</v>
      </c>
      <c r="D109" s="1" t="s">
        <v>506</v>
      </c>
      <c r="E109" s="1" t="s">
        <v>505</v>
      </c>
      <c r="F109" s="1" t="s">
        <v>442</v>
      </c>
      <c r="G109" s="1" t="s">
        <v>569</v>
      </c>
      <c r="H109" s="1" t="s">
        <v>750</v>
      </c>
      <c r="I109" s="1" t="s">
        <v>769</v>
      </c>
      <c r="J109" s="1" t="s">
        <v>112</v>
      </c>
      <c r="K109" s="1" t="s">
        <v>598</v>
      </c>
      <c r="L109" s="1" t="s">
        <v>598</v>
      </c>
      <c r="M109" s="1" t="s">
        <v>104</v>
      </c>
      <c r="N109" s="1" t="s">
        <v>104</v>
      </c>
      <c r="O109" s="1" t="s">
        <v>104</v>
      </c>
      <c r="P109" s="3">
        <v>44168</v>
      </c>
      <c r="Q109" s="1"/>
      <c r="R109" s="1"/>
      <c r="S109" s="1"/>
      <c r="T109" s="1"/>
      <c r="U109" s="1" t="s">
        <v>843</v>
      </c>
      <c r="V109" s="1">
        <v>1</v>
      </c>
      <c r="W109" s="4">
        <v>384</v>
      </c>
      <c r="X109" s="1" t="s">
        <v>626</v>
      </c>
      <c r="Y109" s="1">
        <v>1</v>
      </c>
      <c r="Z109" s="4">
        <v>384</v>
      </c>
      <c r="AA109" s="1" t="s">
        <v>870</v>
      </c>
      <c r="AB109" s="1" t="s">
        <v>865</v>
      </c>
      <c r="AC109" s="1" t="s">
        <v>468</v>
      </c>
      <c r="AD109" s="1" t="s">
        <v>630</v>
      </c>
      <c r="AE109" s="1" t="s">
        <v>540</v>
      </c>
      <c r="AF109" s="1" t="s">
        <v>630</v>
      </c>
      <c r="AG109" s="4">
        <v>384</v>
      </c>
      <c r="AH109" s="4">
        <v>384</v>
      </c>
      <c r="AI109" s="1"/>
      <c r="AJ109" s="1"/>
      <c r="AK109" s="1"/>
      <c r="AL109" s="1" t="s">
        <v>499</v>
      </c>
      <c r="AM109" s="1" t="s">
        <v>110</v>
      </c>
      <c r="AN109" s="1"/>
      <c r="AO109" s="1" t="s">
        <v>69</v>
      </c>
      <c r="AP109" s="1"/>
      <c r="AQ109" s="1"/>
      <c r="AR109" s="2"/>
      <c r="AS109" s="1"/>
      <c r="AT109" s="1"/>
      <c r="AU109" s="1"/>
      <c r="AV109" s="1" t="s">
        <v>851</v>
      </c>
      <c r="AW109" s="5">
        <v>44168.636857337908</v>
      </c>
      <c r="AX109" s="1" t="s">
        <v>337</v>
      </c>
      <c r="AY109" s="4">
        <v>384</v>
      </c>
      <c r="AZ109" s="1"/>
      <c r="BA109" s="3">
        <v>44177</v>
      </c>
      <c r="BB109" s="5">
        <v>44196</v>
      </c>
      <c r="BC109" s="1" t="s">
        <v>872</v>
      </c>
      <c r="BD109" s="1"/>
      <c r="BE109" s="1"/>
      <c r="BF109" s="1" t="s">
        <v>103</v>
      </c>
    </row>
    <row r="110" spans="1:58" x14ac:dyDescent="0.25">
      <c r="A110" s="1">
        <v>109</v>
      </c>
      <c r="B110" s="2" t="str">
        <f>HYPERLINK("https://my.zakupki.prom.ua/remote/dispatcher/state_purchase_view/21783464", "UA-2020-12-04-014641-b")</f>
        <v>UA-2020-12-04-014641-b</v>
      </c>
      <c r="C110" s="2" t="s">
        <v>626</v>
      </c>
      <c r="D110" s="1" t="s">
        <v>600</v>
      </c>
      <c r="E110" s="1" t="s">
        <v>841</v>
      </c>
      <c r="F110" s="1" t="s">
        <v>338</v>
      </c>
      <c r="G110" s="1" t="s">
        <v>569</v>
      </c>
      <c r="H110" s="1" t="s">
        <v>750</v>
      </c>
      <c r="I110" s="1" t="s">
        <v>769</v>
      </c>
      <c r="J110" s="1" t="s">
        <v>112</v>
      </c>
      <c r="K110" s="1" t="s">
        <v>598</v>
      </c>
      <c r="L110" s="1" t="s">
        <v>598</v>
      </c>
      <c r="M110" s="1" t="s">
        <v>104</v>
      </c>
      <c r="N110" s="1" t="s">
        <v>104</v>
      </c>
      <c r="O110" s="1" t="s">
        <v>104</v>
      </c>
      <c r="P110" s="3">
        <v>44169</v>
      </c>
      <c r="Q110" s="1"/>
      <c r="R110" s="1"/>
      <c r="S110" s="1"/>
      <c r="T110" s="1"/>
      <c r="U110" s="1" t="s">
        <v>843</v>
      </c>
      <c r="V110" s="1">
        <v>1</v>
      </c>
      <c r="W110" s="4">
        <v>3492.38</v>
      </c>
      <c r="X110" s="1" t="s">
        <v>626</v>
      </c>
      <c r="Y110" s="1" t="s">
        <v>860</v>
      </c>
      <c r="Z110" s="1" t="s">
        <v>860</v>
      </c>
      <c r="AA110" s="1" t="s">
        <v>860</v>
      </c>
      <c r="AB110" s="1" t="s">
        <v>865</v>
      </c>
      <c r="AC110" s="1" t="s">
        <v>468</v>
      </c>
      <c r="AD110" s="1" t="s">
        <v>630</v>
      </c>
      <c r="AE110" s="1" t="s">
        <v>540</v>
      </c>
      <c r="AF110" s="1" t="s">
        <v>630</v>
      </c>
      <c r="AG110" s="4">
        <v>3492.38</v>
      </c>
      <c r="AH110" s="1" t="s">
        <v>860</v>
      </c>
      <c r="AI110" s="1"/>
      <c r="AJ110" s="1"/>
      <c r="AK110" s="1"/>
      <c r="AL110" s="1" t="s">
        <v>713</v>
      </c>
      <c r="AM110" s="1" t="s">
        <v>162</v>
      </c>
      <c r="AN110" s="1"/>
      <c r="AO110" s="1" t="s">
        <v>40</v>
      </c>
      <c r="AP110" s="1"/>
      <c r="AQ110" s="1"/>
      <c r="AR110" s="2"/>
      <c r="AS110" s="1"/>
      <c r="AT110" s="1"/>
      <c r="AU110" s="1"/>
      <c r="AV110" s="1" t="s">
        <v>851</v>
      </c>
      <c r="AW110" s="5">
        <v>44169.688169040812</v>
      </c>
      <c r="AX110" s="1" t="s">
        <v>341</v>
      </c>
      <c r="AY110" s="4">
        <v>3492.38</v>
      </c>
      <c r="AZ110" s="1"/>
      <c r="BA110" s="3">
        <v>44175</v>
      </c>
      <c r="BB110" s="5">
        <v>44196</v>
      </c>
      <c r="BC110" s="1" t="s">
        <v>872</v>
      </c>
      <c r="BD110" s="1"/>
      <c r="BE110" s="1"/>
      <c r="BF110" s="1" t="s">
        <v>103</v>
      </c>
    </row>
    <row r="111" spans="1:58" x14ac:dyDescent="0.25">
      <c r="A111" s="1">
        <v>110</v>
      </c>
      <c r="B111" s="2" t="str">
        <f>HYPERLINK("https://my.zakupki.prom.ua/remote/dispatcher/state_purchase_view/22044604", "UA-2020-12-11-004406-c")</f>
        <v>UA-2020-12-11-004406-c</v>
      </c>
      <c r="C111" s="2" t="s">
        <v>626</v>
      </c>
      <c r="D111" s="1" t="s">
        <v>726</v>
      </c>
      <c r="E111" s="1" t="s">
        <v>726</v>
      </c>
      <c r="F111" s="1" t="s">
        <v>387</v>
      </c>
      <c r="G111" s="1" t="s">
        <v>569</v>
      </c>
      <c r="H111" s="1" t="s">
        <v>750</v>
      </c>
      <c r="I111" s="1" t="s">
        <v>769</v>
      </c>
      <c r="J111" s="1" t="s">
        <v>112</v>
      </c>
      <c r="K111" s="1" t="s">
        <v>598</v>
      </c>
      <c r="L111" s="1" t="s">
        <v>598</v>
      </c>
      <c r="M111" s="1" t="s">
        <v>104</v>
      </c>
      <c r="N111" s="1" t="s">
        <v>104</v>
      </c>
      <c r="O111" s="1" t="s">
        <v>104</v>
      </c>
      <c r="P111" s="3">
        <v>44176</v>
      </c>
      <c r="Q111" s="1"/>
      <c r="R111" s="1"/>
      <c r="S111" s="1"/>
      <c r="T111" s="1"/>
      <c r="U111" s="1" t="s">
        <v>843</v>
      </c>
      <c r="V111" s="1">
        <v>1</v>
      </c>
      <c r="W111" s="4">
        <v>3560</v>
      </c>
      <c r="X111" s="1" t="s">
        <v>626</v>
      </c>
      <c r="Y111" s="1">
        <v>1</v>
      </c>
      <c r="Z111" s="4">
        <v>3560</v>
      </c>
      <c r="AA111" s="1" t="s">
        <v>881</v>
      </c>
      <c r="AB111" s="1" t="s">
        <v>865</v>
      </c>
      <c r="AC111" s="1" t="s">
        <v>468</v>
      </c>
      <c r="AD111" s="1" t="s">
        <v>630</v>
      </c>
      <c r="AE111" s="1" t="s">
        <v>540</v>
      </c>
      <c r="AF111" s="1" t="s">
        <v>630</v>
      </c>
      <c r="AG111" s="4">
        <v>3560</v>
      </c>
      <c r="AH111" s="4">
        <v>3560</v>
      </c>
      <c r="AI111" s="1"/>
      <c r="AJ111" s="1"/>
      <c r="AK111" s="1"/>
      <c r="AL111" s="1" t="s">
        <v>576</v>
      </c>
      <c r="AM111" s="1" t="s">
        <v>188</v>
      </c>
      <c r="AN111" s="1"/>
      <c r="AO111" s="1" t="s">
        <v>37</v>
      </c>
      <c r="AP111" s="1"/>
      <c r="AQ111" s="1"/>
      <c r="AR111" s="2"/>
      <c r="AS111" s="1"/>
      <c r="AT111" s="1"/>
      <c r="AU111" s="1"/>
      <c r="AV111" s="1" t="s">
        <v>851</v>
      </c>
      <c r="AW111" s="5">
        <v>44176.472160974568</v>
      </c>
      <c r="AX111" s="1" t="s">
        <v>355</v>
      </c>
      <c r="AY111" s="4">
        <v>3560</v>
      </c>
      <c r="AZ111" s="1"/>
      <c r="BA111" s="3">
        <v>44176</v>
      </c>
      <c r="BB111" s="5">
        <v>44196</v>
      </c>
      <c r="BC111" s="1" t="s">
        <v>872</v>
      </c>
      <c r="BD111" s="1"/>
      <c r="BE111" s="1"/>
      <c r="BF111" s="1" t="s">
        <v>103</v>
      </c>
    </row>
    <row r="112" spans="1:58" x14ac:dyDescent="0.25">
      <c r="A112" s="1">
        <v>111</v>
      </c>
      <c r="B112" s="2" t="str">
        <f>HYPERLINK("https://my.zakupki.prom.ua/remote/dispatcher/state_purchase_view/21324841", "UA-2020-11-23-004463-c")</f>
        <v>UA-2020-11-23-004463-c</v>
      </c>
      <c r="C112" s="2" t="s">
        <v>626</v>
      </c>
      <c r="D112" s="1" t="s">
        <v>656</v>
      </c>
      <c r="E112" s="1" t="s">
        <v>657</v>
      </c>
      <c r="F112" s="1" t="s">
        <v>425</v>
      </c>
      <c r="G112" s="1" t="s">
        <v>569</v>
      </c>
      <c r="H112" s="1" t="s">
        <v>750</v>
      </c>
      <c r="I112" s="1" t="s">
        <v>769</v>
      </c>
      <c r="J112" s="1" t="s">
        <v>112</v>
      </c>
      <c r="K112" s="1" t="s">
        <v>598</v>
      </c>
      <c r="L112" s="1" t="s">
        <v>598</v>
      </c>
      <c r="M112" s="1" t="s">
        <v>104</v>
      </c>
      <c r="N112" s="1" t="s">
        <v>104</v>
      </c>
      <c r="O112" s="1" t="s">
        <v>104</v>
      </c>
      <c r="P112" s="3">
        <v>44158</v>
      </c>
      <c r="Q112" s="1"/>
      <c r="R112" s="1"/>
      <c r="S112" s="1"/>
      <c r="T112" s="1"/>
      <c r="U112" s="1" t="s">
        <v>843</v>
      </c>
      <c r="V112" s="1">
        <v>1</v>
      </c>
      <c r="W112" s="4">
        <v>1200</v>
      </c>
      <c r="X112" s="1" t="s">
        <v>626</v>
      </c>
      <c r="Y112" s="1" t="s">
        <v>860</v>
      </c>
      <c r="Z112" s="1" t="s">
        <v>860</v>
      </c>
      <c r="AA112" s="1" t="s">
        <v>860</v>
      </c>
      <c r="AB112" s="1" t="s">
        <v>865</v>
      </c>
      <c r="AC112" s="1" t="s">
        <v>468</v>
      </c>
      <c r="AD112" s="1" t="s">
        <v>630</v>
      </c>
      <c r="AE112" s="1" t="s">
        <v>540</v>
      </c>
      <c r="AF112" s="1" t="s">
        <v>630</v>
      </c>
      <c r="AG112" s="4">
        <v>1200</v>
      </c>
      <c r="AH112" s="1" t="s">
        <v>860</v>
      </c>
      <c r="AI112" s="1"/>
      <c r="AJ112" s="1"/>
      <c r="AK112" s="1"/>
      <c r="AL112" s="1" t="s">
        <v>640</v>
      </c>
      <c r="AM112" s="1" t="s">
        <v>333</v>
      </c>
      <c r="AN112" s="1"/>
      <c r="AO112" s="1" t="s">
        <v>70</v>
      </c>
      <c r="AP112" s="1"/>
      <c r="AQ112" s="1"/>
      <c r="AR112" s="2"/>
      <c r="AS112" s="1"/>
      <c r="AT112" s="1"/>
      <c r="AU112" s="1"/>
      <c r="AV112" s="1" t="s">
        <v>851</v>
      </c>
      <c r="AW112" s="5">
        <v>44158.49073602818</v>
      </c>
      <c r="AX112" s="1" t="s">
        <v>847</v>
      </c>
      <c r="AY112" s="4">
        <v>1200</v>
      </c>
      <c r="AZ112" s="1"/>
      <c r="BA112" s="3">
        <v>44160</v>
      </c>
      <c r="BB112" s="5">
        <v>44196</v>
      </c>
      <c r="BC112" s="1" t="s">
        <v>872</v>
      </c>
      <c r="BD112" s="1"/>
      <c r="BE112" s="1"/>
      <c r="BF112" s="1" t="s">
        <v>103</v>
      </c>
    </row>
    <row r="113" spans="1:58" x14ac:dyDescent="0.25">
      <c r="A113" s="1">
        <v>112</v>
      </c>
      <c r="B113" s="2" t="str">
        <f>HYPERLINK("https://my.zakupki.prom.ua/remote/dispatcher/state_purchase_view/21637129", "UA-2020-12-02-001445-b")</f>
        <v>UA-2020-12-02-001445-b</v>
      </c>
      <c r="C113" s="2" t="s">
        <v>626</v>
      </c>
      <c r="D113" s="1" t="s">
        <v>751</v>
      </c>
      <c r="E113" s="1" t="s">
        <v>752</v>
      </c>
      <c r="F113" s="1" t="s">
        <v>312</v>
      </c>
      <c r="G113" s="1" t="s">
        <v>569</v>
      </c>
      <c r="H113" s="1" t="s">
        <v>750</v>
      </c>
      <c r="I113" s="1" t="s">
        <v>769</v>
      </c>
      <c r="J113" s="1" t="s">
        <v>112</v>
      </c>
      <c r="K113" s="1" t="s">
        <v>598</v>
      </c>
      <c r="L113" s="1" t="s">
        <v>598</v>
      </c>
      <c r="M113" s="1" t="s">
        <v>104</v>
      </c>
      <c r="N113" s="1" t="s">
        <v>104</v>
      </c>
      <c r="O113" s="1" t="s">
        <v>104</v>
      </c>
      <c r="P113" s="3">
        <v>44167</v>
      </c>
      <c r="Q113" s="1"/>
      <c r="R113" s="1"/>
      <c r="S113" s="1"/>
      <c r="T113" s="1"/>
      <c r="U113" s="1" t="s">
        <v>843</v>
      </c>
      <c r="V113" s="1">
        <v>1</v>
      </c>
      <c r="W113" s="4">
        <v>14800</v>
      </c>
      <c r="X113" s="1" t="s">
        <v>626</v>
      </c>
      <c r="Y113" s="1">
        <v>1</v>
      </c>
      <c r="Z113" s="4">
        <v>14800</v>
      </c>
      <c r="AA113" s="1" t="s">
        <v>881</v>
      </c>
      <c r="AB113" s="1" t="s">
        <v>865</v>
      </c>
      <c r="AC113" s="1" t="s">
        <v>468</v>
      </c>
      <c r="AD113" s="1" t="s">
        <v>630</v>
      </c>
      <c r="AE113" s="1" t="s">
        <v>540</v>
      </c>
      <c r="AF113" s="1" t="s">
        <v>630</v>
      </c>
      <c r="AG113" s="4">
        <v>14800</v>
      </c>
      <c r="AH113" s="4">
        <v>14800</v>
      </c>
      <c r="AI113" s="1"/>
      <c r="AJ113" s="1"/>
      <c r="AK113" s="1"/>
      <c r="AL113" s="1" t="s">
        <v>5</v>
      </c>
      <c r="AM113" s="1" t="s">
        <v>173</v>
      </c>
      <c r="AN113" s="1"/>
      <c r="AO113" s="1" t="s">
        <v>20</v>
      </c>
      <c r="AP113" s="1"/>
      <c r="AQ113" s="1"/>
      <c r="AR113" s="2"/>
      <c r="AS113" s="1"/>
      <c r="AT113" s="1"/>
      <c r="AU113" s="1"/>
      <c r="AV113" s="1" t="s">
        <v>851</v>
      </c>
      <c r="AW113" s="5">
        <v>44167.413693875009</v>
      </c>
      <c r="AX113" s="1" t="s">
        <v>325</v>
      </c>
      <c r="AY113" s="4">
        <v>14800</v>
      </c>
      <c r="AZ113" s="1"/>
      <c r="BA113" s="3">
        <v>44183</v>
      </c>
      <c r="BB113" s="5">
        <v>44196</v>
      </c>
      <c r="BC113" s="1" t="s">
        <v>872</v>
      </c>
      <c r="BD113" s="1"/>
      <c r="BE113" s="1"/>
      <c r="BF113" s="1" t="s">
        <v>103</v>
      </c>
    </row>
    <row r="114" spans="1:58" x14ac:dyDescent="0.25">
      <c r="A114" s="1">
        <v>113</v>
      </c>
      <c r="B114" s="2" t="str">
        <f>HYPERLINK("https://my.zakupki.prom.ua/remote/dispatcher/state_purchase_view/22598643", "UA-2020-12-23-018423-c")</f>
        <v>UA-2020-12-23-018423-c</v>
      </c>
      <c r="C114" s="2" t="s">
        <v>626</v>
      </c>
      <c r="D114" s="1" t="s">
        <v>658</v>
      </c>
      <c r="E114" s="1" t="s">
        <v>871</v>
      </c>
      <c r="F114" s="1" t="s">
        <v>455</v>
      </c>
      <c r="G114" s="1" t="s">
        <v>538</v>
      </c>
      <c r="H114" s="1" t="s">
        <v>750</v>
      </c>
      <c r="I114" s="1" t="s">
        <v>769</v>
      </c>
      <c r="J114" s="1" t="s">
        <v>112</v>
      </c>
      <c r="K114" s="1" t="s">
        <v>598</v>
      </c>
      <c r="L114" s="1" t="s">
        <v>598</v>
      </c>
      <c r="M114" s="1" t="s">
        <v>104</v>
      </c>
      <c r="N114" s="1" t="s">
        <v>104</v>
      </c>
      <c r="O114" s="1" t="s">
        <v>104</v>
      </c>
      <c r="P114" s="3">
        <v>44188</v>
      </c>
      <c r="Q114" s="3">
        <v>44188</v>
      </c>
      <c r="R114" s="3">
        <v>44194</v>
      </c>
      <c r="S114" s="3">
        <v>44188</v>
      </c>
      <c r="T114" s="3">
        <v>44204</v>
      </c>
      <c r="U114" s="1" t="s">
        <v>844</v>
      </c>
      <c r="V114" s="1">
        <v>0</v>
      </c>
      <c r="W114" s="4">
        <v>293000</v>
      </c>
      <c r="X114" s="1" t="s">
        <v>626</v>
      </c>
      <c r="Y114" s="1">
        <v>1748</v>
      </c>
      <c r="Z114" s="4">
        <v>167.62</v>
      </c>
      <c r="AA114" s="1" t="s">
        <v>863</v>
      </c>
      <c r="AB114" s="4">
        <v>2930</v>
      </c>
      <c r="AC114" s="1" t="s">
        <v>468</v>
      </c>
      <c r="AD114" s="1" t="s">
        <v>750</v>
      </c>
      <c r="AE114" s="1" t="s">
        <v>540</v>
      </c>
      <c r="AF114" s="1" t="s">
        <v>630</v>
      </c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2"/>
      <c r="AS114" s="1"/>
      <c r="AT114" s="1"/>
      <c r="AU114" s="1"/>
      <c r="AV114" s="1" t="s">
        <v>852</v>
      </c>
      <c r="AW114" s="5">
        <v>44204.679439079177</v>
      </c>
      <c r="AX114" s="1"/>
      <c r="AY114" s="1"/>
      <c r="AZ114" s="1"/>
      <c r="BA114" s="3">
        <v>44561</v>
      </c>
      <c r="BB114" s="1"/>
      <c r="BC114" s="1"/>
      <c r="BD114" s="1"/>
      <c r="BE114" s="1"/>
      <c r="BF114" s="1"/>
    </row>
    <row r="115" spans="1:58" x14ac:dyDescent="0.25">
      <c r="A115" s="1">
        <v>114</v>
      </c>
      <c r="B115" s="2" t="str">
        <f>HYPERLINK("https://my.zakupki.prom.ua/remote/dispatcher/state_purchase_view/21572076", "UA-2020-11-30-006443-b")</f>
        <v>UA-2020-11-30-006443-b</v>
      </c>
      <c r="C115" s="2" t="s">
        <v>626</v>
      </c>
      <c r="D115" s="1" t="s">
        <v>579</v>
      </c>
      <c r="E115" s="1" t="s">
        <v>580</v>
      </c>
      <c r="F115" s="1" t="s">
        <v>117</v>
      </c>
      <c r="G115" s="1" t="s">
        <v>538</v>
      </c>
      <c r="H115" s="1" t="s">
        <v>750</v>
      </c>
      <c r="I115" s="1" t="s">
        <v>769</v>
      </c>
      <c r="J115" s="1" t="s">
        <v>112</v>
      </c>
      <c r="K115" s="1" t="s">
        <v>598</v>
      </c>
      <c r="L115" s="1" t="s">
        <v>598</v>
      </c>
      <c r="M115" s="1" t="s">
        <v>104</v>
      </c>
      <c r="N115" s="1" t="s">
        <v>104</v>
      </c>
      <c r="O115" s="1" t="s">
        <v>104</v>
      </c>
      <c r="P115" s="3">
        <v>44165</v>
      </c>
      <c r="Q115" s="3">
        <v>44165</v>
      </c>
      <c r="R115" s="3">
        <v>44171</v>
      </c>
      <c r="S115" s="3">
        <v>44165</v>
      </c>
      <c r="T115" s="3">
        <v>44181</v>
      </c>
      <c r="U115" s="5">
        <v>44182.598344907405</v>
      </c>
      <c r="V115" s="1">
        <v>2</v>
      </c>
      <c r="W115" s="4">
        <v>1175300</v>
      </c>
      <c r="X115" s="1" t="s">
        <v>626</v>
      </c>
      <c r="Y115" s="1" t="s">
        <v>860</v>
      </c>
      <c r="Z115" s="1" t="s">
        <v>860</v>
      </c>
      <c r="AA115" s="1" t="s">
        <v>860</v>
      </c>
      <c r="AB115" s="4">
        <v>11753</v>
      </c>
      <c r="AC115" s="1" t="s">
        <v>468</v>
      </c>
      <c r="AD115" s="1" t="s">
        <v>750</v>
      </c>
      <c r="AE115" s="1" t="s">
        <v>540</v>
      </c>
      <c r="AF115" s="1" t="s">
        <v>630</v>
      </c>
      <c r="AG115" s="4">
        <v>980400</v>
      </c>
      <c r="AH115" s="1" t="s">
        <v>860</v>
      </c>
      <c r="AI115" s="1" t="s">
        <v>775</v>
      </c>
      <c r="AJ115" s="4">
        <v>194900</v>
      </c>
      <c r="AK115" s="4">
        <v>0.16583000085084659</v>
      </c>
      <c r="AL115" s="1" t="s">
        <v>775</v>
      </c>
      <c r="AM115" s="1" t="s">
        <v>293</v>
      </c>
      <c r="AN115" s="1" t="s">
        <v>471</v>
      </c>
      <c r="AO115" s="1" t="s">
        <v>378</v>
      </c>
      <c r="AP115" s="4">
        <v>194900</v>
      </c>
      <c r="AQ115" s="4">
        <v>0.16583000085084659</v>
      </c>
      <c r="AR115" s="2" t="str">
        <f>HYPERLINK("https://auction.openprocurement.org/tenders/30208f46e1364197a31b66062884c440")</f>
        <v>https://auction.openprocurement.org/tenders/30208f46e1364197a31b66062884c440</v>
      </c>
      <c r="AS115" s="5">
        <v>44224.761571800474</v>
      </c>
      <c r="AT115" s="3">
        <v>44235</v>
      </c>
      <c r="AU115" s="3">
        <v>44245</v>
      </c>
      <c r="AV115" s="1" t="s">
        <v>851</v>
      </c>
      <c r="AW115" s="5">
        <v>44236.713425485286</v>
      </c>
      <c r="AX115" s="1" t="s">
        <v>209</v>
      </c>
      <c r="AY115" s="4">
        <v>980400</v>
      </c>
      <c r="AZ115" s="1"/>
      <c r="BA115" s="3">
        <v>44561</v>
      </c>
      <c r="BB115" s="5">
        <v>44561</v>
      </c>
      <c r="BC115" s="1" t="s">
        <v>872</v>
      </c>
      <c r="BD115" s="1"/>
      <c r="BE115" s="1"/>
      <c r="BF115" s="1" t="s">
        <v>294</v>
      </c>
    </row>
    <row r="116" spans="1:58" x14ac:dyDescent="0.25">
      <c r="A116" s="1">
        <v>115</v>
      </c>
      <c r="B116" s="2" t="str">
        <f>HYPERLINK("https://my.zakupki.prom.ua/remote/dispatcher/state_purchase_view/20741718", "UA-2020-11-04-004905-c")</f>
        <v>UA-2020-11-04-004905-c</v>
      </c>
      <c r="C116" s="2" t="s">
        <v>626</v>
      </c>
      <c r="D116" s="1" t="s">
        <v>601</v>
      </c>
      <c r="E116" s="1" t="s">
        <v>601</v>
      </c>
      <c r="F116" s="1" t="s">
        <v>385</v>
      </c>
      <c r="G116" s="1" t="s">
        <v>569</v>
      </c>
      <c r="H116" s="1" t="s">
        <v>750</v>
      </c>
      <c r="I116" s="1" t="s">
        <v>769</v>
      </c>
      <c r="J116" s="1" t="s">
        <v>112</v>
      </c>
      <c r="K116" s="1" t="s">
        <v>598</v>
      </c>
      <c r="L116" s="1" t="s">
        <v>598</v>
      </c>
      <c r="M116" s="1" t="s">
        <v>104</v>
      </c>
      <c r="N116" s="1" t="s">
        <v>104</v>
      </c>
      <c r="O116" s="1" t="s">
        <v>104</v>
      </c>
      <c r="P116" s="3">
        <v>44139</v>
      </c>
      <c r="Q116" s="1"/>
      <c r="R116" s="1"/>
      <c r="S116" s="1"/>
      <c r="T116" s="1"/>
      <c r="U116" s="1" t="s">
        <v>843</v>
      </c>
      <c r="V116" s="1">
        <v>1</v>
      </c>
      <c r="W116" s="4">
        <v>5300</v>
      </c>
      <c r="X116" s="1" t="s">
        <v>626</v>
      </c>
      <c r="Y116" s="1">
        <v>1</v>
      </c>
      <c r="Z116" s="4">
        <v>5300</v>
      </c>
      <c r="AA116" s="1" t="s">
        <v>881</v>
      </c>
      <c r="AB116" s="1" t="s">
        <v>865</v>
      </c>
      <c r="AC116" s="1" t="s">
        <v>468</v>
      </c>
      <c r="AD116" s="1" t="s">
        <v>750</v>
      </c>
      <c r="AE116" s="1" t="s">
        <v>540</v>
      </c>
      <c r="AF116" s="1" t="s">
        <v>630</v>
      </c>
      <c r="AG116" s="4">
        <v>5300</v>
      </c>
      <c r="AH116" s="4">
        <v>5300</v>
      </c>
      <c r="AI116" s="1"/>
      <c r="AJ116" s="1"/>
      <c r="AK116" s="1"/>
      <c r="AL116" s="1" t="s">
        <v>746</v>
      </c>
      <c r="AM116" s="1" t="s">
        <v>374</v>
      </c>
      <c r="AN116" s="1"/>
      <c r="AO116" s="1" t="s">
        <v>26</v>
      </c>
      <c r="AP116" s="1"/>
      <c r="AQ116" s="1"/>
      <c r="AR116" s="2"/>
      <c r="AS116" s="1"/>
      <c r="AT116" s="1"/>
      <c r="AU116" s="1"/>
      <c r="AV116" s="1" t="s">
        <v>851</v>
      </c>
      <c r="AW116" s="5">
        <v>44139.525140185484</v>
      </c>
      <c r="AX116" s="1" t="s">
        <v>166</v>
      </c>
      <c r="AY116" s="4">
        <v>5300</v>
      </c>
      <c r="AZ116" s="1"/>
      <c r="BA116" s="3">
        <v>44155</v>
      </c>
      <c r="BB116" s="5">
        <v>44155</v>
      </c>
      <c r="BC116" s="1" t="s">
        <v>872</v>
      </c>
      <c r="BD116" s="1"/>
      <c r="BE116" s="1"/>
      <c r="BF116" s="1" t="s">
        <v>103</v>
      </c>
    </row>
    <row r="117" spans="1:58" x14ac:dyDescent="0.25">
      <c r="A117" s="1">
        <v>116</v>
      </c>
      <c r="B117" s="2" t="str">
        <f>HYPERLINK("https://my.zakupki.prom.ua/remote/dispatcher/state_purchase_view/19748185", "UA-2020-10-01-004617-a")</f>
        <v>UA-2020-10-01-004617-a</v>
      </c>
      <c r="C117" s="2" t="s">
        <v>626</v>
      </c>
      <c r="D117" s="1" t="s">
        <v>755</v>
      </c>
      <c r="E117" s="1" t="s">
        <v>755</v>
      </c>
      <c r="F117" s="1" t="s">
        <v>383</v>
      </c>
      <c r="G117" s="1" t="s">
        <v>569</v>
      </c>
      <c r="H117" s="1" t="s">
        <v>750</v>
      </c>
      <c r="I117" s="1" t="s">
        <v>769</v>
      </c>
      <c r="J117" s="1" t="s">
        <v>112</v>
      </c>
      <c r="K117" s="1" t="s">
        <v>598</v>
      </c>
      <c r="L117" s="1" t="s">
        <v>598</v>
      </c>
      <c r="M117" s="1" t="s">
        <v>104</v>
      </c>
      <c r="N117" s="1" t="s">
        <v>104</v>
      </c>
      <c r="O117" s="1" t="s">
        <v>104</v>
      </c>
      <c r="P117" s="3">
        <v>44105</v>
      </c>
      <c r="Q117" s="1"/>
      <c r="R117" s="1"/>
      <c r="S117" s="1"/>
      <c r="T117" s="1"/>
      <c r="U117" s="1" t="s">
        <v>843</v>
      </c>
      <c r="V117" s="1">
        <v>1</v>
      </c>
      <c r="W117" s="4">
        <v>40850</v>
      </c>
      <c r="X117" s="1" t="s">
        <v>626</v>
      </c>
      <c r="Y117" s="1">
        <v>43</v>
      </c>
      <c r="Z117" s="4">
        <v>950</v>
      </c>
      <c r="AA117" s="1" t="s">
        <v>881</v>
      </c>
      <c r="AB117" s="1" t="s">
        <v>865</v>
      </c>
      <c r="AC117" s="1" t="s">
        <v>468</v>
      </c>
      <c r="AD117" s="1" t="s">
        <v>630</v>
      </c>
      <c r="AE117" s="1" t="s">
        <v>540</v>
      </c>
      <c r="AF117" s="1" t="s">
        <v>630</v>
      </c>
      <c r="AG117" s="4">
        <v>40850</v>
      </c>
      <c r="AH117" s="4">
        <v>950</v>
      </c>
      <c r="AI117" s="1"/>
      <c r="AJ117" s="1"/>
      <c r="AK117" s="1"/>
      <c r="AL117" s="1" t="s">
        <v>808</v>
      </c>
      <c r="AM117" s="1" t="s">
        <v>275</v>
      </c>
      <c r="AN117" s="1"/>
      <c r="AO117" s="1" t="s">
        <v>95</v>
      </c>
      <c r="AP117" s="1"/>
      <c r="AQ117" s="1"/>
      <c r="AR117" s="2"/>
      <c r="AS117" s="1"/>
      <c r="AT117" s="1"/>
      <c r="AU117" s="1"/>
      <c r="AV117" s="1" t="s">
        <v>851</v>
      </c>
      <c r="AW117" s="5">
        <v>44105.595007724471</v>
      </c>
      <c r="AX117" s="1" t="s">
        <v>211</v>
      </c>
      <c r="AY117" s="4">
        <v>40850</v>
      </c>
      <c r="AZ117" s="1"/>
      <c r="BA117" s="3">
        <v>44113</v>
      </c>
      <c r="BB117" s="5">
        <v>44196</v>
      </c>
      <c r="BC117" s="1" t="s">
        <v>872</v>
      </c>
      <c r="BD117" s="1"/>
      <c r="BE117" s="1"/>
      <c r="BF117" s="1" t="s">
        <v>103</v>
      </c>
    </row>
    <row r="118" spans="1:58" x14ac:dyDescent="0.25">
      <c r="A118" s="1">
        <v>117</v>
      </c>
      <c r="B118" s="2" t="str">
        <f>HYPERLINK("https://my.zakupki.prom.ua/remote/dispatcher/state_purchase_view/21493122", "UA-2020-11-26-010550-b")</f>
        <v>UA-2020-11-26-010550-b</v>
      </c>
      <c r="C118" s="2" t="s">
        <v>626</v>
      </c>
      <c r="D118" s="1" t="s">
        <v>822</v>
      </c>
      <c r="E118" s="1" t="s">
        <v>820</v>
      </c>
      <c r="F118" s="1" t="s">
        <v>154</v>
      </c>
      <c r="G118" s="1" t="s">
        <v>538</v>
      </c>
      <c r="H118" s="1" t="s">
        <v>750</v>
      </c>
      <c r="I118" s="1" t="s">
        <v>769</v>
      </c>
      <c r="J118" s="1" t="s">
        <v>112</v>
      </c>
      <c r="K118" s="1" t="s">
        <v>598</v>
      </c>
      <c r="L118" s="1" t="s">
        <v>598</v>
      </c>
      <c r="M118" s="1" t="s">
        <v>104</v>
      </c>
      <c r="N118" s="1" t="s">
        <v>104</v>
      </c>
      <c r="O118" s="1" t="s">
        <v>104</v>
      </c>
      <c r="P118" s="3">
        <v>44161</v>
      </c>
      <c r="Q118" s="3">
        <v>44161</v>
      </c>
      <c r="R118" s="3">
        <v>44167</v>
      </c>
      <c r="S118" s="3">
        <v>44161</v>
      </c>
      <c r="T118" s="3">
        <v>44177</v>
      </c>
      <c r="U118" s="1" t="s">
        <v>844</v>
      </c>
      <c r="V118" s="1">
        <v>1</v>
      </c>
      <c r="W118" s="4">
        <v>1164840</v>
      </c>
      <c r="X118" s="1" t="s">
        <v>626</v>
      </c>
      <c r="Y118" s="1" t="s">
        <v>860</v>
      </c>
      <c r="Z118" s="1" t="s">
        <v>860</v>
      </c>
      <c r="AA118" s="1" t="s">
        <v>860</v>
      </c>
      <c r="AB118" s="4">
        <v>11648.4</v>
      </c>
      <c r="AC118" s="1" t="s">
        <v>468</v>
      </c>
      <c r="AD118" s="1" t="s">
        <v>750</v>
      </c>
      <c r="AE118" s="1" t="s">
        <v>540</v>
      </c>
      <c r="AF118" s="1" t="s">
        <v>630</v>
      </c>
      <c r="AG118" s="1"/>
      <c r="AH118" s="1" t="s">
        <v>860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2"/>
      <c r="AS118" s="1"/>
      <c r="AT118" s="1"/>
      <c r="AU118" s="1"/>
      <c r="AV118" s="1" t="s">
        <v>852</v>
      </c>
      <c r="AW118" s="5">
        <v>44177.676719138515</v>
      </c>
      <c r="AX118" s="1"/>
      <c r="AY118" s="1"/>
      <c r="AZ118" s="1"/>
      <c r="BA118" s="3">
        <v>44561</v>
      </c>
      <c r="BB118" s="1"/>
      <c r="BC118" s="1"/>
      <c r="BD118" s="1"/>
      <c r="BE118" s="1"/>
      <c r="BF118" s="1" t="s">
        <v>123</v>
      </c>
    </row>
    <row r="119" spans="1:58" x14ac:dyDescent="0.25">
      <c r="A119" s="1">
        <v>118</v>
      </c>
      <c r="B119" s="2" t="str">
        <f>HYPERLINK("https://my.zakupki.prom.ua/remote/dispatcher/state_purchase_view/21871696", "UA-2020-12-08-005769-c")</f>
        <v>UA-2020-12-08-005769-c</v>
      </c>
      <c r="C119" s="2" t="s">
        <v>626</v>
      </c>
      <c r="D119" s="1" t="s">
        <v>613</v>
      </c>
      <c r="E119" s="1" t="s">
        <v>614</v>
      </c>
      <c r="F119" s="1" t="s">
        <v>384</v>
      </c>
      <c r="G119" s="1" t="s">
        <v>569</v>
      </c>
      <c r="H119" s="1" t="s">
        <v>750</v>
      </c>
      <c r="I119" s="1" t="s">
        <v>769</v>
      </c>
      <c r="J119" s="1" t="s">
        <v>112</v>
      </c>
      <c r="K119" s="1" t="s">
        <v>598</v>
      </c>
      <c r="L119" s="1" t="s">
        <v>598</v>
      </c>
      <c r="M119" s="1" t="s">
        <v>104</v>
      </c>
      <c r="N119" s="1" t="s">
        <v>104</v>
      </c>
      <c r="O119" s="1" t="s">
        <v>104</v>
      </c>
      <c r="P119" s="3">
        <v>44173</v>
      </c>
      <c r="Q119" s="1"/>
      <c r="R119" s="1"/>
      <c r="S119" s="1"/>
      <c r="T119" s="1"/>
      <c r="U119" s="1" t="s">
        <v>843</v>
      </c>
      <c r="V119" s="1">
        <v>1</v>
      </c>
      <c r="W119" s="4">
        <v>49950</v>
      </c>
      <c r="X119" s="1" t="s">
        <v>626</v>
      </c>
      <c r="Y119" s="1">
        <v>37</v>
      </c>
      <c r="Z119" s="4">
        <v>1350</v>
      </c>
      <c r="AA119" s="1" t="s">
        <v>881</v>
      </c>
      <c r="AB119" s="1" t="s">
        <v>865</v>
      </c>
      <c r="AC119" s="1" t="s">
        <v>468</v>
      </c>
      <c r="AD119" s="1" t="s">
        <v>630</v>
      </c>
      <c r="AE119" s="1" t="s">
        <v>540</v>
      </c>
      <c r="AF119" s="1" t="s">
        <v>630</v>
      </c>
      <c r="AG119" s="4">
        <v>49950</v>
      </c>
      <c r="AH119" s="4">
        <v>1350</v>
      </c>
      <c r="AI119" s="1"/>
      <c r="AJ119" s="1"/>
      <c r="AK119" s="1"/>
      <c r="AL119" s="1" t="s">
        <v>795</v>
      </c>
      <c r="AM119" s="1" t="s">
        <v>328</v>
      </c>
      <c r="AN119" s="1"/>
      <c r="AO119" s="1" t="s">
        <v>48</v>
      </c>
      <c r="AP119" s="1"/>
      <c r="AQ119" s="1"/>
      <c r="AR119" s="2"/>
      <c r="AS119" s="1"/>
      <c r="AT119" s="1"/>
      <c r="AU119" s="1"/>
      <c r="AV119" s="1" t="s">
        <v>851</v>
      </c>
      <c r="AW119" s="5">
        <v>44173.513670364424</v>
      </c>
      <c r="AX119" s="1" t="s">
        <v>351</v>
      </c>
      <c r="AY119" s="4">
        <v>49950</v>
      </c>
      <c r="AZ119" s="1"/>
      <c r="BA119" s="3">
        <v>44179</v>
      </c>
      <c r="BB119" s="5">
        <v>44196</v>
      </c>
      <c r="BC119" s="1" t="s">
        <v>872</v>
      </c>
      <c r="BD119" s="1"/>
      <c r="BE119" s="1"/>
      <c r="BF119" s="1" t="s">
        <v>103</v>
      </c>
    </row>
    <row r="120" spans="1:58" x14ac:dyDescent="0.25">
      <c r="A120" s="1">
        <v>119</v>
      </c>
      <c r="B120" s="2" t="str">
        <f>HYPERLINK("https://my.zakupki.prom.ua/remote/dispatcher/state_purchase_view/21876959", "UA-2020-12-08-007269-c")</f>
        <v>UA-2020-12-08-007269-c</v>
      </c>
      <c r="C120" s="2" t="s">
        <v>626</v>
      </c>
      <c r="D120" s="1" t="s">
        <v>662</v>
      </c>
      <c r="E120" s="1" t="s">
        <v>662</v>
      </c>
      <c r="F120" s="1" t="s">
        <v>443</v>
      </c>
      <c r="G120" s="1" t="s">
        <v>569</v>
      </c>
      <c r="H120" s="1" t="s">
        <v>750</v>
      </c>
      <c r="I120" s="1" t="s">
        <v>769</v>
      </c>
      <c r="J120" s="1" t="s">
        <v>112</v>
      </c>
      <c r="K120" s="1" t="s">
        <v>598</v>
      </c>
      <c r="L120" s="1" t="s">
        <v>598</v>
      </c>
      <c r="M120" s="1" t="s">
        <v>104</v>
      </c>
      <c r="N120" s="1" t="s">
        <v>104</v>
      </c>
      <c r="O120" s="1" t="s">
        <v>104</v>
      </c>
      <c r="P120" s="3">
        <v>44173</v>
      </c>
      <c r="Q120" s="1"/>
      <c r="R120" s="1"/>
      <c r="S120" s="1"/>
      <c r="T120" s="1"/>
      <c r="U120" s="1" t="s">
        <v>843</v>
      </c>
      <c r="V120" s="1">
        <v>1</v>
      </c>
      <c r="W120" s="4">
        <v>2735</v>
      </c>
      <c r="X120" s="1" t="s">
        <v>626</v>
      </c>
      <c r="Y120" s="1">
        <v>1</v>
      </c>
      <c r="Z120" s="4">
        <v>2735</v>
      </c>
      <c r="AA120" s="1" t="s">
        <v>870</v>
      </c>
      <c r="AB120" s="1" t="s">
        <v>865</v>
      </c>
      <c r="AC120" s="1" t="s">
        <v>468</v>
      </c>
      <c r="AD120" s="1" t="s">
        <v>630</v>
      </c>
      <c r="AE120" s="1" t="s">
        <v>540</v>
      </c>
      <c r="AF120" s="1" t="s">
        <v>630</v>
      </c>
      <c r="AG120" s="4">
        <v>2735</v>
      </c>
      <c r="AH120" s="4">
        <v>2735</v>
      </c>
      <c r="AI120" s="1"/>
      <c r="AJ120" s="1"/>
      <c r="AK120" s="1"/>
      <c r="AL120" s="1" t="s">
        <v>737</v>
      </c>
      <c r="AM120" s="1" t="s">
        <v>368</v>
      </c>
      <c r="AN120" s="1"/>
      <c r="AO120" s="1" t="s">
        <v>55</v>
      </c>
      <c r="AP120" s="1"/>
      <c r="AQ120" s="1"/>
      <c r="AR120" s="2"/>
      <c r="AS120" s="1"/>
      <c r="AT120" s="1"/>
      <c r="AU120" s="1"/>
      <c r="AV120" s="1" t="s">
        <v>851</v>
      </c>
      <c r="AW120" s="5">
        <v>44173.549629093104</v>
      </c>
      <c r="AX120" s="1" t="s">
        <v>457</v>
      </c>
      <c r="AY120" s="4">
        <v>2735</v>
      </c>
      <c r="AZ120" s="3">
        <v>44173</v>
      </c>
      <c r="BA120" s="3">
        <v>44196</v>
      </c>
      <c r="BB120" s="5">
        <v>44196</v>
      </c>
      <c r="BC120" s="1" t="s">
        <v>872</v>
      </c>
      <c r="BD120" s="1"/>
      <c r="BE120" s="1"/>
      <c r="BF120" s="1" t="s">
        <v>103</v>
      </c>
    </row>
    <row r="121" spans="1:58" x14ac:dyDescent="0.25">
      <c r="A121" s="1">
        <v>120</v>
      </c>
      <c r="B121" s="2" t="str">
        <f>HYPERLINK("https://my.zakupki.prom.ua/remote/dispatcher/state_purchase_view/21832118", "UA-2020-12-07-002980-c")</f>
        <v>UA-2020-12-07-002980-c</v>
      </c>
      <c r="C121" s="2" t="s">
        <v>626</v>
      </c>
      <c r="D121" s="1" t="s">
        <v>532</v>
      </c>
      <c r="E121" s="1" t="s">
        <v>531</v>
      </c>
      <c r="F121" s="1" t="s">
        <v>440</v>
      </c>
      <c r="G121" s="1" t="s">
        <v>569</v>
      </c>
      <c r="H121" s="1" t="s">
        <v>750</v>
      </c>
      <c r="I121" s="1" t="s">
        <v>769</v>
      </c>
      <c r="J121" s="1" t="s">
        <v>112</v>
      </c>
      <c r="K121" s="1" t="s">
        <v>598</v>
      </c>
      <c r="L121" s="1" t="s">
        <v>598</v>
      </c>
      <c r="M121" s="1" t="s">
        <v>104</v>
      </c>
      <c r="N121" s="1" t="s">
        <v>104</v>
      </c>
      <c r="O121" s="1" t="s">
        <v>104</v>
      </c>
      <c r="P121" s="3">
        <v>44172</v>
      </c>
      <c r="Q121" s="1"/>
      <c r="R121" s="1"/>
      <c r="S121" s="1"/>
      <c r="T121" s="1"/>
      <c r="U121" s="1" t="s">
        <v>843</v>
      </c>
      <c r="V121" s="1">
        <v>1</v>
      </c>
      <c r="W121" s="4">
        <v>225</v>
      </c>
      <c r="X121" s="1" t="s">
        <v>626</v>
      </c>
      <c r="Y121" s="1">
        <v>1</v>
      </c>
      <c r="Z121" s="4">
        <v>225</v>
      </c>
      <c r="AA121" s="1" t="s">
        <v>870</v>
      </c>
      <c r="AB121" s="1" t="s">
        <v>865</v>
      </c>
      <c r="AC121" s="1" t="s">
        <v>468</v>
      </c>
      <c r="AD121" s="1" t="s">
        <v>630</v>
      </c>
      <c r="AE121" s="1" t="s">
        <v>540</v>
      </c>
      <c r="AF121" s="1" t="s">
        <v>630</v>
      </c>
      <c r="AG121" s="4">
        <v>225</v>
      </c>
      <c r="AH121" s="4">
        <v>225</v>
      </c>
      <c r="AI121" s="1"/>
      <c r="AJ121" s="1"/>
      <c r="AK121" s="1"/>
      <c r="AL121" s="1" t="s">
        <v>796</v>
      </c>
      <c r="AM121" s="1" t="s">
        <v>193</v>
      </c>
      <c r="AN121" s="1"/>
      <c r="AO121" s="1" t="s">
        <v>84</v>
      </c>
      <c r="AP121" s="1"/>
      <c r="AQ121" s="1"/>
      <c r="AR121" s="2"/>
      <c r="AS121" s="1"/>
      <c r="AT121" s="1"/>
      <c r="AU121" s="1"/>
      <c r="AV121" s="1" t="s">
        <v>851</v>
      </c>
      <c r="AW121" s="5">
        <v>44172.680760129013</v>
      </c>
      <c r="AX121" s="1" t="s">
        <v>142</v>
      </c>
      <c r="AY121" s="4">
        <v>225</v>
      </c>
      <c r="AZ121" s="1"/>
      <c r="BA121" s="3">
        <v>44195</v>
      </c>
      <c r="BB121" s="5">
        <v>44196</v>
      </c>
      <c r="BC121" s="1" t="s">
        <v>872</v>
      </c>
      <c r="BD121" s="1"/>
      <c r="BE121" s="1"/>
      <c r="BF121" s="1" t="s">
        <v>103</v>
      </c>
    </row>
    <row r="122" spans="1:58" x14ac:dyDescent="0.25">
      <c r="A122" s="1">
        <v>121</v>
      </c>
      <c r="B122" s="2" t="str">
        <f>HYPERLINK("https://my.zakupki.prom.ua/remote/dispatcher/state_purchase_view/21979807", "UA-2020-12-10-002957-c")</f>
        <v>UA-2020-12-10-002957-c</v>
      </c>
      <c r="C122" s="2" t="s">
        <v>626</v>
      </c>
      <c r="D122" s="1" t="s">
        <v>607</v>
      </c>
      <c r="E122" s="1" t="s">
        <v>727</v>
      </c>
      <c r="F122" s="1" t="s">
        <v>388</v>
      </c>
      <c r="G122" s="1" t="s">
        <v>569</v>
      </c>
      <c r="H122" s="1" t="s">
        <v>750</v>
      </c>
      <c r="I122" s="1" t="s">
        <v>769</v>
      </c>
      <c r="J122" s="1" t="s">
        <v>112</v>
      </c>
      <c r="K122" s="1" t="s">
        <v>598</v>
      </c>
      <c r="L122" s="1" t="s">
        <v>598</v>
      </c>
      <c r="M122" s="1" t="s">
        <v>104</v>
      </c>
      <c r="N122" s="1" t="s">
        <v>104</v>
      </c>
      <c r="O122" s="1" t="s">
        <v>104</v>
      </c>
      <c r="P122" s="3">
        <v>44175</v>
      </c>
      <c r="Q122" s="1"/>
      <c r="R122" s="1"/>
      <c r="S122" s="1"/>
      <c r="T122" s="1"/>
      <c r="U122" s="1" t="s">
        <v>843</v>
      </c>
      <c r="V122" s="1">
        <v>1</v>
      </c>
      <c r="W122" s="4">
        <v>49500</v>
      </c>
      <c r="X122" s="1" t="s">
        <v>626</v>
      </c>
      <c r="Y122" s="1" t="s">
        <v>860</v>
      </c>
      <c r="Z122" s="1" t="s">
        <v>860</v>
      </c>
      <c r="AA122" s="1" t="s">
        <v>860</v>
      </c>
      <c r="AB122" s="1" t="s">
        <v>865</v>
      </c>
      <c r="AC122" s="1" t="s">
        <v>468</v>
      </c>
      <c r="AD122" s="1" t="s">
        <v>630</v>
      </c>
      <c r="AE122" s="1" t="s">
        <v>540</v>
      </c>
      <c r="AF122" s="1" t="s">
        <v>630</v>
      </c>
      <c r="AG122" s="4">
        <v>49500</v>
      </c>
      <c r="AH122" s="1" t="s">
        <v>860</v>
      </c>
      <c r="AI122" s="1"/>
      <c r="AJ122" s="1"/>
      <c r="AK122" s="1"/>
      <c r="AL122" s="1" t="s">
        <v>802</v>
      </c>
      <c r="AM122" s="1" t="s">
        <v>171</v>
      </c>
      <c r="AN122" s="1"/>
      <c r="AO122" s="1" t="s">
        <v>73</v>
      </c>
      <c r="AP122" s="1"/>
      <c r="AQ122" s="1"/>
      <c r="AR122" s="2"/>
      <c r="AS122" s="1"/>
      <c r="AT122" s="1"/>
      <c r="AU122" s="1"/>
      <c r="AV122" s="1" t="s">
        <v>851</v>
      </c>
      <c r="AW122" s="5">
        <v>44175.461692517187</v>
      </c>
      <c r="AX122" s="1" t="s">
        <v>353</v>
      </c>
      <c r="AY122" s="4">
        <v>49500</v>
      </c>
      <c r="AZ122" s="1"/>
      <c r="BA122" s="3">
        <v>44196</v>
      </c>
      <c r="BB122" s="5">
        <v>44196</v>
      </c>
      <c r="BC122" s="1" t="s">
        <v>872</v>
      </c>
      <c r="BD122" s="1"/>
      <c r="BE122" s="1"/>
      <c r="BF122" s="1" t="s">
        <v>103</v>
      </c>
    </row>
    <row r="123" spans="1:58" x14ac:dyDescent="0.25">
      <c r="A123" s="1">
        <v>122</v>
      </c>
      <c r="B123" s="2" t="str">
        <f>HYPERLINK("https://my.zakupki.prom.ua/remote/dispatcher/state_purchase_view/21103345", "UA-2020-11-16-008552-c")</f>
        <v>UA-2020-11-16-008552-c</v>
      </c>
      <c r="C123" s="2" t="s">
        <v>626</v>
      </c>
      <c r="D123" s="1" t="s">
        <v>518</v>
      </c>
      <c r="E123" s="1" t="s">
        <v>518</v>
      </c>
      <c r="F123" s="1" t="s">
        <v>440</v>
      </c>
      <c r="G123" s="1" t="s">
        <v>569</v>
      </c>
      <c r="H123" s="1" t="s">
        <v>750</v>
      </c>
      <c r="I123" s="1" t="s">
        <v>769</v>
      </c>
      <c r="J123" s="1" t="s">
        <v>112</v>
      </c>
      <c r="K123" s="1" t="s">
        <v>598</v>
      </c>
      <c r="L123" s="1" t="s">
        <v>598</v>
      </c>
      <c r="M123" s="1" t="s">
        <v>104</v>
      </c>
      <c r="N123" s="1" t="s">
        <v>104</v>
      </c>
      <c r="O123" s="1" t="s">
        <v>104</v>
      </c>
      <c r="P123" s="3">
        <v>44151</v>
      </c>
      <c r="Q123" s="1"/>
      <c r="R123" s="1"/>
      <c r="S123" s="1"/>
      <c r="T123" s="1"/>
      <c r="U123" s="1" t="s">
        <v>843</v>
      </c>
      <c r="V123" s="1">
        <v>1</v>
      </c>
      <c r="W123" s="4">
        <v>158</v>
      </c>
      <c r="X123" s="1" t="s">
        <v>626</v>
      </c>
      <c r="Y123" s="1">
        <v>1</v>
      </c>
      <c r="Z123" s="4">
        <v>158</v>
      </c>
      <c r="AA123" s="1" t="s">
        <v>870</v>
      </c>
      <c r="AB123" s="1" t="s">
        <v>865</v>
      </c>
      <c r="AC123" s="1" t="s">
        <v>468</v>
      </c>
      <c r="AD123" s="1" t="s">
        <v>630</v>
      </c>
      <c r="AE123" s="1" t="s">
        <v>540</v>
      </c>
      <c r="AF123" s="1" t="s">
        <v>630</v>
      </c>
      <c r="AG123" s="4">
        <v>158</v>
      </c>
      <c r="AH123" s="4">
        <v>158</v>
      </c>
      <c r="AI123" s="1"/>
      <c r="AJ123" s="1"/>
      <c r="AK123" s="1"/>
      <c r="AL123" s="1" t="s">
        <v>499</v>
      </c>
      <c r="AM123" s="1" t="s">
        <v>110</v>
      </c>
      <c r="AN123" s="1"/>
      <c r="AO123" s="1" t="s">
        <v>69</v>
      </c>
      <c r="AP123" s="1"/>
      <c r="AQ123" s="1"/>
      <c r="AR123" s="2"/>
      <c r="AS123" s="1"/>
      <c r="AT123" s="1"/>
      <c r="AU123" s="1"/>
      <c r="AV123" s="1" t="s">
        <v>851</v>
      </c>
      <c r="AW123" s="5">
        <v>44151.613470345743</v>
      </c>
      <c r="AX123" s="1" t="s">
        <v>316</v>
      </c>
      <c r="AY123" s="4">
        <v>158</v>
      </c>
      <c r="AZ123" s="1"/>
      <c r="BA123" s="3">
        <v>44181</v>
      </c>
      <c r="BB123" s="5">
        <v>44196</v>
      </c>
      <c r="BC123" s="1" t="s">
        <v>872</v>
      </c>
      <c r="BD123" s="1"/>
      <c r="BE123" s="1"/>
      <c r="BF123" s="1" t="s">
        <v>103</v>
      </c>
    </row>
    <row r="124" spans="1:58" x14ac:dyDescent="0.25">
      <c r="A124" s="1">
        <v>123</v>
      </c>
      <c r="B124" s="2" t="str">
        <f>HYPERLINK("https://my.zakupki.prom.ua/remote/dispatcher/state_purchase_view/21625893", "UA-2020-12-01-010835-b")</f>
        <v>UA-2020-12-01-010835-b</v>
      </c>
      <c r="C124" s="2" t="s">
        <v>626</v>
      </c>
      <c r="D124" s="1" t="s">
        <v>606</v>
      </c>
      <c r="E124" s="1" t="s">
        <v>605</v>
      </c>
      <c r="F124" s="1" t="s">
        <v>410</v>
      </c>
      <c r="G124" s="1" t="s">
        <v>569</v>
      </c>
      <c r="H124" s="1" t="s">
        <v>750</v>
      </c>
      <c r="I124" s="1" t="s">
        <v>769</v>
      </c>
      <c r="J124" s="1" t="s">
        <v>112</v>
      </c>
      <c r="K124" s="1" t="s">
        <v>598</v>
      </c>
      <c r="L124" s="1" t="s">
        <v>598</v>
      </c>
      <c r="M124" s="1" t="s">
        <v>104</v>
      </c>
      <c r="N124" s="1" t="s">
        <v>104</v>
      </c>
      <c r="O124" s="1" t="s">
        <v>104</v>
      </c>
      <c r="P124" s="3">
        <v>44166</v>
      </c>
      <c r="Q124" s="1"/>
      <c r="R124" s="1"/>
      <c r="S124" s="1"/>
      <c r="T124" s="1"/>
      <c r="U124" s="1" t="s">
        <v>843</v>
      </c>
      <c r="V124" s="1">
        <v>1</v>
      </c>
      <c r="W124" s="4">
        <v>49999</v>
      </c>
      <c r="X124" s="1" t="s">
        <v>626</v>
      </c>
      <c r="Y124" s="1" t="s">
        <v>860</v>
      </c>
      <c r="Z124" s="1" t="s">
        <v>860</v>
      </c>
      <c r="AA124" s="1" t="s">
        <v>860</v>
      </c>
      <c r="AB124" s="1" t="s">
        <v>865</v>
      </c>
      <c r="AC124" s="1" t="s">
        <v>468</v>
      </c>
      <c r="AD124" s="1" t="s">
        <v>630</v>
      </c>
      <c r="AE124" s="1" t="s">
        <v>540</v>
      </c>
      <c r="AF124" s="1" t="s">
        <v>630</v>
      </c>
      <c r="AG124" s="4">
        <v>49999</v>
      </c>
      <c r="AH124" s="1" t="s">
        <v>860</v>
      </c>
      <c r="AI124" s="1"/>
      <c r="AJ124" s="1"/>
      <c r="AK124" s="1"/>
      <c r="AL124" s="1" t="s">
        <v>9</v>
      </c>
      <c r="AM124" s="1" t="s">
        <v>175</v>
      </c>
      <c r="AN124" s="1"/>
      <c r="AO124" s="1" t="s">
        <v>49</v>
      </c>
      <c r="AP124" s="1"/>
      <c r="AQ124" s="1"/>
      <c r="AR124" s="2"/>
      <c r="AS124" s="1"/>
      <c r="AT124" s="1"/>
      <c r="AU124" s="1"/>
      <c r="AV124" s="1" t="s">
        <v>851</v>
      </c>
      <c r="AW124" s="5">
        <v>44166.714385484964</v>
      </c>
      <c r="AX124" s="1" t="s">
        <v>323</v>
      </c>
      <c r="AY124" s="4">
        <v>49999</v>
      </c>
      <c r="AZ124" s="1"/>
      <c r="BA124" s="3">
        <v>44185</v>
      </c>
      <c r="BB124" s="5">
        <v>44196</v>
      </c>
      <c r="BC124" s="1" t="s">
        <v>872</v>
      </c>
      <c r="BD124" s="1"/>
      <c r="BE124" s="1"/>
      <c r="BF124" s="1" t="s">
        <v>103</v>
      </c>
    </row>
    <row r="125" spans="1:58" x14ac:dyDescent="0.25">
      <c r="A125" s="1">
        <v>124</v>
      </c>
      <c r="B125" s="2" t="str">
        <f>HYPERLINK("https://my.zakupki.prom.ua/remote/dispatcher/state_purchase_view/21532103", "UA-2020-11-27-007868-b")</f>
        <v>UA-2020-11-27-007868-b</v>
      </c>
      <c r="C125" s="2" t="str">
        <f>HYPERLINK("https://my.zakupki.prom.ua/remote/dispatcher/state_purchase_lot_view/588039", "UA-2020-11-27-007868-b-L1")</f>
        <v>UA-2020-11-27-007868-b-L1</v>
      </c>
      <c r="D125" s="1" t="s">
        <v>839</v>
      </c>
      <c r="E125" s="1" t="s">
        <v>835</v>
      </c>
      <c r="F125" s="1" t="s">
        <v>143</v>
      </c>
      <c r="G125" s="1" t="s">
        <v>538</v>
      </c>
      <c r="H125" s="1" t="s">
        <v>750</v>
      </c>
      <c r="I125" s="1" t="s">
        <v>769</v>
      </c>
      <c r="J125" s="1" t="s">
        <v>112</v>
      </c>
      <c r="K125" s="1" t="s">
        <v>598</v>
      </c>
      <c r="L125" s="1" t="s">
        <v>598</v>
      </c>
      <c r="M125" s="1" t="s">
        <v>105</v>
      </c>
      <c r="N125" s="1" t="s">
        <v>105</v>
      </c>
      <c r="O125" s="1" t="s">
        <v>105</v>
      </c>
      <c r="P125" s="3">
        <v>44162</v>
      </c>
      <c r="Q125" s="3">
        <v>44162</v>
      </c>
      <c r="R125" s="3">
        <v>44168</v>
      </c>
      <c r="S125" s="3">
        <v>44162</v>
      </c>
      <c r="T125" s="3">
        <v>44178</v>
      </c>
      <c r="U125" s="1" t="s">
        <v>844</v>
      </c>
      <c r="V125" s="1">
        <v>2</v>
      </c>
      <c r="W125" s="4">
        <v>3240000</v>
      </c>
      <c r="X125" s="4">
        <v>1560000</v>
      </c>
      <c r="Y125" s="1">
        <v>6000</v>
      </c>
      <c r="Z125" s="4">
        <v>260</v>
      </c>
      <c r="AA125" s="1" t="s">
        <v>859</v>
      </c>
      <c r="AB125" s="4">
        <v>15600</v>
      </c>
      <c r="AC125" s="1" t="s">
        <v>468</v>
      </c>
      <c r="AD125" s="1" t="s">
        <v>750</v>
      </c>
      <c r="AE125" s="1" t="s">
        <v>540</v>
      </c>
      <c r="AF125" s="1" t="s">
        <v>630</v>
      </c>
      <c r="AG125" s="4">
        <v>1437240</v>
      </c>
      <c r="AH125" s="4">
        <v>239.54</v>
      </c>
      <c r="AI125" s="1" t="s">
        <v>817</v>
      </c>
      <c r="AJ125" s="4">
        <v>122760</v>
      </c>
      <c r="AK125" s="4">
        <v>7.8692307692307686E-2</v>
      </c>
      <c r="AL125" s="1"/>
      <c r="AM125" s="1"/>
      <c r="AN125" s="1"/>
      <c r="AO125" s="1"/>
      <c r="AP125" s="1"/>
      <c r="AQ125" s="1"/>
      <c r="AR125" s="2" t="str">
        <f>HYPERLINK("https://auction.openprocurement.org/tenders/78a4ec909ad84641bda10b192c93c2c4_bf7e98759f204fdab91d6551c18ac657")</f>
        <v>https://auction.openprocurement.org/tenders/78a4ec909ad84641bda10b192c93c2c4_bf7e98759f204fdab91d6551c18ac657</v>
      </c>
      <c r="AS125" s="1"/>
      <c r="AT125" s="1"/>
      <c r="AU125" s="1"/>
      <c r="AV125" s="1" t="s">
        <v>877</v>
      </c>
      <c r="AW125" s="5">
        <v>44194.002858708147</v>
      </c>
      <c r="AX125" s="1"/>
      <c r="AY125" s="1"/>
      <c r="AZ125" s="1"/>
      <c r="BA125" s="3">
        <v>44561</v>
      </c>
      <c r="BB125" s="1"/>
      <c r="BC125" s="1"/>
      <c r="BD125" s="1" t="s">
        <v>764</v>
      </c>
      <c r="BE125" s="1"/>
      <c r="BF125" s="1" t="s">
        <v>290</v>
      </c>
    </row>
    <row r="126" spans="1:58" x14ac:dyDescent="0.25">
      <c r="A126" s="1">
        <v>125</v>
      </c>
      <c r="B126" s="2" t="str">
        <f>HYPERLINK("https://my.zakupki.prom.ua/remote/dispatcher/state_purchase_view/21532103", "UA-2020-11-27-007868-b")</f>
        <v>UA-2020-11-27-007868-b</v>
      </c>
      <c r="C126" s="2" t="str">
        <f>HYPERLINK("https://my.zakupki.prom.ua/remote/dispatcher/state_purchase_lot_view/588040", "UA-2020-11-27-007868-b-L2")</f>
        <v>UA-2020-11-27-007868-b-L2</v>
      </c>
      <c r="D126" s="1" t="s">
        <v>837</v>
      </c>
      <c r="E126" s="1" t="s">
        <v>595</v>
      </c>
      <c r="F126" s="1" t="s">
        <v>143</v>
      </c>
      <c r="G126" s="1" t="s">
        <v>538</v>
      </c>
      <c r="H126" s="1" t="s">
        <v>750</v>
      </c>
      <c r="I126" s="1" t="s">
        <v>769</v>
      </c>
      <c r="J126" s="1" t="s">
        <v>112</v>
      </c>
      <c r="K126" s="1" t="s">
        <v>598</v>
      </c>
      <c r="L126" s="1" t="s">
        <v>598</v>
      </c>
      <c r="M126" s="1" t="s">
        <v>105</v>
      </c>
      <c r="N126" s="1" t="s">
        <v>105</v>
      </c>
      <c r="O126" s="1" t="s">
        <v>105</v>
      </c>
      <c r="P126" s="3">
        <v>44162</v>
      </c>
      <c r="Q126" s="3">
        <v>44162</v>
      </c>
      <c r="R126" s="3">
        <v>44168</v>
      </c>
      <c r="S126" s="3">
        <v>44162</v>
      </c>
      <c r="T126" s="3">
        <v>44178</v>
      </c>
      <c r="U126" s="5">
        <v>44179.657731481479</v>
      </c>
      <c r="V126" s="1">
        <v>2</v>
      </c>
      <c r="W126" s="4">
        <v>3240000</v>
      </c>
      <c r="X126" s="4">
        <v>1470000</v>
      </c>
      <c r="Y126" s="1">
        <v>14000</v>
      </c>
      <c r="Z126" s="4">
        <v>105</v>
      </c>
      <c r="AA126" s="1" t="s">
        <v>859</v>
      </c>
      <c r="AB126" s="4">
        <v>14700</v>
      </c>
      <c r="AC126" s="1" t="s">
        <v>468</v>
      </c>
      <c r="AD126" s="1" t="s">
        <v>750</v>
      </c>
      <c r="AE126" s="1" t="s">
        <v>540</v>
      </c>
      <c r="AF126" s="1" t="s">
        <v>630</v>
      </c>
      <c r="AG126" s="4">
        <v>1329900</v>
      </c>
      <c r="AH126" s="4">
        <v>94.992857142857147</v>
      </c>
      <c r="AI126" s="1" t="s">
        <v>688</v>
      </c>
      <c r="AJ126" s="4">
        <v>140100</v>
      </c>
      <c r="AK126" s="4">
        <v>9.5306122448979597E-2</v>
      </c>
      <c r="AL126" s="1" t="s">
        <v>817</v>
      </c>
      <c r="AM126" s="1" t="s">
        <v>288</v>
      </c>
      <c r="AN126" s="1" t="s">
        <v>465</v>
      </c>
      <c r="AO126" s="1" t="s">
        <v>377</v>
      </c>
      <c r="AP126" s="4">
        <v>140000</v>
      </c>
      <c r="AQ126" s="4">
        <v>9.5238095238095233E-2</v>
      </c>
      <c r="AR126" s="2" t="str">
        <f>HYPERLINK("https://auction.openprocurement.org/tenders/78a4ec909ad84641bda10b192c93c2c4_1dc67f226b21424f8970865a3bf79d26")</f>
        <v>https://auction.openprocurement.org/tenders/78a4ec909ad84641bda10b192c93c2c4_1dc67f226b21424f8970865a3bf79d26</v>
      </c>
      <c r="AS126" s="1"/>
      <c r="AT126" s="3">
        <v>44194</v>
      </c>
      <c r="AU126" s="3">
        <v>44204</v>
      </c>
      <c r="AV126" s="1" t="s">
        <v>850</v>
      </c>
      <c r="AW126" s="5">
        <v>44200.504144925384</v>
      </c>
      <c r="AX126" s="1" t="s">
        <v>165</v>
      </c>
      <c r="AY126" s="4">
        <v>1330000</v>
      </c>
      <c r="AZ126" s="1"/>
      <c r="BA126" s="3">
        <v>44561</v>
      </c>
      <c r="BB126" s="5">
        <v>44561</v>
      </c>
      <c r="BC126" s="1" t="s">
        <v>872</v>
      </c>
      <c r="BD126" s="1"/>
      <c r="BE126" s="1"/>
      <c r="BF126" s="1" t="s">
        <v>292</v>
      </c>
    </row>
    <row r="127" spans="1:58" x14ac:dyDescent="0.25">
      <c r="A127" s="1">
        <v>126</v>
      </c>
      <c r="B127" s="2" t="str">
        <f>HYPERLINK("https://my.zakupki.prom.ua/remote/dispatcher/state_purchase_view/21532103", "UA-2020-11-27-007868-b")</f>
        <v>UA-2020-11-27-007868-b</v>
      </c>
      <c r="C127" s="2" t="str">
        <f>HYPERLINK("https://my.zakupki.prom.ua/remote/dispatcher/state_purchase_lot_view/588041", "UA-2020-11-27-007868-b-L3")</f>
        <v>UA-2020-11-27-007868-b-L3</v>
      </c>
      <c r="D127" s="1" t="s">
        <v>838</v>
      </c>
      <c r="E127" s="1" t="s">
        <v>651</v>
      </c>
      <c r="F127" s="1" t="s">
        <v>143</v>
      </c>
      <c r="G127" s="1" t="s">
        <v>538</v>
      </c>
      <c r="H127" s="1" t="s">
        <v>750</v>
      </c>
      <c r="I127" s="1" t="s">
        <v>769</v>
      </c>
      <c r="J127" s="1" t="s">
        <v>112</v>
      </c>
      <c r="K127" s="1" t="s">
        <v>598</v>
      </c>
      <c r="L127" s="1" t="s">
        <v>598</v>
      </c>
      <c r="M127" s="1" t="s">
        <v>105</v>
      </c>
      <c r="N127" s="1" t="s">
        <v>105</v>
      </c>
      <c r="O127" s="1" t="s">
        <v>105</v>
      </c>
      <c r="P127" s="3">
        <v>44162</v>
      </c>
      <c r="Q127" s="3">
        <v>44162</v>
      </c>
      <c r="R127" s="3">
        <v>44168</v>
      </c>
      <c r="S127" s="3">
        <v>44162</v>
      </c>
      <c r="T127" s="3">
        <v>44178</v>
      </c>
      <c r="U127" s="1" t="s">
        <v>844</v>
      </c>
      <c r="V127" s="1">
        <v>1</v>
      </c>
      <c r="W127" s="4">
        <v>3240000</v>
      </c>
      <c r="X127" s="4">
        <v>210000</v>
      </c>
      <c r="Y127" s="1">
        <v>3500</v>
      </c>
      <c r="Z127" s="4">
        <v>60</v>
      </c>
      <c r="AA127" s="1" t="s">
        <v>859</v>
      </c>
      <c r="AB127" s="4">
        <v>2100</v>
      </c>
      <c r="AC127" s="1" t="s">
        <v>468</v>
      </c>
      <c r="AD127" s="1" t="s">
        <v>750</v>
      </c>
      <c r="AE127" s="1" t="s">
        <v>540</v>
      </c>
      <c r="AF127" s="1" t="s">
        <v>630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2"/>
      <c r="AS127" s="1"/>
      <c r="AT127" s="1"/>
      <c r="AU127" s="1"/>
      <c r="AV127" s="1" t="s">
        <v>852</v>
      </c>
      <c r="AW127" s="5">
        <v>44178.620507560256</v>
      </c>
      <c r="AX127" s="1"/>
      <c r="AY127" s="1"/>
      <c r="AZ127" s="1"/>
      <c r="BA127" s="3">
        <v>44561</v>
      </c>
      <c r="BB127" s="1"/>
      <c r="BC127" s="1"/>
      <c r="BD127" s="1"/>
      <c r="BE127" s="1"/>
      <c r="BF127" s="1" t="s">
        <v>289</v>
      </c>
    </row>
    <row r="128" spans="1:58" x14ac:dyDescent="0.25">
      <c r="A128" s="1">
        <v>127</v>
      </c>
      <c r="B128" s="2" t="str">
        <f>HYPERLINK("https://my.zakupki.prom.ua/remote/dispatcher/state_purchase_view/19775956", "UA-2020-10-02-002590-a")</f>
        <v>UA-2020-10-02-002590-a</v>
      </c>
      <c r="C128" s="2" t="s">
        <v>626</v>
      </c>
      <c r="D128" s="1" t="s">
        <v>650</v>
      </c>
      <c r="E128" s="1" t="s">
        <v>649</v>
      </c>
      <c r="F128" s="1" t="s">
        <v>430</v>
      </c>
      <c r="G128" s="1" t="s">
        <v>569</v>
      </c>
      <c r="H128" s="1" t="s">
        <v>750</v>
      </c>
      <c r="I128" s="1" t="s">
        <v>769</v>
      </c>
      <c r="J128" s="1" t="s">
        <v>112</v>
      </c>
      <c r="K128" s="1" t="s">
        <v>598</v>
      </c>
      <c r="L128" s="1" t="s">
        <v>598</v>
      </c>
      <c r="M128" s="1" t="s">
        <v>104</v>
      </c>
      <c r="N128" s="1" t="s">
        <v>104</v>
      </c>
      <c r="O128" s="1" t="s">
        <v>104</v>
      </c>
      <c r="P128" s="3">
        <v>44106</v>
      </c>
      <c r="Q128" s="1"/>
      <c r="R128" s="1"/>
      <c r="S128" s="1"/>
      <c r="T128" s="1"/>
      <c r="U128" s="1" t="s">
        <v>843</v>
      </c>
      <c r="V128" s="1">
        <v>1</v>
      </c>
      <c r="W128" s="4">
        <v>17990</v>
      </c>
      <c r="X128" s="1" t="s">
        <v>626</v>
      </c>
      <c r="Y128" s="1" t="s">
        <v>860</v>
      </c>
      <c r="Z128" s="1" t="s">
        <v>860</v>
      </c>
      <c r="AA128" s="1" t="s">
        <v>860</v>
      </c>
      <c r="AB128" s="1" t="s">
        <v>865</v>
      </c>
      <c r="AC128" s="1" t="s">
        <v>468</v>
      </c>
      <c r="AD128" s="1" t="s">
        <v>630</v>
      </c>
      <c r="AE128" s="1" t="s">
        <v>540</v>
      </c>
      <c r="AF128" s="1" t="s">
        <v>630</v>
      </c>
      <c r="AG128" s="4">
        <v>17990</v>
      </c>
      <c r="AH128" s="1" t="s">
        <v>860</v>
      </c>
      <c r="AI128" s="1"/>
      <c r="AJ128" s="1"/>
      <c r="AK128" s="1"/>
      <c r="AL128" s="1" t="s">
        <v>645</v>
      </c>
      <c r="AM128" s="1" t="s">
        <v>322</v>
      </c>
      <c r="AN128" s="1"/>
      <c r="AO128" s="1" t="s">
        <v>27</v>
      </c>
      <c r="AP128" s="1"/>
      <c r="AQ128" s="1"/>
      <c r="AR128" s="2"/>
      <c r="AS128" s="1"/>
      <c r="AT128" s="1"/>
      <c r="AU128" s="1"/>
      <c r="AV128" s="1" t="s">
        <v>851</v>
      </c>
      <c r="AW128" s="5">
        <v>44106.463150597119</v>
      </c>
      <c r="AX128" s="1" t="s">
        <v>221</v>
      </c>
      <c r="AY128" s="4">
        <v>17990</v>
      </c>
      <c r="AZ128" s="1"/>
      <c r="BA128" s="3">
        <v>44107</v>
      </c>
      <c r="BB128" s="5">
        <v>44196</v>
      </c>
      <c r="BC128" s="1" t="s">
        <v>872</v>
      </c>
      <c r="BD128" s="1"/>
      <c r="BE128" s="1"/>
      <c r="BF128" s="1" t="s">
        <v>103</v>
      </c>
    </row>
    <row r="129" spans="1:58" x14ac:dyDescent="0.25">
      <c r="A129" s="1">
        <v>128</v>
      </c>
      <c r="B129" s="2" t="str">
        <f>HYPERLINK("https://my.zakupki.prom.ua/remote/dispatcher/state_purchase_view/19904635", "UA-2020-10-07-006298-a")</f>
        <v>UA-2020-10-07-006298-a</v>
      </c>
      <c r="C129" s="2" t="s">
        <v>626</v>
      </c>
      <c r="D129" s="1" t="s">
        <v>675</v>
      </c>
      <c r="E129" s="1" t="s">
        <v>674</v>
      </c>
      <c r="F129" s="1" t="s">
        <v>421</v>
      </c>
      <c r="G129" s="1" t="s">
        <v>569</v>
      </c>
      <c r="H129" s="1" t="s">
        <v>750</v>
      </c>
      <c r="I129" s="1" t="s">
        <v>769</v>
      </c>
      <c r="J129" s="1" t="s">
        <v>112</v>
      </c>
      <c r="K129" s="1" t="s">
        <v>598</v>
      </c>
      <c r="L129" s="1" t="s">
        <v>598</v>
      </c>
      <c r="M129" s="1" t="s">
        <v>104</v>
      </c>
      <c r="N129" s="1" t="s">
        <v>104</v>
      </c>
      <c r="O129" s="1" t="s">
        <v>104</v>
      </c>
      <c r="P129" s="3">
        <v>44111</v>
      </c>
      <c r="Q129" s="1"/>
      <c r="R129" s="1"/>
      <c r="S129" s="1"/>
      <c r="T129" s="1"/>
      <c r="U129" s="1" t="s">
        <v>843</v>
      </c>
      <c r="V129" s="1">
        <v>1</v>
      </c>
      <c r="W129" s="4">
        <v>48940.800000000003</v>
      </c>
      <c r="X129" s="1" t="s">
        <v>626</v>
      </c>
      <c r="Y129" s="1">
        <v>1</v>
      </c>
      <c r="Z129" s="4">
        <v>48940.800000000003</v>
      </c>
      <c r="AA129" s="1" t="s">
        <v>873</v>
      </c>
      <c r="AB129" s="1" t="s">
        <v>865</v>
      </c>
      <c r="AC129" s="1" t="s">
        <v>468</v>
      </c>
      <c r="AD129" s="1" t="s">
        <v>750</v>
      </c>
      <c r="AE129" s="1" t="s">
        <v>540</v>
      </c>
      <c r="AF129" s="1" t="s">
        <v>630</v>
      </c>
      <c r="AG129" s="4">
        <v>48940.800000000003</v>
      </c>
      <c r="AH129" s="4">
        <v>48940.800000000003</v>
      </c>
      <c r="AI129" s="1"/>
      <c r="AJ129" s="1"/>
      <c r="AK129" s="1"/>
      <c r="AL129" s="1" t="s">
        <v>743</v>
      </c>
      <c r="AM129" s="1" t="s">
        <v>137</v>
      </c>
      <c r="AN129" s="1"/>
      <c r="AO129" s="1" t="s">
        <v>74</v>
      </c>
      <c r="AP129" s="1"/>
      <c r="AQ129" s="1"/>
      <c r="AR129" s="2"/>
      <c r="AS129" s="1"/>
      <c r="AT129" s="1"/>
      <c r="AU129" s="1"/>
      <c r="AV129" s="1" t="s">
        <v>851</v>
      </c>
      <c r="AW129" s="5">
        <v>44111.649734831793</v>
      </c>
      <c r="AX129" s="1" t="s">
        <v>238</v>
      </c>
      <c r="AY129" s="4">
        <v>48940.800000000003</v>
      </c>
      <c r="AZ129" s="1"/>
      <c r="BA129" s="3">
        <v>44140</v>
      </c>
      <c r="BB129" s="5">
        <v>44196</v>
      </c>
      <c r="BC129" s="1" t="s">
        <v>872</v>
      </c>
      <c r="BD129" s="1"/>
      <c r="BE129" s="1"/>
      <c r="BF129" s="1" t="s">
        <v>103</v>
      </c>
    </row>
    <row r="130" spans="1:58" x14ac:dyDescent="0.25">
      <c r="A130" s="1">
        <v>129</v>
      </c>
      <c r="B130" s="2" t="str">
        <f>HYPERLINK("https://my.zakupki.prom.ua/remote/dispatcher/state_purchase_view/19907318", "UA-2020-10-07-007026-a")</f>
        <v>UA-2020-10-07-007026-a</v>
      </c>
      <c r="C130" s="2" t="s">
        <v>626</v>
      </c>
      <c r="D130" s="1" t="s">
        <v>522</v>
      </c>
      <c r="E130" s="1" t="s">
        <v>522</v>
      </c>
      <c r="F130" s="1" t="s">
        <v>440</v>
      </c>
      <c r="G130" s="1" t="s">
        <v>569</v>
      </c>
      <c r="H130" s="1" t="s">
        <v>750</v>
      </c>
      <c r="I130" s="1" t="s">
        <v>769</v>
      </c>
      <c r="J130" s="1" t="s">
        <v>112</v>
      </c>
      <c r="K130" s="1" t="s">
        <v>598</v>
      </c>
      <c r="L130" s="1" t="s">
        <v>598</v>
      </c>
      <c r="M130" s="1" t="s">
        <v>104</v>
      </c>
      <c r="N130" s="1" t="s">
        <v>104</v>
      </c>
      <c r="O130" s="1" t="s">
        <v>104</v>
      </c>
      <c r="P130" s="3">
        <v>44111</v>
      </c>
      <c r="Q130" s="1"/>
      <c r="R130" s="1"/>
      <c r="S130" s="1"/>
      <c r="T130" s="1"/>
      <c r="U130" s="1" t="s">
        <v>843</v>
      </c>
      <c r="V130" s="1">
        <v>1</v>
      </c>
      <c r="W130" s="4">
        <v>466</v>
      </c>
      <c r="X130" s="1" t="s">
        <v>626</v>
      </c>
      <c r="Y130" s="1">
        <v>1</v>
      </c>
      <c r="Z130" s="4">
        <v>466</v>
      </c>
      <c r="AA130" s="1" t="s">
        <v>870</v>
      </c>
      <c r="AB130" s="1" t="s">
        <v>865</v>
      </c>
      <c r="AC130" s="1" t="s">
        <v>468</v>
      </c>
      <c r="AD130" s="1" t="s">
        <v>630</v>
      </c>
      <c r="AE130" s="1" t="s">
        <v>540</v>
      </c>
      <c r="AF130" s="1" t="s">
        <v>630</v>
      </c>
      <c r="AG130" s="4">
        <v>466</v>
      </c>
      <c r="AH130" s="4">
        <v>466</v>
      </c>
      <c r="AI130" s="1"/>
      <c r="AJ130" s="1"/>
      <c r="AK130" s="1"/>
      <c r="AL130" s="1" t="s">
        <v>499</v>
      </c>
      <c r="AM130" s="1" t="s">
        <v>110</v>
      </c>
      <c r="AN130" s="1"/>
      <c r="AO130" s="1" t="s">
        <v>69</v>
      </c>
      <c r="AP130" s="1"/>
      <c r="AQ130" s="1"/>
      <c r="AR130" s="2"/>
      <c r="AS130" s="1"/>
      <c r="AT130" s="1"/>
      <c r="AU130" s="1"/>
      <c r="AV130" s="1" t="s">
        <v>851</v>
      </c>
      <c r="AW130" s="5">
        <v>44111.619324557949</v>
      </c>
      <c r="AX130" s="1" t="s">
        <v>242</v>
      </c>
      <c r="AY130" s="4">
        <v>466</v>
      </c>
      <c r="AZ130" s="1"/>
      <c r="BA130" s="3">
        <v>44140</v>
      </c>
      <c r="BB130" s="5">
        <v>44196</v>
      </c>
      <c r="BC130" s="1" t="s">
        <v>872</v>
      </c>
      <c r="BD130" s="1"/>
      <c r="BE130" s="1"/>
      <c r="BF130" s="1" t="s">
        <v>103</v>
      </c>
    </row>
    <row r="131" spans="1:58" x14ac:dyDescent="0.25">
      <c r="A131" s="1">
        <v>130</v>
      </c>
      <c r="B131" s="2" t="str">
        <f>HYPERLINK("https://my.zakupki.prom.ua/remote/dispatcher/state_purchase_view/20311832", "UA-2020-10-21-005797-a")</f>
        <v>UA-2020-10-21-005797-a</v>
      </c>
      <c r="C131" s="2" t="s">
        <v>626</v>
      </c>
      <c r="D131" s="1" t="s">
        <v>568</v>
      </c>
      <c r="E131" s="1" t="s">
        <v>699</v>
      </c>
      <c r="F131" s="1" t="s">
        <v>454</v>
      </c>
      <c r="G131" s="1" t="s">
        <v>569</v>
      </c>
      <c r="H131" s="1" t="s">
        <v>750</v>
      </c>
      <c r="I131" s="1" t="s">
        <v>769</v>
      </c>
      <c r="J131" s="1" t="s">
        <v>112</v>
      </c>
      <c r="K131" s="1" t="s">
        <v>598</v>
      </c>
      <c r="L131" s="1" t="s">
        <v>598</v>
      </c>
      <c r="M131" s="1" t="s">
        <v>104</v>
      </c>
      <c r="N131" s="1" t="s">
        <v>104</v>
      </c>
      <c r="O131" s="1" t="s">
        <v>104</v>
      </c>
      <c r="P131" s="3">
        <v>44125</v>
      </c>
      <c r="Q131" s="1"/>
      <c r="R131" s="1"/>
      <c r="S131" s="1"/>
      <c r="T131" s="1"/>
      <c r="U131" s="1" t="s">
        <v>843</v>
      </c>
      <c r="V131" s="1">
        <v>1</v>
      </c>
      <c r="W131" s="4">
        <v>2931.62</v>
      </c>
      <c r="X131" s="1" t="s">
        <v>626</v>
      </c>
      <c r="Y131" s="1" t="s">
        <v>860</v>
      </c>
      <c r="Z131" s="1" t="s">
        <v>860</v>
      </c>
      <c r="AA131" s="1" t="s">
        <v>860</v>
      </c>
      <c r="AB131" s="1" t="s">
        <v>865</v>
      </c>
      <c r="AC131" s="1" t="s">
        <v>468</v>
      </c>
      <c r="AD131" s="1" t="s">
        <v>750</v>
      </c>
      <c r="AE131" s="1" t="s">
        <v>540</v>
      </c>
      <c r="AF131" s="1" t="s">
        <v>630</v>
      </c>
      <c r="AG131" s="4">
        <v>2931.62</v>
      </c>
      <c r="AH131" s="1" t="s">
        <v>860</v>
      </c>
      <c r="AI131" s="1"/>
      <c r="AJ131" s="1"/>
      <c r="AK131" s="1"/>
      <c r="AL131" s="1" t="s">
        <v>578</v>
      </c>
      <c r="AM131" s="1" t="s">
        <v>307</v>
      </c>
      <c r="AN131" s="1"/>
      <c r="AO131" s="1" t="s">
        <v>35</v>
      </c>
      <c r="AP131" s="1"/>
      <c r="AQ131" s="1"/>
      <c r="AR131" s="2"/>
      <c r="AS131" s="1"/>
      <c r="AT131" s="1"/>
      <c r="AU131" s="1"/>
      <c r="AV131" s="1" t="s">
        <v>851</v>
      </c>
      <c r="AW131" s="5">
        <v>44125.536205483579</v>
      </c>
      <c r="AX131" s="1" t="s">
        <v>846</v>
      </c>
      <c r="AY131" s="4">
        <v>2931.62</v>
      </c>
      <c r="AZ131" s="1"/>
      <c r="BA131" s="3">
        <v>44125</v>
      </c>
      <c r="BB131" s="5">
        <v>44196</v>
      </c>
      <c r="BC131" s="1" t="s">
        <v>872</v>
      </c>
      <c r="BD131" s="1"/>
      <c r="BE131" s="1"/>
      <c r="BF131" s="1" t="s">
        <v>103</v>
      </c>
    </row>
    <row r="132" spans="1:58" x14ac:dyDescent="0.25">
      <c r="A132" s="1">
        <v>131</v>
      </c>
      <c r="B132" s="2" t="str">
        <f>HYPERLINK("https://my.zakupki.prom.ua/remote/dispatcher/state_purchase_view/19753438", "UA-2020-10-01-006151-a")</f>
        <v>UA-2020-10-01-006151-a</v>
      </c>
      <c r="C132" s="2" t="s">
        <v>626</v>
      </c>
      <c r="D132" s="1" t="s">
        <v>515</v>
      </c>
      <c r="E132" s="1" t="s">
        <v>515</v>
      </c>
      <c r="F132" s="1" t="s">
        <v>441</v>
      </c>
      <c r="G132" s="1" t="s">
        <v>569</v>
      </c>
      <c r="H132" s="1" t="s">
        <v>750</v>
      </c>
      <c r="I132" s="1" t="s">
        <v>769</v>
      </c>
      <c r="J132" s="1" t="s">
        <v>112</v>
      </c>
      <c r="K132" s="1" t="s">
        <v>598</v>
      </c>
      <c r="L132" s="1" t="s">
        <v>598</v>
      </c>
      <c r="M132" s="1" t="s">
        <v>104</v>
      </c>
      <c r="N132" s="1" t="s">
        <v>104</v>
      </c>
      <c r="O132" s="1" t="s">
        <v>104</v>
      </c>
      <c r="P132" s="3">
        <v>44105</v>
      </c>
      <c r="Q132" s="1"/>
      <c r="R132" s="1"/>
      <c r="S132" s="1"/>
      <c r="T132" s="1"/>
      <c r="U132" s="1" t="s">
        <v>843</v>
      </c>
      <c r="V132" s="1">
        <v>1</v>
      </c>
      <c r="W132" s="4">
        <v>4263.16</v>
      </c>
      <c r="X132" s="1" t="s">
        <v>626</v>
      </c>
      <c r="Y132" s="1">
        <v>1</v>
      </c>
      <c r="Z132" s="4">
        <v>4263.16</v>
      </c>
      <c r="AA132" s="1" t="s">
        <v>870</v>
      </c>
      <c r="AB132" s="1" t="s">
        <v>865</v>
      </c>
      <c r="AC132" s="1" t="s">
        <v>468</v>
      </c>
      <c r="AD132" s="1" t="s">
        <v>630</v>
      </c>
      <c r="AE132" s="1" t="s">
        <v>540</v>
      </c>
      <c r="AF132" s="1" t="s">
        <v>630</v>
      </c>
      <c r="AG132" s="4">
        <v>4263.16</v>
      </c>
      <c r="AH132" s="4">
        <v>4263.16</v>
      </c>
      <c r="AI132" s="1"/>
      <c r="AJ132" s="1"/>
      <c r="AK132" s="1"/>
      <c r="AL132" s="1" t="s">
        <v>642</v>
      </c>
      <c r="AM132" s="1" t="s">
        <v>397</v>
      </c>
      <c r="AN132" s="1"/>
      <c r="AO132" s="1" t="s">
        <v>34</v>
      </c>
      <c r="AP132" s="1"/>
      <c r="AQ132" s="1"/>
      <c r="AR132" s="2"/>
      <c r="AS132" s="1"/>
      <c r="AT132" s="1"/>
      <c r="AU132" s="1"/>
      <c r="AV132" s="1" t="s">
        <v>851</v>
      </c>
      <c r="AW132" s="5">
        <v>44105.623732026485</v>
      </c>
      <c r="AX132" s="1" t="s">
        <v>134</v>
      </c>
      <c r="AY132" s="4">
        <v>4263.16</v>
      </c>
      <c r="AZ132" s="1"/>
      <c r="BA132" s="3">
        <v>44149</v>
      </c>
      <c r="BB132" s="5">
        <v>44196</v>
      </c>
      <c r="BC132" s="1" t="s">
        <v>872</v>
      </c>
      <c r="BD132" s="1"/>
      <c r="BE132" s="1"/>
      <c r="BF132" s="1" t="s">
        <v>103</v>
      </c>
    </row>
    <row r="133" spans="1:58" x14ac:dyDescent="0.25">
      <c r="A133" s="1">
        <v>132</v>
      </c>
      <c r="B133" s="2" t="str">
        <f>HYPERLINK("https://my.zakupki.prom.ua/remote/dispatcher/state_purchase_view/19781099", "UA-2020-10-02-004170-a")</f>
        <v>UA-2020-10-02-004170-a</v>
      </c>
      <c r="C133" s="2" t="s">
        <v>626</v>
      </c>
      <c r="D133" s="1" t="s">
        <v>669</v>
      </c>
      <c r="E133" s="1" t="s">
        <v>669</v>
      </c>
      <c r="F133" s="1" t="s">
        <v>420</v>
      </c>
      <c r="G133" s="1" t="s">
        <v>569</v>
      </c>
      <c r="H133" s="1" t="s">
        <v>750</v>
      </c>
      <c r="I133" s="1" t="s">
        <v>769</v>
      </c>
      <c r="J133" s="1" t="s">
        <v>112</v>
      </c>
      <c r="K133" s="1" t="s">
        <v>598</v>
      </c>
      <c r="L133" s="1" t="s">
        <v>598</v>
      </c>
      <c r="M133" s="1" t="s">
        <v>104</v>
      </c>
      <c r="N133" s="1" t="s">
        <v>104</v>
      </c>
      <c r="O133" s="1" t="s">
        <v>104</v>
      </c>
      <c r="P133" s="3">
        <v>44106</v>
      </c>
      <c r="Q133" s="1"/>
      <c r="R133" s="1"/>
      <c r="S133" s="1"/>
      <c r="T133" s="1"/>
      <c r="U133" s="1" t="s">
        <v>843</v>
      </c>
      <c r="V133" s="1">
        <v>1</v>
      </c>
      <c r="W133" s="4">
        <v>48369.599999999999</v>
      </c>
      <c r="X133" s="1" t="s">
        <v>626</v>
      </c>
      <c r="Y133" s="1">
        <v>1</v>
      </c>
      <c r="Z133" s="4">
        <v>48369.599999999999</v>
      </c>
      <c r="AA133" s="1" t="s">
        <v>873</v>
      </c>
      <c r="AB133" s="1" t="s">
        <v>865</v>
      </c>
      <c r="AC133" s="1" t="s">
        <v>468</v>
      </c>
      <c r="AD133" s="1" t="s">
        <v>750</v>
      </c>
      <c r="AE133" s="1" t="s">
        <v>540</v>
      </c>
      <c r="AF133" s="1" t="s">
        <v>630</v>
      </c>
      <c r="AG133" s="4">
        <v>18369.599999999999</v>
      </c>
      <c r="AH133" s="4">
        <v>18369.599999999999</v>
      </c>
      <c r="AI133" s="1"/>
      <c r="AJ133" s="4">
        <v>30000</v>
      </c>
      <c r="AK133" s="4">
        <v>0.620224273097152</v>
      </c>
      <c r="AL133" s="1" t="s">
        <v>743</v>
      </c>
      <c r="AM133" s="1" t="s">
        <v>137</v>
      </c>
      <c r="AN133" s="1"/>
      <c r="AO133" s="1" t="s">
        <v>74</v>
      </c>
      <c r="AP133" s="4">
        <v>30000</v>
      </c>
      <c r="AQ133" s="4">
        <v>0.620224273097152</v>
      </c>
      <c r="AR133" s="2"/>
      <c r="AS133" s="1"/>
      <c r="AT133" s="1"/>
      <c r="AU133" s="1"/>
      <c r="AV133" s="1" t="s">
        <v>842</v>
      </c>
      <c r="AW133" s="1"/>
      <c r="AX133" s="1"/>
      <c r="AY133" s="4">
        <v>18369.599999999999</v>
      </c>
      <c r="AZ133" s="1"/>
      <c r="BA133" s="3">
        <v>44135</v>
      </c>
      <c r="BB133" s="1"/>
      <c r="BC133" s="1" t="s">
        <v>866</v>
      </c>
      <c r="BD133" s="1"/>
      <c r="BE133" s="1" t="s">
        <v>567</v>
      </c>
      <c r="BF133" s="1" t="s">
        <v>103</v>
      </c>
    </row>
    <row r="134" spans="1:58" x14ac:dyDescent="0.25">
      <c r="A134" s="1">
        <v>133</v>
      </c>
      <c r="B134" s="2" t="str">
        <f>HYPERLINK("https://my.zakupki.prom.ua/remote/dispatcher/state_purchase_view/21671757", "UA-2020-12-02-010625-b")</f>
        <v>UA-2020-12-02-010625-b</v>
      </c>
      <c r="C134" s="2" t="s">
        <v>626</v>
      </c>
      <c r="D134" s="1" t="s">
        <v>834</v>
      </c>
      <c r="E134" s="1" t="s">
        <v>834</v>
      </c>
      <c r="F134" s="1" t="s">
        <v>114</v>
      </c>
      <c r="G134" s="1" t="s">
        <v>538</v>
      </c>
      <c r="H134" s="1" t="s">
        <v>750</v>
      </c>
      <c r="I134" s="1" t="s">
        <v>769</v>
      </c>
      <c r="J134" s="1" t="s">
        <v>112</v>
      </c>
      <c r="K134" s="1" t="s">
        <v>598</v>
      </c>
      <c r="L134" s="1" t="s">
        <v>598</v>
      </c>
      <c r="M134" s="1" t="s">
        <v>104</v>
      </c>
      <c r="N134" s="1" t="s">
        <v>104</v>
      </c>
      <c r="O134" s="1" t="s">
        <v>104</v>
      </c>
      <c r="P134" s="3">
        <v>44167</v>
      </c>
      <c r="Q134" s="3">
        <v>44167</v>
      </c>
      <c r="R134" s="3">
        <v>44173</v>
      </c>
      <c r="S134" s="3">
        <v>44167</v>
      </c>
      <c r="T134" s="3">
        <v>44183</v>
      </c>
      <c r="U134" s="1" t="s">
        <v>844</v>
      </c>
      <c r="V134" s="1">
        <v>0</v>
      </c>
      <c r="W134" s="4">
        <v>262500</v>
      </c>
      <c r="X134" s="1" t="s">
        <v>626</v>
      </c>
      <c r="Y134" s="1">
        <v>105000</v>
      </c>
      <c r="Z134" s="4">
        <v>2.5</v>
      </c>
      <c r="AA134" s="1" t="s">
        <v>881</v>
      </c>
      <c r="AB134" s="4">
        <v>2625</v>
      </c>
      <c r="AC134" s="1" t="s">
        <v>468</v>
      </c>
      <c r="AD134" s="1" t="s">
        <v>750</v>
      </c>
      <c r="AE134" s="1" t="s">
        <v>540</v>
      </c>
      <c r="AF134" s="1" t="s">
        <v>630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2"/>
      <c r="AS134" s="1"/>
      <c r="AT134" s="1"/>
      <c r="AU134" s="1"/>
      <c r="AV134" s="1" t="s">
        <v>852</v>
      </c>
      <c r="AW134" s="5">
        <v>44183.680358987498</v>
      </c>
      <c r="AX134" s="1"/>
      <c r="AY134" s="1"/>
      <c r="AZ134" s="1"/>
      <c r="BA134" s="3">
        <v>44561</v>
      </c>
      <c r="BB134" s="1"/>
      <c r="BC134" s="1"/>
      <c r="BD134" s="1"/>
      <c r="BE134" s="1"/>
      <c r="BF134" s="1"/>
    </row>
    <row r="135" spans="1:58" x14ac:dyDescent="0.25">
      <c r="A135" s="1">
        <v>134</v>
      </c>
      <c r="B135" s="2" t="str">
        <f>HYPERLINK("https://my.zakupki.prom.ua/remote/dispatcher/state_purchase_view/22111237", "UA-2020-12-14-004477-c")</f>
        <v>UA-2020-12-14-004477-c</v>
      </c>
      <c r="C135" s="2" t="s">
        <v>626</v>
      </c>
      <c r="D135" s="1" t="s">
        <v>821</v>
      </c>
      <c r="E135" s="1" t="s">
        <v>823</v>
      </c>
      <c r="F135" s="1" t="s">
        <v>155</v>
      </c>
      <c r="G135" s="1" t="s">
        <v>538</v>
      </c>
      <c r="H135" s="1" t="s">
        <v>630</v>
      </c>
      <c r="I135" s="1" t="s">
        <v>769</v>
      </c>
      <c r="J135" s="1" t="s">
        <v>112</v>
      </c>
      <c r="K135" s="1" t="s">
        <v>598</v>
      </c>
      <c r="L135" s="1" t="s">
        <v>598</v>
      </c>
      <c r="M135" s="1" t="s">
        <v>104</v>
      </c>
      <c r="N135" s="1" t="s">
        <v>104</v>
      </c>
      <c r="O135" s="1" t="s">
        <v>104</v>
      </c>
      <c r="P135" s="3">
        <v>44179</v>
      </c>
      <c r="Q135" s="3">
        <v>44179</v>
      </c>
      <c r="R135" s="3">
        <v>44185</v>
      </c>
      <c r="S135" s="3">
        <v>44179</v>
      </c>
      <c r="T135" s="3">
        <v>44195</v>
      </c>
      <c r="U135" s="1" t="s">
        <v>844</v>
      </c>
      <c r="V135" s="1">
        <v>0</v>
      </c>
      <c r="W135" s="4">
        <v>1164840</v>
      </c>
      <c r="X135" s="1" t="s">
        <v>626</v>
      </c>
      <c r="Y135" s="1" t="s">
        <v>860</v>
      </c>
      <c r="Z135" s="1" t="s">
        <v>860</v>
      </c>
      <c r="AA135" s="1" t="s">
        <v>860</v>
      </c>
      <c r="AB135" s="4">
        <v>11648.4</v>
      </c>
      <c r="AC135" s="1" t="s">
        <v>468</v>
      </c>
      <c r="AD135" s="1" t="s">
        <v>750</v>
      </c>
      <c r="AE135" s="1" t="s">
        <v>540</v>
      </c>
      <c r="AF135" s="1" t="s">
        <v>630</v>
      </c>
      <c r="AG135" s="1"/>
      <c r="AH135" s="1" t="s">
        <v>860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2"/>
      <c r="AS135" s="1"/>
      <c r="AT135" s="1"/>
      <c r="AU135" s="1"/>
      <c r="AV135" s="1" t="s">
        <v>876</v>
      </c>
      <c r="AW135" s="5">
        <v>44190.002635618584</v>
      </c>
      <c r="AX135" s="1"/>
      <c r="AY135" s="1"/>
      <c r="AZ135" s="1"/>
      <c r="BA135" s="3">
        <v>44561</v>
      </c>
      <c r="BB135" s="1"/>
      <c r="BC135" s="1"/>
      <c r="BD135" s="1" t="s">
        <v>764</v>
      </c>
      <c r="BE135" s="1"/>
      <c r="BF135" s="1"/>
    </row>
    <row r="136" spans="1:58" x14ac:dyDescent="0.25">
      <c r="A136" s="1">
        <v>135</v>
      </c>
      <c r="B136" s="2" t="str">
        <f>HYPERLINK("https://my.zakupki.prom.ua/remote/dispatcher/state_purchase_view/22737865", "UA-2020-12-28-003903-a")</f>
        <v>UA-2020-12-28-003903-a</v>
      </c>
      <c r="C136" s="2" t="s">
        <v>626</v>
      </c>
      <c r="D136" s="1" t="s">
        <v>828</v>
      </c>
      <c r="E136" s="1" t="s">
        <v>828</v>
      </c>
      <c r="F136" s="1" t="s">
        <v>453</v>
      </c>
      <c r="G136" s="1" t="s">
        <v>648</v>
      </c>
      <c r="H136" s="1" t="s">
        <v>750</v>
      </c>
      <c r="I136" s="1" t="s">
        <v>769</v>
      </c>
      <c r="J136" s="1" t="s">
        <v>112</v>
      </c>
      <c r="K136" s="1" t="s">
        <v>598</v>
      </c>
      <c r="L136" s="1" t="s">
        <v>598</v>
      </c>
      <c r="M136" s="1" t="s">
        <v>104</v>
      </c>
      <c r="N136" s="1" t="s">
        <v>104</v>
      </c>
      <c r="O136" s="1" t="s">
        <v>104</v>
      </c>
      <c r="P136" s="3">
        <v>44193</v>
      </c>
      <c r="Q136" s="1"/>
      <c r="R136" s="1"/>
      <c r="S136" s="1"/>
      <c r="T136" s="1"/>
      <c r="U136" s="1" t="s">
        <v>843</v>
      </c>
      <c r="V136" s="1">
        <v>1</v>
      </c>
      <c r="W136" s="4">
        <v>294603.48</v>
      </c>
      <c r="X136" s="1" t="s">
        <v>626</v>
      </c>
      <c r="Y136" s="1">
        <v>30309</v>
      </c>
      <c r="Z136" s="4">
        <v>9.7200000000000006</v>
      </c>
      <c r="AA136" s="1" t="s">
        <v>863</v>
      </c>
      <c r="AB136" s="1" t="s">
        <v>865</v>
      </c>
      <c r="AC136" s="1" t="s">
        <v>468</v>
      </c>
      <c r="AD136" s="1" t="s">
        <v>750</v>
      </c>
      <c r="AE136" s="1" t="s">
        <v>540</v>
      </c>
      <c r="AF136" s="1" t="s">
        <v>630</v>
      </c>
      <c r="AG136" s="4">
        <v>294603.48</v>
      </c>
      <c r="AH136" s="4">
        <v>9.7199999999999989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2"/>
      <c r="AS136" s="1"/>
      <c r="AT136" s="1"/>
      <c r="AU136" s="1"/>
      <c r="AV136" s="1" t="s">
        <v>876</v>
      </c>
      <c r="AW136" s="5">
        <v>44194.459833033819</v>
      </c>
      <c r="AX136" s="1"/>
      <c r="AY136" s="1"/>
      <c r="AZ136" s="1"/>
      <c r="BA136" s="3">
        <v>44561</v>
      </c>
      <c r="BB136" s="1"/>
      <c r="BC136" s="1"/>
      <c r="BD136" s="1" t="s">
        <v>764</v>
      </c>
      <c r="BE136" s="1"/>
      <c r="BF136" s="1" t="s">
        <v>103</v>
      </c>
    </row>
    <row r="137" spans="1:58" x14ac:dyDescent="0.25">
      <c r="A137" s="1">
        <v>136</v>
      </c>
      <c r="B137" s="2" t="str">
        <f>HYPERLINK("https://my.zakupki.prom.ua/remote/dispatcher/state_purchase_view/19760104", "UA-2020-10-01-007947-a")</f>
        <v>UA-2020-10-01-007947-a</v>
      </c>
      <c r="C137" s="2" t="s">
        <v>626</v>
      </c>
      <c r="D137" s="1" t="s">
        <v>498</v>
      </c>
      <c r="E137" s="1" t="s">
        <v>1</v>
      </c>
      <c r="F137" s="1" t="s">
        <v>413</v>
      </c>
      <c r="G137" s="1" t="s">
        <v>569</v>
      </c>
      <c r="H137" s="1" t="s">
        <v>750</v>
      </c>
      <c r="I137" s="1" t="s">
        <v>769</v>
      </c>
      <c r="J137" s="1" t="s">
        <v>112</v>
      </c>
      <c r="K137" s="1" t="s">
        <v>598</v>
      </c>
      <c r="L137" s="1" t="s">
        <v>598</v>
      </c>
      <c r="M137" s="1" t="s">
        <v>104</v>
      </c>
      <c r="N137" s="1" t="s">
        <v>104</v>
      </c>
      <c r="O137" s="1" t="s">
        <v>104</v>
      </c>
      <c r="P137" s="3">
        <v>44105</v>
      </c>
      <c r="Q137" s="1"/>
      <c r="R137" s="1"/>
      <c r="S137" s="1"/>
      <c r="T137" s="1"/>
      <c r="U137" s="1" t="s">
        <v>843</v>
      </c>
      <c r="V137" s="1">
        <v>1</v>
      </c>
      <c r="W137" s="4">
        <v>16832.93</v>
      </c>
      <c r="X137" s="1" t="s">
        <v>626</v>
      </c>
      <c r="Y137" s="1" t="s">
        <v>860</v>
      </c>
      <c r="Z137" s="1" t="s">
        <v>860</v>
      </c>
      <c r="AA137" s="1" t="s">
        <v>860</v>
      </c>
      <c r="AB137" s="1" t="s">
        <v>865</v>
      </c>
      <c r="AC137" s="1" t="s">
        <v>468</v>
      </c>
      <c r="AD137" s="1" t="s">
        <v>630</v>
      </c>
      <c r="AE137" s="1" t="s">
        <v>540</v>
      </c>
      <c r="AF137" s="1" t="s">
        <v>630</v>
      </c>
      <c r="AG137" s="4">
        <v>16832.93</v>
      </c>
      <c r="AH137" s="1" t="s">
        <v>860</v>
      </c>
      <c r="AI137" s="1"/>
      <c r="AJ137" s="1"/>
      <c r="AK137" s="1"/>
      <c r="AL137" s="1" t="s">
        <v>806</v>
      </c>
      <c r="AM137" s="1" t="s">
        <v>352</v>
      </c>
      <c r="AN137" s="1"/>
      <c r="AO137" s="1" t="s">
        <v>72</v>
      </c>
      <c r="AP137" s="1"/>
      <c r="AQ137" s="1"/>
      <c r="AR137" s="2"/>
      <c r="AS137" s="1"/>
      <c r="AT137" s="1"/>
      <c r="AU137" s="1"/>
      <c r="AV137" s="1" t="s">
        <v>851</v>
      </c>
      <c r="AW137" s="5">
        <v>44105.678939633457</v>
      </c>
      <c r="AX137" s="1" t="s">
        <v>222</v>
      </c>
      <c r="AY137" s="4">
        <v>16832.93</v>
      </c>
      <c r="AZ137" s="1"/>
      <c r="BA137" s="3">
        <v>44134</v>
      </c>
      <c r="BB137" s="5">
        <v>44196</v>
      </c>
      <c r="BC137" s="1" t="s">
        <v>872</v>
      </c>
      <c r="BD137" s="1"/>
      <c r="BE137" s="1"/>
      <c r="BF137" s="1" t="s">
        <v>103</v>
      </c>
    </row>
    <row r="138" spans="1:58" x14ac:dyDescent="0.25">
      <c r="A138" s="1">
        <v>137</v>
      </c>
      <c r="B138" s="2" t="str">
        <f>HYPERLINK("https://my.zakupki.prom.ua/remote/dispatcher/state_purchase_view/19919759", "UA-2020-10-07-010551-a")</f>
        <v>UA-2020-10-07-010551-a</v>
      </c>
      <c r="C138" s="2" t="s">
        <v>626</v>
      </c>
      <c r="D138" s="1" t="s">
        <v>541</v>
      </c>
      <c r="E138" s="1" t="s">
        <v>541</v>
      </c>
      <c r="F138" s="1" t="s">
        <v>414</v>
      </c>
      <c r="G138" s="1" t="s">
        <v>569</v>
      </c>
      <c r="H138" s="1" t="s">
        <v>750</v>
      </c>
      <c r="I138" s="1" t="s">
        <v>769</v>
      </c>
      <c r="J138" s="1" t="s">
        <v>112</v>
      </c>
      <c r="K138" s="1" t="s">
        <v>598</v>
      </c>
      <c r="L138" s="1" t="s">
        <v>598</v>
      </c>
      <c r="M138" s="1" t="s">
        <v>104</v>
      </c>
      <c r="N138" s="1" t="s">
        <v>104</v>
      </c>
      <c r="O138" s="1" t="s">
        <v>104</v>
      </c>
      <c r="P138" s="3">
        <v>44111</v>
      </c>
      <c r="Q138" s="1"/>
      <c r="R138" s="1"/>
      <c r="S138" s="1"/>
      <c r="T138" s="1"/>
      <c r="U138" s="1" t="s">
        <v>843</v>
      </c>
      <c r="V138" s="1">
        <v>1</v>
      </c>
      <c r="W138" s="4">
        <v>47960</v>
      </c>
      <c r="X138" s="1" t="s">
        <v>626</v>
      </c>
      <c r="Y138" s="1">
        <v>8</v>
      </c>
      <c r="Z138" s="4">
        <v>5995</v>
      </c>
      <c r="AA138" s="1" t="s">
        <v>881</v>
      </c>
      <c r="AB138" s="1" t="s">
        <v>865</v>
      </c>
      <c r="AC138" s="1" t="s">
        <v>468</v>
      </c>
      <c r="AD138" s="1" t="s">
        <v>630</v>
      </c>
      <c r="AE138" s="1" t="s">
        <v>540</v>
      </c>
      <c r="AF138" s="1" t="s">
        <v>630</v>
      </c>
      <c r="AG138" s="4">
        <v>47960</v>
      </c>
      <c r="AH138" s="4">
        <v>5995</v>
      </c>
      <c r="AI138" s="1"/>
      <c r="AJ138" s="1"/>
      <c r="AK138" s="1"/>
      <c r="AL138" s="1" t="s">
        <v>790</v>
      </c>
      <c r="AM138" s="1" t="s">
        <v>286</v>
      </c>
      <c r="AN138" s="1"/>
      <c r="AO138" s="1" t="s">
        <v>31</v>
      </c>
      <c r="AP138" s="1"/>
      <c r="AQ138" s="1"/>
      <c r="AR138" s="2"/>
      <c r="AS138" s="1"/>
      <c r="AT138" s="1"/>
      <c r="AU138" s="1"/>
      <c r="AV138" s="1" t="s">
        <v>851</v>
      </c>
      <c r="AW138" s="5">
        <v>44111.718339581086</v>
      </c>
      <c r="AX138" s="1" t="s">
        <v>248</v>
      </c>
      <c r="AY138" s="4">
        <v>47960</v>
      </c>
      <c r="AZ138" s="1"/>
      <c r="BA138" s="3">
        <v>44134</v>
      </c>
      <c r="BB138" s="5">
        <v>44196</v>
      </c>
      <c r="BC138" s="1" t="s">
        <v>872</v>
      </c>
      <c r="BD138" s="1"/>
      <c r="BE138" s="1"/>
      <c r="BF138" s="1" t="s">
        <v>103</v>
      </c>
    </row>
    <row r="139" spans="1:58" x14ac:dyDescent="0.25">
      <c r="A139" s="1">
        <v>138</v>
      </c>
      <c r="B139" s="2" t="str">
        <f>HYPERLINK("https://my.zakupki.prom.ua/remote/dispatcher/state_purchase_view/19771858", "UA-2020-10-02-001417-a")</f>
        <v>UA-2020-10-02-001417-a</v>
      </c>
      <c r="C139" s="2" t="s">
        <v>626</v>
      </c>
      <c r="D139" s="1" t="s">
        <v>652</v>
      </c>
      <c r="E139" s="1" t="s">
        <v>874</v>
      </c>
      <c r="F139" s="1" t="s">
        <v>359</v>
      </c>
      <c r="G139" s="1" t="s">
        <v>569</v>
      </c>
      <c r="H139" s="1" t="s">
        <v>750</v>
      </c>
      <c r="I139" s="1" t="s">
        <v>769</v>
      </c>
      <c r="J139" s="1" t="s">
        <v>112</v>
      </c>
      <c r="K139" s="1" t="s">
        <v>598</v>
      </c>
      <c r="L139" s="1" t="s">
        <v>598</v>
      </c>
      <c r="M139" s="1" t="s">
        <v>104</v>
      </c>
      <c r="N139" s="1" t="s">
        <v>104</v>
      </c>
      <c r="O139" s="1" t="s">
        <v>104</v>
      </c>
      <c r="P139" s="3">
        <v>44106</v>
      </c>
      <c r="Q139" s="1"/>
      <c r="R139" s="1"/>
      <c r="S139" s="1"/>
      <c r="T139" s="1"/>
      <c r="U139" s="1" t="s">
        <v>843</v>
      </c>
      <c r="V139" s="1">
        <v>1</v>
      </c>
      <c r="W139" s="4">
        <v>3590</v>
      </c>
      <c r="X139" s="1" t="s">
        <v>626</v>
      </c>
      <c r="Y139" s="1" t="s">
        <v>860</v>
      </c>
      <c r="Z139" s="1" t="s">
        <v>860</v>
      </c>
      <c r="AA139" s="1" t="s">
        <v>860</v>
      </c>
      <c r="AB139" s="1" t="s">
        <v>865</v>
      </c>
      <c r="AC139" s="1" t="s">
        <v>468</v>
      </c>
      <c r="AD139" s="1" t="s">
        <v>630</v>
      </c>
      <c r="AE139" s="1" t="s">
        <v>540</v>
      </c>
      <c r="AF139" s="1" t="s">
        <v>630</v>
      </c>
      <c r="AG139" s="4">
        <v>3590</v>
      </c>
      <c r="AH139" s="1" t="s">
        <v>860</v>
      </c>
      <c r="AI139" s="1"/>
      <c r="AJ139" s="1"/>
      <c r="AK139" s="1"/>
      <c r="AL139" s="1" t="s">
        <v>645</v>
      </c>
      <c r="AM139" s="1" t="s">
        <v>322</v>
      </c>
      <c r="AN139" s="1"/>
      <c r="AO139" s="1" t="s">
        <v>34</v>
      </c>
      <c r="AP139" s="1"/>
      <c r="AQ139" s="1"/>
      <c r="AR139" s="2"/>
      <c r="AS139" s="1"/>
      <c r="AT139" s="1"/>
      <c r="AU139" s="1"/>
      <c r="AV139" s="1" t="s">
        <v>851</v>
      </c>
      <c r="AW139" s="5">
        <v>44106.421850880601</v>
      </c>
      <c r="AX139" s="1" t="s">
        <v>215</v>
      </c>
      <c r="AY139" s="4">
        <v>3590</v>
      </c>
      <c r="AZ139" s="1"/>
      <c r="BA139" s="3">
        <v>44106</v>
      </c>
      <c r="BB139" s="5">
        <v>44196</v>
      </c>
      <c r="BC139" s="1" t="s">
        <v>872</v>
      </c>
      <c r="BD139" s="1"/>
      <c r="BE139" s="1"/>
      <c r="BF139" s="1" t="s">
        <v>103</v>
      </c>
    </row>
    <row r="140" spans="1:58" x14ac:dyDescent="0.25">
      <c r="A140" s="1">
        <v>139</v>
      </c>
      <c r="B140" s="2" t="str">
        <f>HYPERLINK("https://my.zakupki.prom.ua/remote/dispatcher/state_purchase_view/21621038", "UA-2020-12-01-009551-b")</f>
        <v>UA-2020-12-01-009551-b</v>
      </c>
      <c r="C140" s="2" t="s">
        <v>626</v>
      </c>
      <c r="D140" s="1" t="s">
        <v>685</v>
      </c>
      <c r="E140" s="1" t="s">
        <v>685</v>
      </c>
      <c r="F140" s="1" t="s">
        <v>458</v>
      </c>
      <c r="G140" s="1" t="s">
        <v>569</v>
      </c>
      <c r="H140" s="1" t="s">
        <v>750</v>
      </c>
      <c r="I140" s="1" t="s">
        <v>769</v>
      </c>
      <c r="J140" s="1" t="s">
        <v>112</v>
      </c>
      <c r="K140" s="1" t="s">
        <v>598</v>
      </c>
      <c r="L140" s="1" t="s">
        <v>598</v>
      </c>
      <c r="M140" s="1" t="s">
        <v>104</v>
      </c>
      <c r="N140" s="1" t="s">
        <v>104</v>
      </c>
      <c r="O140" s="1" t="s">
        <v>104</v>
      </c>
      <c r="P140" s="3">
        <v>44166</v>
      </c>
      <c r="Q140" s="1"/>
      <c r="R140" s="1"/>
      <c r="S140" s="1"/>
      <c r="T140" s="1"/>
      <c r="U140" s="1" t="s">
        <v>843</v>
      </c>
      <c r="V140" s="1">
        <v>1</v>
      </c>
      <c r="W140" s="4">
        <v>30000</v>
      </c>
      <c r="X140" s="1" t="s">
        <v>626</v>
      </c>
      <c r="Y140" s="1">
        <v>1</v>
      </c>
      <c r="Z140" s="4">
        <v>30000</v>
      </c>
      <c r="AA140" s="1" t="s">
        <v>870</v>
      </c>
      <c r="AB140" s="1" t="s">
        <v>865</v>
      </c>
      <c r="AC140" s="1" t="s">
        <v>468</v>
      </c>
      <c r="AD140" s="1" t="s">
        <v>630</v>
      </c>
      <c r="AE140" s="1" t="s">
        <v>540</v>
      </c>
      <c r="AF140" s="1" t="s">
        <v>630</v>
      </c>
      <c r="AG140" s="4">
        <v>30000</v>
      </c>
      <c r="AH140" s="4">
        <v>30000</v>
      </c>
      <c r="AI140" s="1"/>
      <c r="AJ140" s="1"/>
      <c r="AK140" s="1"/>
      <c r="AL140" s="1" t="s">
        <v>6</v>
      </c>
      <c r="AM140" s="1" t="s">
        <v>343</v>
      </c>
      <c r="AN140" s="1"/>
      <c r="AO140" s="1" t="s">
        <v>89</v>
      </c>
      <c r="AP140" s="1"/>
      <c r="AQ140" s="1"/>
      <c r="AR140" s="2"/>
      <c r="AS140" s="1"/>
      <c r="AT140" s="1"/>
      <c r="AU140" s="1"/>
      <c r="AV140" s="1" t="s">
        <v>851</v>
      </c>
      <c r="AW140" s="5">
        <v>44166.676725007514</v>
      </c>
      <c r="AX140" s="1" t="s">
        <v>332</v>
      </c>
      <c r="AY140" s="4">
        <v>30000</v>
      </c>
      <c r="AZ140" s="1"/>
      <c r="BA140" s="3">
        <v>44175</v>
      </c>
      <c r="BB140" s="5">
        <v>44196</v>
      </c>
      <c r="BC140" s="1" t="s">
        <v>872</v>
      </c>
      <c r="BD140" s="1"/>
      <c r="BE140" s="1"/>
      <c r="BF140" s="1" t="s">
        <v>103</v>
      </c>
    </row>
    <row r="141" spans="1:58" x14ac:dyDescent="0.25">
      <c r="A141" s="1">
        <v>140</v>
      </c>
      <c r="B141" s="2" t="str">
        <f>HYPERLINK("https://my.zakupki.prom.ua/remote/dispatcher/state_purchase_view/21638301", "UA-2020-12-02-001726-b")</f>
        <v>UA-2020-12-02-001726-b</v>
      </c>
      <c r="C141" s="2" t="s">
        <v>626</v>
      </c>
      <c r="D141" s="1" t="s">
        <v>491</v>
      </c>
      <c r="E141" s="1" t="s">
        <v>491</v>
      </c>
      <c r="F141" s="1" t="s">
        <v>269</v>
      </c>
      <c r="G141" s="1" t="s">
        <v>569</v>
      </c>
      <c r="H141" s="1" t="s">
        <v>750</v>
      </c>
      <c r="I141" s="1" t="s">
        <v>769</v>
      </c>
      <c r="J141" s="1" t="s">
        <v>112</v>
      </c>
      <c r="K141" s="1" t="s">
        <v>598</v>
      </c>
      <c r="L141" s="1" t="s">
        <v>598</v>
      </c>
      <c r="M141" s="1" t="s">
        <v>104</v>
      </c>
      <c r="N141" s="1" t="s">
        <v>104</v>
      </c>
      <c r="O141" s="1" t="s">
        <v>104</v>
      </c>
      <c r="P141" s="3">
        <v>44167</v>
      </c>
      <c r="Q141" s="1"/>
      <c r="R141" s="1"/>
      <c r="S141" s="1"/>
      <c r="T141" s="1"/>
      <c r="U141" s="1" t="s">
        <v>843</v>
      </c>
      <c r="V141" s="1">
        <v>1</v>
      </c>
      <c r="W141" s="4">
        <v>17905</v>
      </c>
      <c r="X141" s="1" t="s">
        <v>626</v>
      </c>
      <c r="Y141" s="1">
        <v>1</v>
      </c>
      <c r="Z141" s="4">
        <v>17905</v>
      </c>
      <c r="AA141" s="1" t="s">
        <v>881</v>
      </c>
      <c r="AB141" s="1" t="s">
        <v>865</v>
      </c>
      <c r="AC141" s="1" t="s">
        <v>468</v>
      </c>
      <c r="AD141" s="1" t="s">
        <v>630</v>
      </c>
      <c r="AE141" s="1" t="s">
        <v>540</v>
      </c>
      <c r="AF141" s="1" t="s">
        <v>630</v>
      </c>
      <c r="AG141" s="4">
        <v>17905</v>
      </c>
      <c r="AH141" s="4">
        <v>17905</v>
      </c>
      <c r="AI141" s="1"/>
      <c r="AJ141" s="1"/>
      <c r="AK141" s="1"/>
      <c r="AL141" s="1" t="s">
        <v>8</v>
      </c>
      <c r="AM141" s="1" t="s">
        <v>261</v>
      </c>
      <c r="AN141" s="1"/>
      <c r="AO141" s="1" t="s">
        <v>86</v>
      </c>
      <c r="AP141" s="1"/>
      <c r="AQ141" s="1"/>
      <c r="AR141" s="2"/>
      <c r="AS141" s="1"/>
      <c r="AT141" s="1"/>
      <c r="AU141" s="1"/>
      <c r="AV141" s="1" t="s">
        <v>851</v>
      </c>
      <c r="AW141" s="5">
        <v>44167.423515008253</v>
      </c>
      <c r="AX141" s="1" t="s">
        <v>324</v>
      </c>
      <c r="AY141" s="4">
        <v>17905</v>
      </c>
      <c r="AZ141" s="1"/>
      <c r="BA141" s="3">
        <v>44180</v>
      </c>
      <c r="BB141" s="5">
        <v>44196</v>
      </c>
      <c r="BC141" s="1" t="s">
        <v>872</v>
      </c>
      <c r="BD141" s="1"/>
      <c r="BE141" s="1"/>
      <c r="BF141" s="1" t="s">
        <v>103</v>
      </c>
    </row>
    <row r="142" spans="1:58" x14ac:dyDescent="0.25">
      <c r="A142" s="1">
        <v>141</v>
      </c>
      <c r="B142" s="2" t="str">
        <f>HYPERLINK("https://my.zakupki.prom.ua/remote/dispatcher/state_purchase_view/21722723", "UA-2020-12-03-010897-b")</f>
        <v>UA-2020-12-03-010897-b</v>
      </c>
      <c r="C142" s="2" t="s">
        <v>626</v>
      </c>
      <c r="D142" s="1" t="s">
        <v>676</v>
      </c>
      <c r="E142" s="1" t="s">
        <v>676</v>
      </c>
      <c r="F142" s="1" t="s">
        <v>420</v>
      </c>
      <c r="G142" s="1" t="s">
        <v>569</v>
      </c>
      <c r="H142" s="1" t="s">
        <v>750</v>
      </c>
      <c r="I142" s="1" t="s">
        <v>769</v>
      </c>
      <c r="J142" s="1" t="s">
        <v>112</v>
      </c>
      <c r="K142" s="1" t="s">
        <v>598</v>
      </c>
      <c r="L142" s="1" t="s">
        <v>598</v>
      </c>
      <c r="M142" s="1" t="s">
        <v>104</v>
      </c>
      <c r="N142" s="1" t="s">
        <v>104</v>
      </c>
      <c r="O142" s="1" t="s">
        <v>104</v>
      </c>
      <c r="P142" s="3">
        <v>44168</v>
      </c>
      <c r="Q142" s="1"/>
      <c r="R142" s="1"/>
      <c r="S142" s="1"/>
      <c r="T142" s="1"/>
      <c r="U142" s="1" t="s">
        <v>843</v>
      </c>
      <c r="V142" s="1">
        <v>1</v>
      </c>
      <c r="W142" s="4">
        <v>48595.199999999997</v>
      </c>
      <c r="X142" s="1" t="s">
        <v>626</v>
      </c>
      <c r="Y142" s="1">
        <v>1</v>
      </c>
      <c r="Z142" s="4">
        <v>48595.199999999997</v>
      </c>
      <c r="AA142" s="1" t="s">
        <v>873</v>
      </c>
      <c r="AB142" s="1" t="s">
        <v>865</v>
      </c>
      <c r="AC142" s="1" t="s">
        <v>468</v>
      </c>
      <c r="AD142" s="1" t="s">
        <v>750</v>
      </c>
      <c r="AE142" s="1" t="s">
        <v>540</v>
      </c>
      <c r="AF142" s="1" t="s">
        <v>630</v>
      </c>
      <c r="AG142" s="4">
        <v>48595.199999999997</v>
      </c>
      <c r="AH142" s="4">
        <v>48595.199999999997</v>
      </c>
      <c r="AI142" s="1"/>
      <c r="AJ142" s="1"/>
      <c r="AK142" s="1"/>
      <c r="AL142" s="1" t="s">
        <v>743</v>
      </c>
      <c r="AM142" s="1" t="s">
        <v>137</v>
      </c>
      <c r="AN142" s="1"/>
      <c r="AO142" s="1" t="s">
        <v>81</v>
      </c>
      <c r="AP142" s="1"/>
      <c r="AQ142" s="1"/>
      <c r="AR142" s="2"/>
      <c r="AS142" s="1"/>
      <c r="AT142" s="1"/>
      <c r="AU142" s="1"/>
      <c r="AV142" s="1" t="s">
        <v>851</v>
      </c>
      <c r="AW142" s="5">
        <v>44168.665792221895</v>
      </c>
      <c r="AX142" s="1" t="s">
        <v>340</v>
      </c>
      <c r="AY142" s="4">
        <v>48595.199999999997</v>
      </c>
      <c r="AZ142" s="1"/>
      <c r="BA142" s="3">
        <v>44180</v>
      </c>
      <c r="BB142" s="5">
        <v>44196</v>
      </c>
      <c r="BC142" s="1" t="s">
        <v>872</v>
      </c>
      <c r="BD142" s="1"/>
      <c r="BE142" s="1"/>
      <c r="BF142" s="1" t="s">
        <v>103</v>
      </c>
    </row>
    <row r="143" spans="1:58" x14ac:dyDescent="0.25">
      <c r="A143" s="1">
        <v>142</v>
      </c>
      <c r="B143" s="2" t="str">
        <f>HYPERLINK("https://my.zakupki.prom.ua/remote/dispatcher/state_purchase_view/22060578", "UA-2020-12-11-008950-c")</f>
        <v>UA-2020-12-11-008950-c</v>
      </c>
      <c r="C143" s="2" t="s">
        <v>626</v>
      </c>
      <c r="D143" s="1" t="s">
        <v>625</v>
      </c>
      <c r="E143" s="1" t="s">
        <v>604</v>
      </c>
      <c r="F143" s="1" t="s">
        <v>373</v>
      </c>
      <c r="G143" s="1" t="s">
        <v>569</v>
      </c>
      <c r="H143" s="1" t="s">
        <v>750</v>
      </c>
      <c r="I143" s="1" t="s">
        <v>769</v>
      </c>
      <c r="J143" s="1" t="s">
        <v>112</v>
      </c>
      <c r="K143" s="1" t="s">
        <v>598</v>
      </c>
      <c r="L143" s="1" t="s">
        <v>598</v>
      </c>
      <c r="M143" s="1" t="s">
        <v>104</v>
      </c>
      <c r="N143" s="1" t="s">
        <v>104</v>
      </c>
      <c r="O143" s="1" t="s">
        <v>104</v>
      </c>
      <c r="P143" s="3">
        <v>44176</v>
      </c>
      <c r="Q143" s="1"/>
      <c r="R143" s="1"/>
      <c r="S143" s="1"/>
      <c r="T143" s="1"/>
      <c r="U143" s="1" t="s">
        <v>843</v>
      </c>
      <c r="V143" s="1">
        <v>1</v>
      </c>
      <c r="W143" s="4">
        <v>49987</v>
      </c>
      <c r="X143" s="1" t="s">
        <v>626</v>
      </c>
      <c r="Y143" s="1" t="s">
        <v>860</v>
      </c>
      <c r="Z143" s="1" t="s">
        <v>860</v>
      </c>
      <c r="AA143" s="1" t="s">
        <v>860</v>
      </c>
      <c r="AB143" s="1" t="s">
        <v>865</v>
      </c>
      <c r="AC143" s="1" t="s">
        <v>468</v>
      </c>
      <c r="AD143" s="1" t="s">
        <v>630</v>
      </c>
      <c r="AE143" s="1" t="s">
        <v>540</v>
      </c>
      <c r="AF143" s="1" t="s">
        <v>630</v>
      </c>
      <c r="AG143" s="4">
        <v>49987</v>
      </c>
      <c r="AH143" s="1" t="s">
        <v>860</v>
      </c>
      <c r="AI143" s="1"/>
      <c r="AJ143" s="1"/>
      <c r="AK143" s="1"/>
      <c r="AL143" s="1" t="s">
        <v>782</v>
      </c>
      <c r="AM143" s="1" t="s">
        <v>226</v>
      </c>
      <c r="AN143" s="1"/>
      <c r="AO143" s="1" t="s">
        <v>90</v>
      </c>
      <c r="AP143" s="1"/>
      <c r="AQ143" s="1"/>
      <c r="AR143" s="2"/>
      <c r="AS143" s="1"/>
      <c r="AT143" s="1"/>
      <c r="AU143" s="1"/>
      <c r="AV143" s="1" t="s">
        <v>851</v>
      </c>
      <c r="AW143" s="5">
        <v>44176.578738017197</v>
      </c>
      <c r="AX143" s="1" t="s">
        <v>545</v>
      </c>
      <c r="AY143" s="4">
        <v>49987</v>
      </c>
      <c r="AZ143" s="1"/>
      <c r="BA143" s="3">
        <v>44183</v>
      </c>
      <c r="BB143" s="5">
        <v>44196</v>
      </c>
      <c r="BC143" s="1" t="s">
        <v>872</v>
      </c>
      <c r="BD143" s="1"/>
      <c r="BE143" s="1"/>
      <c r="BF143" s="1" t="s">
        <v>103</v>
      </c>
    </row>
    <row r="144" spans="1:58" x14ac:dyDescent="0.25">
      <c r="A144" s="1">
        <v>143</v>
      </c>
      <c r="B144" s="2" t="str">
        <f>HYPERLINK("https://my.zakupki.prom.ua/remote/dispatcher/state_purchase_view/22733281", "UA-2020-12-28-013294-c")</f>
        <v>UA-2020-12-28-013294-c</v>
      </c>
      <c r="C144" s="2" t="s">
        <v>626</v>
      </c>
      <c r="D144" s="1" t="s">
        <v>541</v>
      </c>
      <c r="E144" s="1" t="s">
        <v>542</v>
      </c>
      <c r="F144" s="1" t="s">
        <v>415</v>
      </c>
      <c r="G144" s="1" t="s">
        <v>569</v>
      </c>
      <c r="H144" s="1" t="s">
        <v>750</v>
      </c>
      <c r="I144" s="1" t="s">
        <v>769</v>
      </c>
      <c r="J144" s="1" t="s">
        <v>112</v>
      </c>
      <c r="K144" s="1" t="s">
        <v>598</v>
      </c>
      <c r="L144" s="1" t="s">
        <v>598</v>
      </c>
      <c r="M144" s="1" t="s">
        <v>104</v>
      </c>
      <c r="N144" s="1" t="s">
        <v>104</v>
      </c>
      <c r="O144" s="1" t="s">
        <v>104</v>
      </c>
      <c r="P144" s="3">
        <v>44193</v>
      </c>
      <c r="Q144" s="1"/>
      <c r="R144" s="1"/>
      <c r="S144" s="1"/>
      <c r="T144" s="1"/>
      <c r="U144" s="1" t="s">
        <v>843</v>
      </c>
      <c r="V144" s="1">
        <v>1</v>
      </c>
      <c r="W144" s="4">
        <v>49500</v>
      </c>
      <c r="X144" s="1" t="s">
        <v>626</v>
      </c>
      <c r="Y144" s="1">
        <v>10</v>
      </c>
      <c r="Z144" s="4">
        <v>4950</v>
      </c>
      <c r="AA144" s="1" t="s">
        <v>881</v>
      </c>
      <c r="AB144" s="1" t="s">
        <v>865</v>
      </c>
      <c r="AC144" s="1" t="s">
        <v>468</v>
      </c>
      <c r="AD144" s="1" t="s">
        <v>630</v>
      </c>
      <c r="AE144" s="1" t="s">
        <v>540</v>
      </c>
      <c r="AF144" s="1" t="s">
        <v>630</v>
      </c>
      <c r="AG144" s="4">
        <v>49500</v>
      </c>
      <c r="AH144" s="4">
        <v>4950</v>
      </c>
      <c r="AI144" s="1"/>
      <c r="AJ144" s="1"/>
      <c r="AK144" s="1"/>
      <c r="AL144" s="1" t="s">
        <v>790</v>
      </c>
      <c r="AM144" s="1" t="s">
        <v>286</v>
      </c>
      <c r="AN144" s="1"/>
      <c r="AO144" s="1" t="s">
        <v>68</v>
      </c>
      <c r="AP144" s="1"/>
      <c r="AQ144" s="1"/>
      <c r="AR144" s="2"/>
      <c r="AS144" s="1"/>
      <c r="AT144" s="1"/>
      <c r="AU144" s="1"/>
      <c r="AV144" s="1" t="s">
        <v>851</v>
      </c>
      <c r="AW144" s="5">
        <v>44193.730948411736</v>
      </c>
      <c r="AX144" s="1" t="s">
        <v>361</v>
      </c>
      <c r="AY144" s="4">
        <v>49500</v>
      </c>
      <c r="AZ144" s="1"/>
      <c r="BA144" s="3">
        <v>44196</v>
      </c>
      <c r="BB144" s="5">
        <v>44196</v>
      </c>
      <c r="BC144" s="1" t="s">
        <v>872</v>
      </c>
      <c r="BD144" s="1"/>
      <c r="BE144" s="1"/>
      <c r="BF144" s="1" t="s">
        <v>103</v>
      </c>
    </row>
    <row r="145" spans="1:58" x14ac:dyDescent="0.25">
      <c r="A145" s="1">
        <v>144</v>
      </c>
      <c r="B145" s="2" t="str">
        <f>HYPERLINK("https://my.zakupki.prom.ua/remote/dispatcher/state_purchase_view/20074026", "UA-2020-10-13-002518-c")</f>
        <v>UA-2020-10-13-002518-c</v>
      </c>
      <c r="C145" s="2" t="s">
        <v>626</v>
      </c>
      <c r="D145" s="1" t="s">
        <v>554</v>
      </c>
      <c r="E145" s="1" t="s">
        <v>0</v>
      </c>
      <c r="F145" s="1" t="s">
        <v>411</v>
      </c>
      <c r="G145" s="1" t="s">
        <v>569</v>
      </c>
      <c r="H145" s="1" t="s">
        <v>750</v>
      </c>
      <c r="I145" s="1" t="s">
        <v>769</v>
      </c>
      <c r="J145" s="1" t="s">
        <v>112</v>
      </c>
      <c r="K145" s="1" t="s">
        <v>598</v>
      </c>
      <c r="L145" s="1" t="s">
        <v>598</v>
      </c>
      <c r="M145" s="1" t="s">
        <v>104</v>
      </c>
      <c r="N145" s="1" t="s">
        <v>104</v>
      </c>
      <c r="O145" s="1" t="s">
        <v>104</v>
      </c>
      <c r="P145" s="3">
        <v>44117</v>
      </c>
      <c r="Q145" s="1"/>
      <c r="R145" s="1"/>
      <c r="S145" s="1"/>
      <c r="T145" s="1"/>
      <c r="U145" s="1" t="s">
        <v>843</v>
      </c>
      <c r="V145" s="1">
        <v>1</v>
      </c>
      <c r="W145" s="4">
        <v>49999.73</v>
      </c>
      <c r="X145" s="1" t="s">
        <v>626</v>
      </c>
      <c r="Y145" s="1">
        <v>148</v>
      </c>
      <c r="Z145" s="4">
        <v>337.84</v>
      </c>
      <c r="AA145" s="1" t="s">
        <v>881</v>
      </c>
      <c r="AB145" s="1" t="s">
        <v>865</v>
      </c>
      <c r="AC145" s="1" t="s">
        <v>468</v>
      </c>
      <c r="AD145" s="1" t="s">
        <v>750</v>
      </c>
      <c r="AE145" s="1" t="s">
        <v>540</v>
      </c>
      <c r="AF145" s="1" t="s">
        <v>630</v>
      </c>
      <c r="AG145" s="4">
        <v>49999.73</v>
      </c>
      <c r="AH145" s="4">
        <v>337.83601351351354</v>
      </c>
      <c r="AI145" s="1"/>
      <c r="AJ145" s="1"/>
      <c r="AK145" s="1"/>
      <c r="AL145" s="1" t="s">
        <v>739</v>
      </c>
      <c r="AM145" s="1" t="s">
        <v>363</v>
      </c>
      <c r="AN145" s="1"/>
      <c r="AO145" s="1" t="s">
        <v>78</v>
      </c>
      <c r="AP145" s="1"/>
      <c r="AQ145" s="1"/>
      <c r="AR145" s="2"/>
      <c r="AS145" s="1"/>
      <c r="AT145" s="1"/>
      <c r="AU145" s="1"/>
      <c r="AV145" s="1" t="s">
        <v>851</v>
      </c>
      <c r="AW145" s="5">
        <v>44117.549707400067</v>
      </c>
      <c r="AX145" s="1" t="s">
        <v>765</v>
      </c>
      <c r="AY145" s="4">
        <v>49999.73</v>
      </c>
      <c r="AZ145" s="1"/>
      <c r="BA145" s="3">
        <v>44117</v>
      </c>
      <c r="BB145" s="5">
        <v>44196</v>
      </c>
      <c r="BC145" s="1" t="s">
        <v>872</v>
      </c>
      <c r="BD145" s="1"/>
      <c r="BE145" s="1"/>
      <c r="BF145" s="1" t="s">
        <v>103</v>
      </c>
    </row>
    <row r="146" spans="1:58" x14ac:dyDescent="0.25">
      <c r="A146" s="1">
        <v>145</v>
      </c>
      <c r="B146" s="2" t="str">
        <f>HYPERLINK("https://my.zakupki.prom.ua/remote/dispatcher/state_purchase_view/20469462", "UA-2020-10-26-005799-a")</f>
        <v>UA-2020-10-26-005799-a</v>
      </c>
      <c r="C146" s="2" t="s">
        <v>626</v>
      </c>
      <c r="D146" s="1" t="s">
        <v>700</v>
      </c>
      <c r="E146" s="1" t="s">
        <v>700</v>
      </c>
      <c r="F146" s="1" t="s">
        <v>393</v>
      </c>
      <c r="G146" s="1" t="s">
        <v>569</v>
      </c>
      <c r="H146" s="1" t="s">
        <v>750</v>
      </c>
      <c r="I146" s="1" t="s">
        <v>769</v>
      </c>
      <c r="J146" s="1" t="s">
        <v>112</v>
      </c>
      <c r="K146" s="1" t="s">
        <v>598</v>
      </c>
      <c r="L146" s="1" t="s">
        <v>598</v>
      </c>
      <c r="M146" s="1" t="s">
        <v>104</v>
      </c>
      <c r="N146" s="1" t="s">
        <v>104</v>
      </c>
      <c r="O146" s="1" t="s">
        <v>104</v>
      </c>
      <c r="P146" s="3">
        <v>44130</v>
      </c>
      <c r="Q146" s="1"/>
      <c r="R146" s="1"/>
      <c r="S146" s="1"/>
      <c r="T146" s="1"/>
      <c r="U146" s="1" t="s">
        <v>843</v>
      </c>
      <c r="V146" s="1">
        <v>1</v>
      </c>
      <c r="W146" s="4">
        <v>6994.94</v>
      </c>
      <c r="X146" s="1" t="s">
        <v>626</v>
      </c>
      <c r="Y146" s="1">
        <v>12</v>
      </c>
      <c r="Z146" s="4">
        <v>582.91</v>
      </c>
      <c r="AA146" s="1" t="s">
        <v>864</v>
      </c>
      <c r="AB146" s="1" t="s">
        <v>865</v>
      </c>
      <c r="AC146" s="1" t="s">
        <v>468</v>
      </c>
      <c r="AD146" s="1" t="s">
        <v>630</v>
      </c>
      <c r="AE146" s="1" t="s">
        <v>540</v>
      </c>
      <c r="AF146" s="1" t="s">
        <v>630</v>
      </c>
      <c r="AG146" s="4">
        <v>6994.94</v>
      </c>
      <c r="AH146" s="4">
        <v>582.91166666666663</v>
      </c>
      <c r="AI146" s="1"/>
      <c r="AJ146" s="1"/>
      <c r="AK146" s="1"/>
      <c r="AL146" s="1" t="s">
        <v>801</v>
      </c>
      <c r="AM146" s="1" t="s">
        <v>362</v>
      </c>
      <c r="AN146" s="1"/>
      <c r="AO146" s="1" t="s">
        <v>100</v>
      </c>
      <c r="AP146" s="1"/>
      <c r="AQ146" s="1"/>
      <c r="AR146" s="2"/>
      <c r="AS146" s="1"/>
      <c r="AT146" s="1"/>
      <c r="AU146" s="1"/>
      <c r="AV146" s="1" t="s">
        <v>851</v>
      </c>
      <c r="AW146" s="5">
        <v>44130.580672415002</v>
      </c>
      <c r="AX146" s="1" t="s">
        <v>279</v>
      </c>
      <c r="AY146" s="4">
        <v>6994.94</v>
      </c>
      <c r="AZ146" s="1"/>
      <c r="BA146" s="3">
        <v>44134</v>
      </c>
      <c r="BB146" s="5">
        <v>44196</v>
      </c>
      <c r="BC146" s="1" t="s">
        <v>872</v>
      </c>
      <c r="BD146" s="1"/>
      <c r="BE146" s="1"/>
      <c r="BF146" s="1" t="s">
        <v>103</v>
      </c>
    </row>
    <row r="147" spans="1:58" x14ac:dyDescent="0.25">
      <c r="A147" s="1">
        <v>146</v>
      </c>
      <c r="B147" s="2" t="str">
        <f>HYPERLINK("https://my.zakupki.prom.ua/remote/dispatcher/state_purchase_view/21828626", "UA-2020-12-07-010762-b")</f>
        <v>UA-2020-12-07-010762-b</v>
      </c>
      <c r="C147" s="2" t="str">
        <f>HYPERLINK("https://my.zakupki.prom.ua/remote/dispatcher/state_purchase_lot_view/591356", "UA-2020-12-07-010762-b-L1")</f>
        <v>UA-2020-12-07-010762-b-L1</v>
      </c>
      <c r="D147" s="1" t="s">
        <v>718</v>
      </c>
      <c r="E147" s="1" t="s">
        <v>716</v>
      </c>
      <c r="F147" s="1" t="s">
        <v>149</v>
      </c>
      <c r="G147" s="1" t="s">
        <v>538</v>
      </c>
      <c r="H147" s="1" t="s">
        <v>750</v>
      </c>
      <c r="I147" s="1" t="s">
        <v>769</v>
      </c>
      <c r="J147" s="1" t="s">
        <v>112</v>
      </c>
      <c r="K147" s="1" t="s">
        <v>598</v>
      </c>
      <c r="L147" s="1" t="s">
        <v>598</v>
      </c>
      <c r="M147" s="1" t="s">
        <v>105</v>
      </c>
      <c r="N147" s="1" t="s">
        <v>105</v>
      </c>
      <c r="O147" s="1" t="s">
        <v>105</v>
      </c>
      <c r="P147" s="3">
        <v>44172</v>
      </c>
      <c r="Q147" s="3">
        <v>44172</v>
      </c>
      <c r="R147" s="3">
        <v>44178</v>
      </c>
      <c r="S147" s="3">
        <v>44172</v>
      </c>
      <c r="T147" s="3">
        <v>44188</v>
      </c>
      <c r="U147" s="1" t="s">
        <v>844</v>
      </c>
      <c r="V147" s="1">
        <v>1</v>
      </c>
      <c r="W147" s="4">
        <v>1258000</v>
      </c>
      <c r="X147" s="4">
        <v>418000</v>
      </c>
      <c r="Y147" s="1">
        <v>2200</v>
      </c>
      <c r="Z147" s="4">
        <v>190</v>
      </c>
      <c r="AA147" s="1" t="s">
        <v>859</v>
      </c>
      <c r="AB147" s="4">
        <v>4180</v>
      </c>
      <c r="AC147" s="1" t="s">
        <v>468</v>
      </c>
      <c r="AD147" s="1" t="s">
        <v>750</v>
      </c>
      <c r="AE147" s="1" t="s">
        <v>540</v>
      </c>
      <c r="AF147" s="1" t="s">
        <v>630</v>
      </c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2"/>
      <c r="AS147" s="1"/>
      <c r="AT147" s="1"/>
      <c r="AU147" s="1"/>
      <c r="AV147" s="1" t="s">
        <v>852</v>
      </c>
      <c r="AW147" s="5">
        <v>44188.605252018227</v>
      </c>
      <c r="AX147" s="1"/>
      <c r="AY147" s="1"/>
      <c r="AZ147" s="1"/>
      <c r="BA147" s="3">
        <v>44561</v>
      </c>
      <c r="BB147" s="1"/>
      <c r="BC147" s="1"/>
      <c r="BD147" s="1"/>
      <c r="BE147" s="1"/>
      <c r="BF147" s="1" t="s">
        <v>194</v>
      </c>
    </row>
    <row r="148" spans="1:58" x14ac:dyDescent="0.25">
      <c r="A148" s="1">
        <v>147</v>
      </c>
      <c r="B148" s="2" t="str">
        <f>HYPERLINK("https://my.zakupki.prom.ua/remote/dispatcher/state_purchase_view/21828626", "UA-2020-12-07-010762-b")</f>
        <v>UA-2020-12-07-010762-b</v>
      </c>
      <c r="C148" s="2" t="str">
        <f>HYPERLINK("https://my.zakupki.prom.ua/remote/dispatcher/state_purchase_lot_view/591357", "UA-2020-12-07-010762-b-L2")</f>
        <v>UA-2020-12-07-010762-b-L2</v>
      </c>
      <c r="D148" s="1" t="s">
        <v>717</v>
      </c>
      <c r="E148" s="1" t="s">
        <v>715</v>
      </c>
      <c r="F148" s="1" t="s">
        <v>149</v>
      </c>
      <c r="G148" s="1" t="s">
        <v>538</v>
      </c>
      <c r="H148" s="1" t="s">
        <v>750</v>
      </c>
      <c r="I148" s="1" t="s">
        <v>769</v>
      </c>
      <c r="J148" s="1" t="s">
        <v>112</v>
      </c>
      <c r="K148" s="1" t="s">
        <v>598</v>
      </c>
      <c r="L148" s="1" t="s">
        <v>598</v>
      </c>
      <c r="M148" s="1" t="s">
        <v>105</v>
      </c>
      <c r="N148" s="1" t="s">
        <v>105</v>
      </c>
      <c r="O148" s="1" t="s">
        <v>105</v>
      </c>
      <c r="P148" s="3">
        <v>44172</v>
      </c>
      <c r="Q148" s="3">
        <v>44172</v>
      </c>
      <c r="R148" s="3">
        <v>44178</v>
      </c>
      <c r="S148" s="3">
        <v>44172</v>
      </c>
      <c r="T148" s="3">
        <v>44188</v>
      </c>
      <c r="U148" s="1" t="s">
        <v>844</v>
      </c>
      <c r="V148" s="1">
        <v>1</v>
      </c>
      <c r="W148" s="4">
        <v>1258000</v>
      </c>
      <c r="X148" s="4">
        <v>840000</v>
      </c>
      <c r="Y148" s="1">
        <v>8000</v>
      </c>
      <c r="Z148" s="4">
        <v>105</v>
      </c>
      <c r="AA148" s="1" t="s">
        <v>859</v>
      </c>
      <c r="AB148" s="4">
        <v>8400</v>
      </c>
      <c r="AC148" s="1" t="s">
        <v>468</v>
      </c>
      <c r="AD148" s="1" t="s">
        <v>750</v>
      </c>
      <c r="AE148" s="1" t="s">
        <v>540</v>
      </c>
      <c r="AF148" s="1" t="s">
        <v>630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1"/>
      <c r="AT148" s="1"/>
      <c r="AU148" s="1"/>
      <c r="AV148" s="1" t="s">
        <v>852</v>
      </c>
      <c r="AW148" s="5">
        <v>44188.605252018227</v>
      </c>
      <c r="AX148" s="1"/>
      <c r="AY148" s="1"/>
      <c r="AZ148" s="1"/>
      <c r="BA148" s="3">
        <v>44561</v>
      </c>
      <c r="BB148" s="1"/>
      <c r="BC148" s="1"/>
      <c r="BD148" s="1"/>
      <c r="BE148" s="1"/>
      <c r="BF148" s="1" t="s">
        <v>108</v>
      </c>
    </row>
    <row r="149" spans="1:58" x14ac:dyDescent="0.25">
      <c r="A149" s="1">
        <v>148</v>
      </c>
      <c r="B149" s="2" t="str">
        <f>HYPERLINK("https://my.zakupki.prom.ua/remote/dispatcher/state_purchase_view/19774018", "UA-2020-10-02-002112-a")</f>
        <v>UA-2020-10-02-002112-a</v>
      </c>
      <c r="C149" s="2" t="s">
        <v>626</v>
      </c>
      <c r="D149" s="1" t="s">
        <v>609</v>
      </c>
      <c r="E149" s="1" t="s">
        <v>608</v>
      </c>
      <c r="F149" s="1" t="s">
        <v>416</v>
      </c>
      <c r="G149" s="1" t="s">
        <v>569</v>
      </c>
      <c r="H149" s="1" t="s">
        <v>750</v>
      </c>
      <c r="I149" s="1" t="s">
        <v>769</v>
      </c>
      <c r="J149" s="1" t="s">
        <v>112</v>
      </c>
      <c r="K149" s="1" t="s">
        <v>598</v>
      </c>
      <c r="L149" s="1" t="s">
        <v>598</v>
      </c>
      <c r="M149" s="1" t="s">
        <v>104</v>
      </c>
      <c r="N149" s="1" t="s">
        <v>104</v>
      </c>
      <c r="O149" s="1" t="s">
        <v>104</v>
      </c>
      <c r="P149" s="3">
        <v>44106</v>
      </c>
      <c r="Q149" s="1"/>
      <c r="R149" s="1"/>
      <c r="S149" s="1"/>
      <c r="T149" s="1"/>
      <c r="U149" s="1" t="s">
        <v>843</v>
      </c>
      <c r="V149" s="1">
        <v>1</v>
      </c>
      <c r="W149" s="4">
        <v>19634</v>
      </c>
      <c r="X149" s="1" t="s">
        <v>626</v>
      </c>
      <c r="Y149" s="1" t="s">
        <v>860</v>
      </c>
      <c r="Z149" s="1" t="s">
        <v>860</v>
      </c>
      <c r="AA149" s="1" t="s">
        <v>860</v>
      </c>
      <c r="AB149" s="1" t="s">
        <v>865</v>
      </c>
      <c r="AC149" s="1" t="s">
        <v>468</v>
      </c>
      <c r="AD149" s="1" t="s">
        <v>630</v>
      </c>
      <c r="AE149" s="1" t="s">
        <v>540</v>
      </c>
      <c r="AF149" s="1" t="s">
        <v>630</v>
      </c>
      <c r="AG149" s="4">
        <v>19634</v>
      </c>
      <c r="AH149" s="1" t="s">
        <v>860</v>
      </c>
      <c r="AI149" s="1"/>
      <c r="AJ149" s="1"/>
      <c r="AK149" s="1"/>
      <c r="AL149" s="1" t="s">
        <v>794</v>
      </c>
      <c r="AM149" s="1" t="s">
        <v>214</v>
      </c>
      <c r="AN149" s="1"/>
      <c r="AO149" s="1" t="s">
        <v>64</v>
      </c>
      <c r="AP149" s="1"/>
      <c r="AQ149" s="1"/>
      <c r="AR149" s="2"/>
      <c r="AS149" s="1"/>
      <c r="AT149" s="1"/>
      <c r="AU149" s="1"/>
      <c r="AV149" s="1" t="s">
        <v>851</v>
      </c>
      <c r="AW149" s="5">
        <v>44106.446298743162</v>
      </c>
      <c r="AX149" s="1" t="s">
        <v>463</v>
      </c>
      <c r="AY149" s="4">
        <v>19634</v>
      </c>
      <c r="AZ149" s="1"/>
      <c r="BA149" s="3">
        <v>44134</v>
      </c>
      <c r="BB149" s="5">
        <v>44196</v>
      </c>
      <c r="BC149" s="1" t="s">
        <v>872</v>
      </c>
      <c r="BD149" s="1"/>
      <c r="BE149" s="1"/>
      <c r="BF149" s="1" t="s">
        <v>103</v>
      </c>
    </row>
    <row r="150" spans="1:58" x14ac:dyDescent="0.25">
      <c r="A150" s="1">
        <v>149</v>
      </c>
      <c r="B150" s="2" t="str">
        <f>HYPERLINK("https://my.zakupki.prom.ua/remote/dispatcher/state_purchase_view/19781439", "UA-2020-10-02-004263-a")</f>
        <v>UA-2020-10-02-004263-a</v>
      </c>
      <c r="C150" s="2" t="s">
        <v>626</v>
      </c>
      <c r="D150" s="1" t="s">
        <v>669</v>
      </c>
      <c r="E150" s="1" t="s">
        <v>669</v>
      </c>
      <c r="F150" s="1" t="s">
        <v>420</v>
      </c>
      <c r="G150" s="1" t="s">
        <v>569</v>
      </c>
      <c r="H150" s="1" t="s">
        <v>750</v>
      </c>
      <c r="I150" s="1" t="s">
        <v>769</v>
      </c>
      <c r="J150" s="1" t="s">
        <v>112</v>
      </c>
      <c r="K150" s="1" t="s">
        <v>598</v>
      </c>
      <c r="L150" s="1" t="s">
        <v>598</v>
      </c>
      <c r="M150" s="1" t="s">
        <v>104</v>
      </c>
      <c r="N150" s="1" t="s">
        <v>104</v>
      </c>
      <c r="O150" s="1" t="s">
        <v>104</v>
      </c>
      <c r="P150" s="3">
        <v>44106</v>
      </c>
      <c r="Q150" s="1"/>
      <c r="R150" s="1"/>
      <c r="S150" s="1"/>
      <c r="T150" s="1"/>
      <c r="U150" s="1" t="s">
        <v>843</v>
      </c>
      <c r="V150" s="1">
        <v>1</v>
      </c>
      <c r="W150" s="4">
        <v>48369.599999999999</v>
      </c>
      <c r="X150" s="1" t="s">
        <v>626</v>
      </c>
      <c r="Y150" s="1">
        <v>1</v>
      </c>
      <c r="Z150" s="4">
        <v>48369.599999999999</v>
      </c>
      <c r="AA150" s="1" t="s">
        <v>873</v>
      </c>
      <c r="AB150" s="1" t="s">
        <v>865</v>
      </c>
      <c r="AC150" s="1" t="s">
        <v>468</v>
      </c>
      <c r="AD150" s="1" t="s">
        <v>750</v>
      </c>
      <c r="AE150" s="1" t="s">
        <v>540</v>
      </c>
      <c r="AF150" s="1" t="s">
        <v>630</v>
      </c>
      <c r="AG150" s="4">
        <v>48369.599999999999</v>
      </c>
      <c r="AH150" s="4">
        <v>48369.599999999999</v>
      </c>
      <c r="AI150" s="1"/>
      <c r="AJ150" s="1"/>
      <c r="AK150" s="1"/>
      <c r="AL150" s="1" t="s">
        <v>743</v>
      </c>
      <c r="AM150" s="1" t="s">
        <v>137</v>
      </c>
      <c r="AN150" s="1"/>
      <c r="AO150" s="1" t="s">
        <v>74</v>
      </c>
      <c r="AP150" s="1"/>
      <c r="AQ150" s="1"/>
      <c r="AR150" s="2"/>
      <c r="AS150" s="1"/>
      <c r="AT150" s="1"/>
      <c r="AU150" s="1"/>
      <c r="AV150" s="1" t="s">
        <v>851</v>
      </c>
      <c r="AW150" s="5">
        <v>44106.518192697462</v>
      </c>
      <c r="AX150" s="1" t="s">
        <v>223</v>
      </c>
      <c r="AY150" s="4">
        <v>48369.599999999999</v>
      </c>
      <c r="AZ150" s="1"/>
      <c r="BA150" s="3">
        <v>44135</v>
      </c>
      <c r="BB150" s="5">
        <v>44196</v>
      </c>
      <c r="BC150" s="1" t="s">
        <v>872</v>
      </c>
      <c r="BD150" s="1"/>
      <c r="BE150" s="1"/>
      <c r="BF150" s="1" t="s">
        <v>103</v>
      </c>
    </row>
    <row r="151" spans="1:58" x14ac:dyDescent="0.25">
      <c r="A151" s="1">
        <v>150</v>
      </c>
      <c r="B151" s="2" t="str">
        <f>HYPERLINK("https://my.zakupki.prom.ua/remote/dispatcher/state_purchase_view/19893511", "UA-2020-10-07-003207-a")</f>
        <v>UA-2020-10-07-003207-a</v>
      </c>
      <c r="C151" s="2" t="s">
        <v>626</v>
      </c>
      <c r="D151" s="1" t="s">
        <v>513</v>
      </c>
      <c r="E151" s="1" t="s">
        <v>513</v>
      </c>
      <c r="F151" s="1" t="s">
        <v>441</v>
      </c>
      <c r="G151" s="1" t="s">
        <v>569</v>
      </c>
      <c r="H151" s="1" t="s">
        <v>750</v>
      </c>
      <c r="I151" s="1" t="s">
        <v>769</v>
      </c>
      <c r="J151" s="1" t="s">
        <v>112</v>
      </c>
      <c r="K151" s="1" t="s">
        <v>598</v>
      </c>
      <c r="L151" s="1" t="s">
        <v>598</v>
      </c>
      <c r="M151" s="1" t="s">
        <v>104</v>
      </c>
      <c r="N151" s="1" t="s">
        <v>104</v>
      </c>
      <c r="O151" s="1" t="s">
        <v>104</v>
      </c>
      <c r="P151" s="3">
        <v>44111</v>
      </c>
      <c r="Q151" s="1"/>
      <c r="R151" s="1"/>
      <c r="S151" s="1"/>
      <c r="T151" s="1"/>
      <c r="U151" s="1" t="s">
        <v>843</v>
      </c>
      <c r="V151" s="1">
        <v>1</v>
      </c>
      <c r="W151" s="4">
        <v>197</v>
      </c>
      <c r="X151" s="1" t="s">
        <v>626</v>
      </c>
      <c r="Y151" s="1">
        <v>1</v>
      </c>
      <c r="Z151" s="4">
        <v>197</v>
      </c>
      <c r="AA151" s="1" t="s">
        <v>870</v>
      </c>
      <c r="AB151" s="1" t="s">
        <v>865</v>
      </c>
      <c r="AC151" s="1" t="s">
        <v>468</v>
      </c>
      <c r="AD151" s="1" t="s">
        <v>630</v>
      </c>
      <c r="AE151" s="1" t="s">
        <v>540</v>
      </c>
      <c r="AF151" s="1" t="s">
        <v>630</v>
      </c>
      <c r="AG151" s="4">
        <v>197</v>
      </c>
      <c r="AH151" s="4">
        <v>197</v>
      </c>
      <c r="AI151" s="1"/>
      <c r="AJ151" s="1"/>
      <c r="AK151" s="1"/>
      <c r="AL151" s="1" t="s">
        <v>499</v>
      </c>
      <c r="AM151" s="1" t="s">
        <v>110</v>
      </c>
      <c r="AN151" s="1"/>
      <c r="AO151" s="1" t="s">
        <v>69</v>
      </c>
      <c r="AP151" s="1"/>
      <c r="AQ151" s="1"/>
      <c r="AR151" s="2"/>
      <c r="AS151" s="1"/>
      <c r="AT151" s="1"/>
      <c r="AU151" s="1"/>
      <c r="AV151" s="1" t="s">
        <v>851</v>
      </c>
      <c r="AW151" s="5">
        <v>44111.476339155743</v>
      </c>
      <c r="AX151" s="1" t="s">
        <v>240</v>
      </c>
      <c r="AY151" s="4">
        <v>197</v>
      </c>
      <c r="AZ151" s="1"/>
      <c r="BA151" s="3">
        <v>44121</v>
      </c>
      <c r="BB151" s="5">
        <v>44196</v>
      </c>
      <c r="BC151" s="1" t="s">
        <v>872</v>
      </c>
      <c r="BD151" s="1"/>
      <c r="BE151" s="1"/>
      <c r="BF151" s="1" t="s">
        <v>103</v>
      </c>
    </row>
    <row r="152" spans="1:58" x14ac:dyDescent="0.25">
      <c r="A152" s="1">
        <v>151</v>
      </c>
      <c r="B152" s="2" t="str">
        <f>HYPERLINK("https://my.zakupki.prom.ua/remote/dispatcher/state_purchase_view/19762345", "UA-2020-10-01-008606-a")</f>
        <v>UA-2020-10-01-008606-a</v>
      </c>
      <c r="C152" s="2" t="s">
        <v>626</v>
      </c>
      <c r="D152" s="1" t="s">
        <v>756</v>
      </c>
      <c r="E152" s="1" t="s">
        <v>756</v>
      </c>
      <c r="F152" s="1" t="s">
        <v>429</v>
      </c>
      <c r="G152" s="1" t="s">
        <v>569</v>
      </c>
      <c r="H152" s="1" t="s">
        <v>750</v>
      </c>
      <c r="I152" s="1" t="s">
        <v>769</v>
      </c>
      <c r="J152" s="1" t="s">
        <v>112</v>
      </c>
      <c r="K152" s="1" t="s">
        <v>598</v>
      </c>
      <c r="L152" s="1" t="s">
        <v>598</v>
      </c>
      <c r="M152" s="1" t="s">
        <v>104</v>
      </c>
      <c r="N152" s="1" t="s">
        <v>104</v>
      </c>
      <c r="O152" s="1" t="s">
        <v>104</v>
      </c>
      <c r="P152" s="3">
        <v>44105</v>
      </c>
      <c r="Q152" s="1"/>
      <c r="R152" s="1"/>
      <c r="S152" s="1"/>
      <c r="T152" s="1"/>
      <c r="U152" s="1" t="s">
        <v>843</v>
      </c>
      <c r="V152" s="1">
        <v>1</v>
      </c>
      <c r="W152" s="4">
        <v>19850</v>
      </c>
      <c r="X152" s="1" t="s">
        <v>626</v>
      </c>
      <c r="Y152" s="1">
        <v>16</v>
      </c>
      <c r="Z152" s="4">
        <v>1240.6300000000001</v>
      </c>
      <c r="AA152" s="1" t="s">
        <v>870</v>
      </c>
      <c r="AB152" s="1" t="s">
        <v>865</v>
      </c>
      <c r="AC152" s="1" t="s">
        <v>468</v>
      </c>
      <c r="AD152" s="1" t="s">
        <v>750</v>
      </c>
      <c r="AE152" s="1" t="s">
        <v>540</v>
      </c>
      <c r="AF152" s="1" t="s">
        <v>630</v>
      </c>
      <c r="AG152" s="4">
        <v>19850</v>
      </c>
      <c r="AH152" s="4">
        <v>1240.625</v>
      </c>
      <c r="AI152" s="1"/>
      <c r="AJ152" s="1"/>
      <c r="AK152" s="1"/>
      <c r="AL152" s="1" t="s">
        <v>771</v>
      </c>
      <c r="AM152" s="1" t="s">
        <v>178</v>
      </c>
      <c r="AN152" s="1"/>
      <c r="AO152" s="1" t="s">
        <v>12</v>
      </c>
      <c r="AP152" s="1"/>
      <c r="AQ152" s="1"/>
      <c r="AR152" s="2"/>
      <c r="AS152" s="1"/>
      <c r="AT152" s="1"/>
      <c r="AU152" s="1"/>
      <c r="AV152" s="1" t="s">
        <v>851</v>
      </c>
      <c r="AW152" s="5">
        <v>44105.699527590026</v>
      </c>
      <c r="AX152" s="1" t="s">
        <v>219</v>
      </c>
      <c r="AY152" s="4">
        <v>19850</v>
      </c>
      <c r="AZ152" s="1"/>
      <c r="BA152" s="3">
        <v>44105</v>
      </c>
      <c r="BB152" s="5">
        <v>44196</v>
      </c>
      <c r="BC152" s="1" t="s">
        <v>872</v>
      </c>
      <c r="BD152" s="1"/>
      <c r="BE152" s="1"/>
      <c r="BF152" s="1" t="s">
        <v>103</v>
      </c>
    </row>
    <row r="153" spans="1:58" x14ac:dyDescent="0.25">
      <c r="A153" s="1">
        <v>152</v>
      </c>
      <c r="B153" s="2" t="str">
        <f>HYPERLINK("https://my.zakupki.prom.ua/remote/dispatcher/state_purchase_view/20103886", "UA-2020-10-15-001458-c")</f>
        <v>UA-2020-10-15-001458-c</v>
      </c>
      <c r="C153" s="2" t="s">
        <v>626</v>
      </c>
      <c r="D153" s="1" t="s">
        <v>517</v>
      </c>
      <c r="E153" s="1" t="s">
        <v>517</v>
      </c>
      <c r="F153" s="1" t="s">
        <v>445</v>
      </c>
      <c r="G153" s="1" t="s">
        <v>569</v>
      </c>
      <c r="H153" s="1" t="s">
        <v>750</v>
      </c>
      <c r="I153" s="1" t="s">
        <v>769</v>
      </c>
      <c r="J153" s="1" t="s">
        <v>112</v>
      </c>
      <c r="K153" s="1" t="s">
        <v>598</v>
      </c>
      <c r="L153" s="1" t="s">
        <v>598</v>
      </c>
      <c r="M153" s="1" t="s">
        <v>104</v>
      </c>
      <c r="N153" s="1" t="s">
        <v>104</v>
      </c>
      <c r="O153" s="1" t="s">
        <v>104</v>
      </c>
      <c r="P153" s="3">
        <v>44119</v>
      </c>
      <c r="Q153" s="1"/>
      <c r="R153" s="1"/>
      <c r="S153" s="1"/>
      <c r="T153" s="1"/>
      <c r="U153" s="1" t="s">
        <v>843</v>
      </c>
      <c r="V153" s="1">
        <v>1</v>
      </c>
      <c r="W153" s="4">
        <v>2576</v>
      </c>
      <c r="X153" s="1" t="s">
        <v>626</v>
      </c>
      <c r="Y153" s="1">
        <v>1</v>
      </c>
      <c r="Z153" s="4">
        <v>2576</v>
      </c>
      <c r="AA153" s="1" t="s">
        <v>873</v>
      </c>
      <c r="AB153" s="1" t="s">
        <v>865</v>
      </c>
      <c r="AC153" s="1" t="s">
        <v>468</v>
      </c>
      <c r="AD153" s="1" t="s">
        <v>630</v>
      </c>
      <c r="AE153" s="1" t="s">
        <v>540</v>
      </c>
      <c r="AF153" s="1" t="s">
        <v>630</v>
      </c>
      <c r="AG153" s="4">
        <v>2576</v>
      </c>
      <c r="AH153" s="4">
        <v>2576</v>
      </c>
      <c r="AI153" s="1"/>
      <c r="AJ153" s="1"/>
      <c r="AK153" s="1"/>
      <c r="AL153" s="1" t="s">
        <v>807</v>
      </c>
      <c r="AM153" s="1" t="s">
        <v>303</v>
      </c>
      <c r="AN153" s="1"/>
      <c r="AO153" s="1" t="s">
        <v>63</v>
      </c>
      <c r="AP153" s="1"/>
      <c r="AQ153" s="1"/>
      <c r="AR153" s="2"/>
      <c r="AS153" s="1"/>
      <c r="AT153" s="1"/>
      <c r="AU153" s="1"/>
      <c r="AV153" s="1" t="s">
        <v>851</v>
      </c>
      <c r="AW153" s="5">
        <v>44119.418096554444</v>
      </c>
      <c r="AX153" s="1" t="s">
        <v>432</v>
      </c>
      <c r="AY153" s="4">
        <v>2576</v>
      </c>
      <c r="AZ153" s="1"/>
      <c r="BA153" s="3">
        <v>44135</v>
      </c>
      <c r="BB153" s="5">
        <v>44196</v>
      </c>
      <c r="BC153" s="1" t="s">
        <v>872</v>
      </c>
      <c r="BD153" s="1"/>
      <c r="BE153" s="1"/>
      <c r="BF153" s="1" t="s">
        <v>103</v>
      </c>
    </row>
    <row r="154" spans="1:58" x14ac:dyDescent="0.25">
      <c r="A154" s="1">
        <v>153</v>
      </c>
      <c r="B154" s="2" t="str">
        <f>HYPERLINK("https://my.zakupki.prom.ua/remote/dispatcher/state_purchase_view/20018430", "UA-2020-10-12-002438-b")</f>
        <v>UA-2020-10-12-002438-b</v>
      </c>
      <c r="C154" s="2" t="s">
        <v>626</v>
      </c>
      <c r="D154" s="1" t="s">
        <v>684</v>
      </c>
      <c r="E154" s="1" t="s">
        <v>684</v>
      </c>
      <c r="F154" s="1" t="s">
        <v>431</v>
      </c>
      <c r="G154" s="1" t="s">
        <v>569</v>
      </c>
      <c r="H154" s="1" t="s">
        <v>750</v>
      </c>
      <c r="I154" s="1" t="s">
        <v>769</v>
      </c>
      <c r="J154" s="1" t="s">
        <v>112</v>
      </c>
      <c r="K154" s="1" t="s">
        <v>598</v>
      </c>
      <c r="L154" s="1" t="s">
        <v>598</v>
      </c>
      <c r="M154" s="1" t="s">
        <v>104</v>
      </c>
      <c r="N154" s="1" t="s">
        <v>104</v>
      </c>
      <c r="O154" s="1" t="s">
        <v>104</v>
      </c>
      <c r="P154" s="3">
        <v>44116</v>
      </c>
      <c r="Q154" s="1"/>
      <c r="R154" s="1"/>
      <c r="S154" s="1"/>
      <c r="T154" s="1"/>
      <c r="U154" s="1" t="s">
        <v>843</v>
      </c>
      <c r="V154" s="1">
        <v>1</v>
      </c>
      <c r="W154" s="4">
        <v>48812.4</v>
      </c>
      <c r="X154" s="1" t="s">
        <v>626</v>
      </c>
      <c r="Y154" s="1">
        <v>1</v>
      </c>
      <c r="Z154" s="4">
        <v>48812.4</v>
      </c>
      <c r="AA154" s="1" t="s">
        <v>873</v>
      </c>
      <c r="AB154" s="1" t="s">
        <v>865</v>
      </c>
      <c r="AC154" s="1" t="s">
        <v>468</v>
      </c>
      <c r="AD154" s="1" t="s">
        <v>750</v>
      </c>
      <c r="AE154" s="1" t="s">
        <v>540</v>
      </c>
      <c r="AF154" s="1" t="s">
        <v>630</v>
      </c>
      <c r="AG154" s="4">
        <v>48812.4</v>
      </c>
      <c r="AH154" s="4">
        <v>48812.4</v>
      </c>
      <c r="AI154" s="1"/>
      <c r="AJ154" s="1"/>
      <c r="AK154" s="1"/>
      <c r="AL154" s="1" t="s">
        <v>744</v>
      </c>
      <c r="AM154" s="1" t="s">
        <v>136</v>
      </c>
      <c r="AN154" s="1"/>
      <c r="AO154" s="1" t="s">
        <v>97</v>
      </c>
      <c r="AP154" s="1"/>
      <c r="AQ154" s="1"/>
      <c r="AR154" s="2"/>
      <c r="AS154" s="1"/>
      <c r="AT154" s="1"/>
      <c r="AU154" s="1"/>
      <c r="AV154" s="1" t="s">
        <v>851</v>
      </c>
      <c r="AW154" s="5">
        <v>44116.464238548579</v>
      </c>
      <c r="AX154" s="1" t="s">
        <v>249</v>
      </c>
      <c r="AY154" s="4">
        <v>48812.4</v>
      </c>
      <c r="AZ154" s="1"/>
      <c r="BA154" s="3">
        <v>44146</v>
      </c>
      <c r="BB154" s="5">
        <v>44196</v>
      </c>
      <c r="BC154" s="1" t="s">
        <v>872</v>
      </c>
      <c r="BD154" s="1"/>
      <c r="BE154" s="1"/>
      <c r="BF154" s="1" t="s">
        <v>103</v>
      </c>
    </row>
    <row r="155" spans="1:58" x14ac:dyDescent="0.25">
      <c r="A155" s="1">
        <v>154</v>
      </c>
      <c r="B155" s="2" t="str">
        <f>HYPERLINK("https://my.zakupki.prom.ua/remote/dispatcher/state_purchase_view/21625019", "UA-2020-12-01-010586-b")</f>
        <v>UA-2020-12-01-010586-b</v>
      </c>
      <c r="C155" s="2" t="s">
        <v>626</v>
      </c>
      <c r="D155" s="1" t="s">
        <v>620</v>
      </c>
      <c r="E155" s="1" t="s">
        <v>620</v>
      </c>
      <c r="F155" s="1" t="s">
        <v>402</v>
      </c>
      <c r="G155" s="1" t="s">
        <v>569</v>
      </c>
      <c r="H155" s="1" t="s">
        <v>750</v>
      </c>
      <c r="I155" s="1" t="s">
        <v>769</v>
      </c>
      <c r="J155" s="1" t="s">
        <v>112</v>
      </c>
      <c r="K155" s="1" t="s">
        <v>598</v>
      </c>
      <c r="L155" s="1" t="s">
        <v>598</v>
      </c>
      <c r="M155" s="1" t="s">
        <v>104</v>
      </c>
      <c r="N155" s="1" t="s">
        <v>104</v>
      </c>
      <c r="O155" s="1" t="s">
        <v>104</v>
      </c>
      <c r="P155" s="3">
        <v>44166</v>
      </c>
      <c r="Q155" s="1"/>
      <c r="R155" s="1"/>
      <c r="S155" s="1"/>
      <c r="T155" s="1"/>
      <c r="U155" s="1" t="s">
        <v>843</v>
      </c>
      <c r="V155" s="1">
        <v>1</v>
      </c>
      <c r="W155" s="4">
        <v>1654</v>
      </c>
      <c r="X155" s="1" t="s">
        <v>626</v>
      </c>
      <c r="Y155" s="1">
        <v>1</v>
      </c>
      <c r="Z155" s="4">
        <v>1654</v>
      </c>
      <c r="AA155" s="1" t="s">
        <v>881</v>
      </c>
      <c r="AB155" s="1" t="s">
        <v>865</v>
      </c>
      <c r="AC155" s="1" t="s">
        <v>468</v>
      </c>
      <c r="AD155" s="1" t="s">
        <v>630</v>
      </c>
      <c r="AE155" s="1" t="s">
        <v>540</v>
      </c>
      <c r="AF155" s="1" t="s">
        <v>630</v>
      </c>
      <c r="AG155" s="4">
        <v>1654</v>
      </c>
      <c r="AH155" s="4">
        <v>1654</v>
      </c>
      <c r="AI155" s="1"/>
      <c r="AJ155" s="1"/>
      <c r="AK155" s="1"/>
      <c r="AL155" s="1" t="s">
        <v>3</v>
      </c>
      <c r="AM155" s="1" t="s">
        <v>172</v>
      </c>
      <c r="AN155" s="1"/>
      <c r="AO155" s="1" t="s">
        <v>120</v>
      </c>
      <c r="AP155" s="1"/>
      <c r="AQ155" s="1"/>
      <c r="AR155" s="2"/>
      <c r="AS155" s="1"/>
      <c r="AT155" s="1"/>
      <c r="AU155" s="1"/>
      <c r="AV155" s="1" t="s">
        <v>851</v>
      </c>
      <c r="AW155" s="5">
        <v>44166.705288697085</v>
      </c>
      <c r="AX155" s="1" t="s">
        <v>327</v>
      </c>
      <c r="AY155" s="4">
        <v>1654</v>
      </c>
      <c r="AZ155" s="1"/>
      <c r="BA155" s="3">
        <v>44166</v>
      </c>
      <c r="BB155" s="5">
        <v>44196</v>
      </c>
      <c r="BC155" s="1" t="s">
        <v>872</v>
      </c>
      <c r="BD155" s="1"/>
      <c r="BE155" s="1"/>
      <c r="BF155" s="1" t="s">
        <v>103</v>
      </c>
    </row>
    <row r="156" spans="1:58" x14ac:dyDescent="0.25">
      <c r="A156" s="1">
        <v>155</v>
      </c>
      <c r="B156" s="2" t="str">
        <f>HYPERLINK("https://my.zakupki.prom.ua/remote/dispatcher/state_purchase_view/21784927", "UA-2020-12-04-015229-b")</f>
        <v>UA-2020-12-04-015229-b</v>
      </c>
      <c r="C156" s="2" t="s">
        <v>626</v>
      </c>
      <c r="D156" s="1" t="s">
        <v>600</v>
      </c>
      <c r="E156" s="1" t="s">
        <v>489</v>
      </c>
      <c r="F156" s="1" t="s">
        <v>338</v>
      </c>
      <c r="G156" s="1" t="s">
        <v>569</v>
      </c>
      <c r="H156" s="1" t="s">
        <v>750</v>
      </c>
      <c r="I156" s="1" t="s">
        <v>769</v>
      </c>
      <c r="J156" s="1" t="s">
        <v>112</v>
      </c>
      <c r="K156" s="1" t="s">
        <v>598</v>
      </c>
      <c r="L156" s="1" t="s">
        <v>598</v>
      </c>
      <c r="M156" s="1" t="s">
        <v>104</v>
      </c>
      <c r="N156" s="1" t="s">
        <v>104</v>
      </c>
      <c r="O156" s="1" t="s">
        <v>104</v>
      </c>
      <c r="P156" s="3">
        <v>44169</v>
      </c>
      <c r="Q156" s="1"/>
      <c r="R156" s="1"/>
      <c r="S156" s="1"/>
      <c r="T156" s="1"/>
      <c r="U156" s="1" t="s">
        <v>843</v>
      </c>
      <c r="V156" s="1">
        <v>1</v>
      </c>
      <c r="W156" s="4">
        <v>4841.1499999999996</v>
      </c>
      <c r="X156" s="1" t="s">
        <v>626</v>
      </c>
      <c r="Y156" s="1" t="s">
        <v>860</v>
      </c>
      <c r="Z156" s="1" t="s">
        <v>860</v>
      </c>
      <c r="AA156" s="1" t="s">
        <v>860</v>
      </c>
      <c r="AB156" s="1" t="s">
        <v>865</v>
      </c>
      <c r="AC156" s="1" t="s">
        <v>468</v>
      </c>
      <c r="AD156" s="1" t="s">
        <v>750</v>
      </c>
      <c r="AE156" s="1" t="s">
        <v>540</v>
      </c>
      <c r="AF156" s="1" t="s">
        <v>630</v>
      </c>
      <c r="AG156" s="4">
        <v>4841.1499999999996</v>
      </c>
      <c r="AH156" s="1" t="s">
        <v>860</v>
      </c>
      <c r="AI156" s="1"/>
      <c r="AJ156" s="1"/>
      <c r="AK156" s="1"/>
      <c r="AL156" s="1" t="s">
        <v>713</v>
      </c>
      <c r="AM156" s="1" t="s">
        <v>162</v>
      </c>
      <c r="AN156" s="1"/>
      <c r="AO156" s="1" t="s">
        <v>40</v>
      </c>
      <c r="AP156" s="1"/>
      <c r="AQ156" s="1"/>
      <c r="AR156" s="2"/>
      <c r="AS156" s="1"/>
      <c r="AT156" s="1"/>
      <c r="AU156" s="1"/>
      <c r="AV156" s="1" t="s">
        <v>851</v>
      </c>
      <c r="AW156" s="5">
        <v>44169.705122977706</v>
      </c>
      <c r="AX156" s="1" t="s">
        <v>342</v>
      </c>
      <c r="AY156" s="4">
        <v>4841.1499999999996</v>
      </c>
      <c r="AZ156" s="1"/>
      <c r="BA156" s="3">
        <v>44175</v>
      </c>
      <c r="BB156" s="5">
        <v>44196</v>
      </c>
      <c r="BC156" s="1" t="s">
        <v>872</v>
      </c>
      <c r="BD156" s="1"/>
      <c r="BE156" s="1"/>
      <c r="BF156" s="1" t="s">
        <v>103</v>
      </c>
    </row>
    <row r="157" spans="1:58" x14ac:dyDescent="0.25">
      <c r="A157" s="1">
        <v>156</v>
      </c>
      <c r="B157" s="2" t="str">
        <f>HYPERLINK("https://my.zakupki.prom.ua/remote/dispatcher/state_purchase_view/21776287", "UA-2020-12-04-012254-b")</f>
        <v>UA-2020-12-04-012254-b</v>
      </c>
      <c r="C157" s="2" t="s">
        <v>626</v>
      </c>
      <c r="D157" s="1" t="s">
        <v>581</v>
      </c>
      <c r="E157" s="1" t="s">
        <v>582</v>
      </c>
      <c r="F157" s="1" t="s">
        <v>116</v>
      </c>
      <c r="G157" s="1" t="s">
        <v>538</v>
      </c>
      <c r="H157" s="1" t="s">
        <v>750</v>
      </c>
      <c r="I157" s="1" t="s">
        <v>769</v>
      </c>
      <c r="J157" s="1" t="s">
        <v>112</v>
      </c>
      <c r="K157" s="1" t="s">
        <v>598</v>
      </c>
      <c r="L157" s="1" t="s">
        <v>598</v>
      </c>
      <c r="M157" s="1" t="s">
        <v>104</v>
      </c>
      <c r="N157" s="1" t="s">
        <v>104</v>
      </c>
      <c r="O157" s="1" t="s">
        <v>104</v>
      </c>
      <c r="P157" s="3">
        <v>44169</v>
      </c>
      <c r="Q157" s="3">
        <v>44169</v>
      </c>
      <c r="R157" s="3">
        <v>44175</v>
      </c>
      <c r="S157" s="3">
        <v>44169</v>
      </c>
      <c r="T157" s="3">
        <v>44185</v>
      </c>
      <c r="U157" s="5">
        <v>44186.511435185188</v>
      </c>
      <c r="V157" s="1">
        <v>3</v>
      </c>
      <c r="W157" s="4">
        <v>1018500</v>
      </c>
      <c r="X157" s="1" t="s">
        <v>626</v>
      </c>
      <c r="Y157" s="1" t="s">
        <v>860</v>
      </c>
      <c r="Z157" s="1" t="s">
        <v>860</v>
      </c>
      <c r="AA157" s="1" t="s">
        <v>860</v>
      </c>
      <c r="AB157" s="4">
        <v>10185</v>
      </c>
      <c r="AC157" s="1" t="s">
        <v>468</v>
      </c>
      <c r="AD157" s="1" t="s">
        <v>750</v>
      </c>
      <c r="AE157" s="1" t="s">
        <v>540</v>
      </c>
      <c r="AF157" s="1" t="s">
        <v>630</v>
      </c>
      <c r="AG157" s="4">
        <v>802256</v>
      </c>
      <c r="AH157" s="1" t="s">
        <v>860</v>
      </c>
      <c r="AI157" s="1" t="s">
        <v>775</v>
      </c>
      <c r="AJ157" s="4">
        <v>216244</v>
      </c>
      <c r="AK157" s="4">
        <v>0.21231615120274913</v>
      </c>
      <c r="AL157" s="1" t="s">
        <v>775</v>
      </c>
      <c r="AM157" s="1" t="s">
        <v>293</v>
      </c>
      <c r="AN157" s="1" t="s">
        <v>471</v>
      </c>
      <c r="AO157" s="1" t="s">
        <v>378</v>
      </c>
      <c r="AP157" s="4">
        <v>216244</v>
      </c>
      <c r="AQ157" s="4">
        <v>0.21231615120274913</v>
      </c>
      <c r="AR157" s="2" t="str">
        <f>HYPERLINK("https://auction.openprocurement.org/tenders/0cfa7e969f35404d8177a6527398d934")</f>
        <v>https://auction.openprocurement.org/tenders/0cfa7e969f35404d8177a6527398d934</v>
      </c>
      <c r="AS157" s="5">
        <v>44189.674979657371</v>
      </c>
      <c r="AT157" s="3">
        <v>44200</v>
      </c>
      <c r="AU157" s="3">
        <v>44210</v>
      </c>
      <c r="AV157" s="1" t="s">
        <v>851</v>
      </c>
      <c r="AW157" s="5">
        <v>44208.439131873689</v>
      </c>
      <c r="AX157" s="1" t="s">
        <v>396</v>
      </c>
      <c r="AY157" s="4">
        <v>802256</v>
      </c>
      <c r="AZ157" s="1"/>
      <c r="BA157" s="3">
        <v>44561</v>
      </c>
      <c r="BB157" s="5">
        <v>44561</v>
      </c>
      <c r="BC157" s="1" t="s">
        <v>872</v>
      </c>
      <c r="BD157" s="1"/>
      <c r="BE157" s="1"/>
      <c r="BF157" s="1" t="s">
        <v>295</v>
      </c>
    </row>
    <row r="158" spans="1:58" x14ac:dyDescent="0.25">
      <c r="A158" s="1">
        <v>157</v>
      </c>
      <c r="B158" s="2" t="str">
        <f>HYPERLINK("https://my.zakupki.prom.ua/remote/dispatcher/state_purchase_view/19850134", "UA-2020-10-06-002656-a")</f>
        <v>UA-2020-10-06-002656-a</v>
      </c>
      <c r="C158" s="2" t="s">
        <v>626</v>
      </c>
      <c r="D158" s="1" t="s">
        <v>832</v>
      </c>
      <c r="E158" s="1" t="s">
        <v>556</v>
      </c>
      <c r="F158" s="1" t="s">
        <v>390</v>
      </c>
      <c r="G158" s="1" t="s">
        <v>721</v>
      </c>
      <c r="H158" s="1" t="s">
        <v>750</v>
      </c>
      <c r="I158" s="1" t="s">
        <v>769</v>
      </c>
      <c r="J158" s="1" t="s">
        <v>112</v>
      </c>
      <c r="K158" s="1" t="s">
        <v>598</v>
      </c>
      <c r="L158" s="1" t="s">
        <v>598</v>
      </c>
      <c r="M158" s="1" t="s">
        <v>104</v>
      </c>
      <c r="N158" s="1" t="s">
        <v>104</v>
      </c>
      <c r="O158" s="1" t="s">
        <v>104</v>
      </c>
      <c r="P158" s="3">
        <v>44110</v>
      </c>
      <c r="Q158" s="3">
        <v>44110</v>
      </c>
      <c r="R158" s="3">
        <v>44116</v>
      </c>
      <c r="S158" s="3">
        <v>44116</v>
      </c>
      <c r="T158" s="3">
        <v>44120</v>
      </c>
      <c r="U158" s="5">
        <v>44123.640625</v>
      </c>
      <c r="V158" s="1">
        <v>2</v>
      </c>
      <c r="W158" s="4">
        <v>40000</v>
      </c>
      <c r="X158" s="1" t="s">
        <v>626</v>
      </c>
      <c r="Y158" s="1" t="s">
        <v>860</v>
      </c>
      <c r="Z158" s="1" t="s">
        <v>860</v>
      </c>
      <c r="AA158" s="1" t="s">
        <v>860</v>
      </c>
      <c r="AB158" s="4">
        <v>400</v>
      </c>
      <c r="AC158" s="1" t="s">
        <v>468</v>
      </c>
      <c r="AD158" s="1" t="s">
        <v>750</v>
      </c>
      <c r="AE158" s="1" t="s">
        <v>540</v>
      </c>
      <c r="AF158" s="1" t="s">
        <v>630</v>
      </c>
      <c r="AG158" s="4">
        <v>20996</v>
      </c>
      <c r="AH158" s="1" t="s">
        <v>860</v>
      </c>
      <c r="AI158" s="1" t="s">
        <v>732</v>
      </c>
      <c r="AJ158" s="4">
        <v>19004</v>
      </c>
      <c r="AK158" s="4">
        <v>0.47510000000000002</v>
      </c>
      <c r="AL158" s="1" t="s">
        <v>732</v>
      </c>
      <c r="AM158" s="1" t="s">
        <v>310</v>
      </c>
      <c r="AN158" s="1" t="s">
        <v>470</v>
      </c>
      <c r="AO158" s="1" t="s">
        <v>79</v>
      </c>
      <c r="AP158" s="4">
        <v>19004</v>
      </c>
      <c r="AQ158" s="4">
        <v>0.47510000000000002</v>
      </c>
      <c r="AR158" s="2" t="str">
        <f>HYPERLINK("https://auction.openprocurement.org/tenders/1ed3cf119a24479eadc6d1e54e8d6a1f")</f>
        <v>https://auction.openprocurement.org/tenders/1ed3cf119a24479eadc6d1e54e8d6a1f</v>
      </c>
      <c r="AS158" s="5">
        <v>44124.472509432926</v>
      </c>
      <c r="AT158" s="3">
        <v>44127</v>
      </c>
      <c r="AU158" s="3">
        <v>44146</v>
      </c>
      <c r="AV158" s="1" t="s">
        <v>851</v>
      </c>
      <c r="AW158" s="5">
        <v>44132.719758764222</v>
      </c>
      <c r="AX158" s="1" t="s">
        <v>291</v>
      </c>
      <c r="AY158" s="4">
        <v>20996</v>
      </c>
      <c r="AZ158" s="1"/>
      <c r="BA158" s="3">
        <v>44141</v>
      </c>
      <c r="BB158" s="5">
        <v>44196</v>
      </c>
      <c r="BC158" s="1" t="s">
        <v>872</v>
      </c>
      <c r="BD158" s="1"/>
      <c r="BE158" s="1"/>
      <c r="BF158" s="1" t="s">
        <v>311</v>
      </c>
    </row>
    <row r="159" spans="1:58" x14ac:dyDescent="0.25">
      <c r="A159" s="1">
        <v>158</v>
      </c>
      <c r="B159" s="2" t="str">
        <f>HYPERLINK("https://my.zakupki.prom.ua/remote/dispatcher/state_purchase_view/19780539", "UA-2020-10-02-004027-a")</f>
        <v>UA-2020-10-02-004027-a</v>
      </c>
      <c r="C159" s="2" t="s">
        <v>626</v>
      </c>
      <c r="D159" s="1" t="s">
        <v>520</v>
      </c>
      <c r="E159" s="1" t="s">
        <v>520</v>
      </c>
      <c r="F159" s="1" t="s">
        <v>440</v>
      </c>
      <c r="G159" s="1" t="s">
        <v>569</v>
      </c>
      <c r="H159" s="1" t="s">
        <v>750</v>
      </c>
      <c r="I159" s="1" t="s">
        <v>769</v>
      </c>
      <c r="J159" s="1" t="s">
        <v>112</v>
      </c>
      <c r="K159" s="1" t="s">
        <v>598</v>
      </c>
      <c r="L159" s="1" t="s">
        <v>598</v>
      </c>
      <c r="M159" s="1" t="s">
        <v>104</v>
      </c>
      <c r="N159" s="1" t="s">
        <v>104</v>
      </c>
      <c r="O159" s="1" t="s">
        <v>104</v>
      </c>
      <c r="P159" s="3">
        <v>44106</v>
      </c>
      <c r="Q159" s="1"/>
      <c r="R159" s="1"/>
      <c r="S159" s="1"/>
      <c r="T159" s="1"/>
      <c r="U159" s="1" t="s">
        <v>843</v>
      </c>
      <c r="V159" s="1">
        <v>1</v>
      </c>
      <c r="W159" s="4">
        <v>586</v>
      </c>
      <c r="X159" s="1" t="s">
        <v>626</v>
      </c>
      <c r="Y159" s="1">
        <v>1</v>
      </c>
      <c r="Z159" s="4">
        <v>586</v>
      </c>
      <c r="AA159" s="1" t="s">
        <v>870</v>
      </c>
      <c r="AB159" s="1" t="s">
        <v>865</v>
      </c>
      <c r="AC159" s="1" t="s">
        <v>468</v>
      </c>
      <c r="AD159" s="1" t="s">
        <v>630</v>
      </c>
      <c r="AE159" s="1" t="s">
        <v>540</v>
      </c>
      <c r="AF159" s="1" t="s">
        <v>630</v>
      </c>
      <c r="AG159" s="4">
        <v>586</v>
      </c>
      <c r="AH159" s="4">
        <v>586</v>
      </c>
      <c r="AI159" s="1"/>
      <c r="AJ159" s="1"/>
      <c r="AK159" s="1"/>
      <c r="AL159" s="1" t="s">
        <v>499</v>
      </c>
      <c r="AM159" s="1" t="s">
        <v>110</v>
      </c>
      <c r="AN159" s="1"/>
      <c r="AO159" s="1" t="s">
        <v>69</v>
      </c>
      <c r="AP159" s="1"/>
      <c r="AQ159" s="1"/>
      <c r="AR159" s="2"/>
      <c r="AS159" s="1"/>
      <c r="AT159" s="1"/>
      <c r="AU159" s="1"/>
      <c r="AV159" s="1" t="s">
        <v>851</v>
      </c>
      <c r="AW159" s="5">
        <v>44106.507960452618</v>
      </c>
      <c r="AX159" s="1" t="s">
        <v>224</v>
      </c>
      <c r="AY159" s="4">
        <v>586</v>
      </c>
      <c r="AZ159" s="1"/>
      <c r="BA159" s="3">
        <v>44135</v>
      </c>
      <c r="BB159" s="5">
        <v>44196</v>
      </c>
      <c r="BC159" s="1" t="s">
        <v>872</v>
      </c>
      <c r="BD159" s="1"/>
      <c r="BE159" s="1"/>
      <c r="BF159" s="1" t="s">
        <v>103</v>
      </c>
    </row>
    <row r="160" spans="1:58" x14ac:dyDescent="0.25">
      <c r="A160" s="1">
        <v>159</v>
      </c>
      <c r="B160" s="2" t="str">
        <f>HYPERLINK("https://my.zakupki.prom.ua/remote/dispatcher/state_purchase_view/19779789", "UA-2020-10-02-003831-a")</f>
        <v>UA-2020-10-02-003831-a</v>
      </c>
      <c r="C160" s="2" t="s">
        <v>626</v>
      </c>
      <c r="D160" s="1" t="s">
        <v>509</v>
      </c>
      <c r="E160" s="1" t="s">
        <v>509</v>
      </c>
      <c r="F160" s="1" t="s">
        <v>441</v>
      </c>
      <c r="G160" s="1" t="s">
        <v>569</v>
      </c>
      <c r="H160" s="1" t="s">
        <v>750</v>
      </c>
      <c r="I160" s="1" t="s">
        <v>769</v>
      </c>
      <c r="J160" s="1" t="s">
        <v>112</v>
      </c>
      <c r="K160" s="1" t="s">
        <v>598</v>
      </c>
      <c r="L160" s="1" t="s">
        <v>598</v>
      </c>
      <c r="M160" s="1" t="s">
        <v>104</v>
      </c>
      <c r="N160" s="1" t="s">
        <v>104</v>
      </c>
      <c r="O160" s="1" t="s">
        <v>104</v>
      </c>
      <c r="P160" s="3">
        <v>44106</v>
      </c>
      <c r="Q160" s="1"/>
      <c r="R160" s="1"/>
      <c r="S160" s="1"/>
      <c r="T160" s="1"/>
      <c r="U160" s="1" t="s">
        <v>843</v>
      </c>
      <c r="V160" s="1">
        <v>1</v>
      </c>
      <c r="W160" s="4">
        <v>391</v>
      </c>
      <c r="X160" s="1" t="s">
        <v>626</v>
      </c>
      <c r="Y160" s="1">
        <v>1</v>
      </c>
      <c r="Z160" s="4">
        <v>391</v>
      </c>
      <c r="AA160" s="1" t="s">
        <v>870</v>
      </c>
      <c r="AB160" s="1" t="s">
        <v>865</v>
      </c>
      <c r="AC160" s="1" t="s">
        <v>468</v>
      </c>
      <c r="AD160" s="1" t="s">
        <v>630</v>
      </c>
      <c r="AE160" s="1" t="s">
        <v>540</v>
      </c>
      <c r="AF160" s="1" t="s">
        <v>630</v>
      </c>
      <c r="AG160" s="4">
        <v>391</v>
      </c>
      <c r="AH160" s="4">
        <v>391</v>
      </c>
      <c r="AI160" s="1"/>
      <c r="AJ160" s="1"/>
      <c r="AK160" s="1"/>
      <c r="AL160" s="1" t="s">
        <v>499</v>
      </c>
      <c r="AM160" s="1" t="s">
        <v>110</v>
      </c>
      <c r="AN160" s="1"/>
      <c r="AO160" s="1" t="s">
        <v>69</v>
      </c>
      <c r="AP160" s="1"/>
      <c r="AQ160" s="1"/>
      <c r="AR160" s="2"/>
      <c r="AS160" s="1"/>
      <c r="AT160" s="1"/>
      <c r="AU160" s="1"/>
      <c r="AV160" s="1" t="s">
        <v>851</v>
      </c>
      <c r="AW160" s="5">
        <v>44106.502109044894</v>
      </c>
      <c r="AX160" s="1" t="s">
        <v>225</v>
      </c>
      <c r="AY160" s="4">
        <v>391</v>
      </c>
      <c r="AZ160" s="1"/>
      <c r="BA160" s="3">
        <v>44114</v>
      </c>
      <c r="BB160" s="5">
        <v>44196</v>
      </c>
      <c r="BC160" s="1" t="s">
        <v>872</v>
      </c>
      <c r="BD160" s="1"/>
      <c r="BE160" s="1"/>
      <c r="BF160" s="1" t="s">
        <v>103</v>
      </c>
    </row>
    <row r="161" spans="1:58" x14ac:dyDescent="0.25">
      <c r="A161" s="1">
        <v>160</v>
      </c>
      <c r="B161" s="2" t="str">
        <f>HYPERLINK("https://my.zakupki.prom.ua/remote/dispatcher/state_purchase_view/20738492", "UA-2020-11-04-004046-c")</f>
        <v>UA-2020-11-04-004046-c</v>
      </c>
      <c r="C161" s="2" t="s">
        <v>626</v>
      </c>
      <c r="D161" s="1" t="s">
        <v>698</v>
      </c>
      <c r="E161" s="1" t="s">
        <v>698</v>
      </c>
      <c r="F161" s="1" t="s">
        <v>454</v>
      </c>
      <c r="G161" s="1" t="s">
        <v>569</v>
      </c>
      <c r="H161" s="1" t="s">
        <v>750</v>
      </c>
      <c r="I161" s="1" t="s">
        <v>769</v>
      </c>
      <c r="J161" s="1" t="s">
        <v>112</v>
      </c>
      <c r="K161" s="1" t="s">
        <v>598</v>
      </c>
      <c r="L161" s="1" t="s">
        <v>598</v>
      </c>
      <c r="M161" s="1" t="s">
        <v>104</v>
      </c>
      <c r="N161" s="1" t="s">
        <v>104</v>
      </c>
      <c r="O161" s="1" t="s">
        <v>104</v>
      </c>
      <c r="P161" s="3">
        <v>44139</v>
      </c>
      <c r="Q161" s="1"/>
      <c r="R161" s="1"/>
      <c r="S161" s="1"/>
      <c r="T161" s="1"/>
      <c r="U161" s="1" t="s">
        <v>843</v>
      </c>
      <c r="V161" s="1">
        <v>1</v>
      </c>
      <c r="W161" s="4">
        <v>3885.3</v>
      </c>
      <c r="X161" s="1" t="s">
        <v>626</v>
      </c>
      <c r="Y161" s="1">
        <v>3</v>
      </c>
      <c r="Z161" s="4">
        <v>1295.0999999999999</v>
      </c>
      <c r="AA161" s="1" t="s">
        <v>870</v>
      </c>
      <c r="AB161" s="1" t="s">
        <v>865</v>
      </c>
      <c r="AC161" s="1" t="s">
        <v>468</v>
      </c>
      <c r="AD161" s="1" t="s">
        <v>750</v>
      </c>
      <c r="AE161" s="1" t="s">
        <v>540</v>
      </c>
      <c r="AF161" s="1" t="s">
        <v>630</v>
      </c>
      <c r="AG161" s="4">
        <v>3885.3</v>
      </c>
      <c r="AH161" s="4">
        <v>1295.1000000000001</v>
      </c>
      <c r="AI161" s="1"/>
      <c r="AJ161" s="1"/>
      <c r="AK161" s="1"/>
      <c r="AL161" s="1" t="s">
        <v>578</v>
      </c>
      <c r="AM161" s="1" t="s">
        <v>307</v>
      </c>
      <c r="AN161" s="1"/>
      <c r="AO161" s="1" t="s">
        <v>35</v>
      </c>
      <c r="AP161" s="1"/>
      <c r="AQ161" s="1"/>
      <c r="AR161" s="2"/>
      <c r="AS161" s="1"/>
      <c r="AT161" s="1"/>
      <c r="AU161" s="1"/>
      <c r="AV161" s="1" t="s">
        <v>851</v>
      </c>
      <c r="AW161" s="5">
        <v>44139.48821196935</v>
      </c>
      <c r="AX161" s="1" t="s">
        <v>849</v>
      </c>
      <c r="AY161" s="4">
        <v>3885.3</v>
      </c>
      <c r="AZ161" s="1"/>
      <c r="BA161" s="3">
        <v>44139</v>
      </c>
      <c r="BB161" s="5">
        <v>44196</v>
      </c>
      <c r="BC161" s="1" t="s">
        <v>872</v>
      </c>
      <c r="BD161" s="1"/>
      <c r="BE161" s="1"/>
      <c r="BF161" s="1" t="s">
        <v>103</v>
      </c>
    </row>
    <row r="162" spans="1:58" x14ac:dyDescent="0.25">
      <c r="A162" s="1">
        <v>161</v>
      </c>
      <c r="B162" s="2" t="str">
        <f>HYPERLINK("https://my.zakupki.prom.ua/remote/dispatcher/state_purchase_view/20628570", "UA-2020-10-30-005079-c")</f>
        <v>UA-2020-10-30-005079-c</v>
      </c>
      <c r="C162" s="2" t="s">
        <v>626</v>
      </c>
      <c r="D162" s="1" t="s">
        <v>592</v>
      </c>
      <c r="E162" s="1" t="s">
        <v>592</v>
      </c>
      <c r="F162" s="1" t="s">
        <v>266</v>
      </c>
      <c r="G162" s="1" t="s">
        <v>569</v>
      </c>
      <c r="H162" s="1" t="s">
        <v>750</v>
      </c>
      <c r="I162" s="1" t="s">
        <v>769</v>
      </c>
      <c r="J162" s="1" t="s">
        <v>112</v>
      </c>
      <c r="K162" s="1" t="s">
        <v>598</v>
      </c>
      <c r="L162" s="1" t="s">
        <v>598</v>
      </c>
      <c r="M162" s="1" t="s">
        <v>104</v>
      </c>
      <c r="N162" s="1" t="s">
        <v>104</v>
      </c>
      <c r="O162" s="1" t="s">
        <v>104</v>
      </c>
      <c r="P162" s="3">
        <v>44134</v>
      </c>
      <c r="Q162" s="1"/>
      <c r="R162" s="1"/>
      <c r="S162" s="1"/>
      <c r="T162" s="1"/>
      <c r="U162" s="1" t="s">
        <v>843</v>
      </c>
      <c r="V162" s="1">
        <v>1</v>
      </c>
      <c r="W162" s="4">
        <v>1000</v>
      </c>
      <c r="X162" s="1" t="s">
        <v>626</v>
      </c>
      <c r="Y162" s="1">
        <v>10</v>
      </c>
      <c r="Z162" s="4">
        <v>100</v>
      </c>
      <c r="AA162" s="1" t="s">
        <v>881</v>
      </c>
      <c r="AB162" s="1" t="s">
        <v>865</v>
      </c>
      <c r="AC162" s="1" t="s">
        <v>468</v>
      </c>
      <c r="AD162" s="1" t="s">
        <v>630</v>
      </c>
      <c r="AE162" s="1" t="s">
        <v>540</v>
      </c>
      <c r="AF162" s="1" t="s">
        <v>630</v>
      </c>
      <c r="AG162" s="4">
        <v>1000</v>
      </c>
      <c r="AH162" s="4">
        <v>100</v>
      </c>
      <c r="AI162" s="1"/>
      <c r="AJ162" s="1"/>
      <c r="AK162" s="1"/>
      <c r="AL162" s="1" t="s">
        <v>800</v>
      </c>
      <c r="AM162" s="1" t="s">
        <v>230</v>
      </c>
      <c r="AN162" s="1"/>
      <c r="AO162" s="1" t="s">
        <v>93</v>
      </c>
      <c r="AP162" s="1"/>
      <c r="AQ162" s="1"/>
      <c r="AR162" s="2"/>
      <c r="AS162" s="1"/>
      <c r="AT162" s="1"/>
      <c r="AU162" s="1"/>
      <c r="AV162" s="1" t="s">
        <v>851</v>
      </c>
      <c r="AW162" s="5">
        <v>44134.609282642406</v>
      </c>
      <c r="AX162" s="1" t="s">
        <v>297</v>
      </c>
      <c r="AY162" s="4">
        <v>1000</v>
      </c>
      <c r="AZ162" s="1"/>
      <c r="BA162" s="3">
        <v>44134</v>
      </c>
      <c r="BB162" s="5">
        <v>44196</v>
      </c>
      <c r="BC162" s="1" t="s">
        <v>872</v>
      </c>
      <c r="BD162" s="1"/>
      <c r="BE162" s="1"/>
      <c r="BF162" s="1" t="s">
        <v>103</v>
      </c>
    </row>
    <row r="163" spans="1:58" x14ac:dyDescent="0.25">
      <c r="A163" s="1">
        <v>162</v>
      </c>
      <c r="B163" s="2" t="str">
        <f>HYPERLINK("https://my.zakupki.prom.ua/remote/dispatcher/state_purchase_view/20746389", "UA-2020-11-04-006302-c")</f>
        <v>UA-2020-11-04-006302-c</v>
      </c>
      <c r="C163" s="2" t="s">
        <v>626</v>
      </c>
      <c r="D163" s="1" t="s">
        <v>720</v>
      </c>
      <c r="E163" s="1" t="s">
        <v>720</v>
      </c>
      <c r="F163" s="1" t="s">
        <v>140</v>
      </c>
      <c r="G163" s="1" t="s">
        <v>569</v>
      </c>
      <c r="H163" s="1" t="s">
        <v>750</v>
      </c>
      <c r="I163" s="1" t="s">
        <v>769</v>
      </c>
      <c r="J163" s="1" t="s">
        <v>112</v>
      </c>
      <c r="K163" s="1" t="s">
        <v>598</v>
      </c>
      <c r="L163" s="1" t="s">
        <v>598</v>
      </c>
      <c r="M163" s="1" t="s">
        <v>104</v>
      </c>
      <c r="N163" s="1" t="s">
        <v>104</v>
      </c>
      <c r="O163" s="1" t="s">
        <v>104</v>
      </c>
      <c r="P163" s="3">
        <v>44139</v>
      </c>
      <c r="Q163" s="1"/>
      <c r="R163" s="1"/>
      <c r="S163" s="1"/>
      <c r="T163" s="1"/>
      <c r="U163" s="1" t="s">
        <v>843</v>
      </c>
      <c r="V163" s="1">
        <v>1</v>
      </c>
      <c r="W163" s="4">
        <v>6684.47</v>
      </c>
      <c r="X163" s="1" t="s">
        <v>626</v>
      </c>
      <c r="Y163" s="1">
        <v>37</v>
      </c>
      <c r="Z163" s="4">
        <v>180.66</v>
      </c>
      <c r="AA163" s="1" t="s">
        <v>862</v>
      </c>
      <c r="AB163" s="1" t="s">
        <v>865</v>
      </c>
      <c r="AC163" s="1" t="s">
        <v>468</v>
      </c>
      <c r="AD163" s="1" t="s">
        <v>630</v>
      </c>
      <c r="AE163" s="1" t="s">
        <v>540</v>
      </c>
      <c r="AF163" s="1" t="s">
        <v>630</v>
      </c>
      <c r="AG163" s="4">
        <v>6684.47</v>
      </c>
      <c r="AH163" s="4">
        <v>180.66135135135136</v>
      </c>
      <c r="AI163" s="1"/>
      <c r="AJ163" s="1"/>
      <c r="AK163" s="1"/>
      <c r="AL163" s="1" t="s">
        <v>812</v>
      </c>
      <c r="AM163" s="1" t="s">
        <v>169</v>
      </c>
      <c r="AN163" s="1"/>
      <c r="AO163" s="1" t="s">
        <v>33</v>
      </c>
      <c r="AP163" s="1"/>
      <c r="AQ163" s="1"/>
      <c r="AR163" s="2"/>
      <c r="AS163" s="1"/>
      <c r="AT163" s="1"/>
      <c r="AU163" s="1"/>
      <c r="AV163" s="1" t="s">
        <v>851</v>
      </c>
      <c r="AW163" s="5">
        <v>44139.568434981316</v>
      </c>
      <c r="AX163" s="1" t="s">
        <v>301</v>
      </c>
      <c r="AY163" s="4">
        <v>6684.47</v>
      </c>
      <c r="AZ163" s="1"/>
      <c r="BA163" s="3">
        <v>44155</v>
      </c>
      <c r="BB163" s="5">
        <v>44196</v>
      </c>
      <c r="BC163" s="1" t="s">
        <v>872</v>
      </c>
      <c r="BD163" s="1"/>
      <c r="BE163" s="1"/>
      <c r="BF163" s="1" t="s">
        <v>103</v>
      </c>
    </row>
    <row r="164" spans="1:58" x14ac:dyDescent="0.25">
      <c r="A164" s="1">
        <v>163</v>
      </c>
      <c r="B164" s="2" t="str">
        <f>HYPERLINK("https://my.zakupki.prom.ua/remote/dispatcher/state_purchase_view/20104947", "UA-2020-10-15-001774-c")</f>
        <v>UA-2020-10-15-001774-c</v>
      </c>
      <c r="C164" s="2" t="s">
        <v>626</v>
      </c>
      <c r="D164" s="1" t="s">
        <v>759</v>
      </c>
      <c r="E164" s="1" t="s">
        <v>759</v>
      </c>
      <c r="F164" s="1" t="s">
        <v>161</v>
      </c>
      <c r="G164" s="1" t="s">
        <v>569</v>
      </c>
      <c r="H164" s="1" t="s">
        <v>750</v>
      </c>
      <c r="I164" s="1" t="s">
        <v>769</v>
      </c>
      <c r="J164" s="1" t="s">
        <v>112</v>
      </c>
      <c r="K164" s="1" t="s">
        <v>598</v>
      </c>
      <c r="L164" s="1" t="s">
        <v>598</v>
      </c>
      <c r="M164" s="1" t="s">
        <v>104</v>
      </c>
      <c r="N164" s="1" t="s">
        <v>104</v>
      </c>
      <c r="O164" s="1" t="s">
        <v>104</v>
      </c>
      <c r="P164" s="3">
        <v>44119</v>
      </c>
      <c r="Q164" s="1"/>
      <c r="R164" s="1"/>
      <c r="S164" s="1"/>
      <c r="T164" s="1"/>
      <c r="U164" s="1" t="s">
        <v>843</v>
      </c>
      <c r="V164" s="1">
        <v>1</v>
      </c>
      <c r="W164" s="4">
        <v>3000</v>
      </c>
      <c r="X164" s="1" t="s">
        <v>626</v>
      </c>
      <c r="Y164" s="1">
        <v>10</v>
      </c>
      <c r="Z164" s="4">
        <v>300</v>
      </c>
      <c r="AA164" s="1" t="s">
        <v>861</v>
      </c>
      <c r="AB164" s="1" t="s">
        <v>865</v>
      </c>
      <c r="AC164" s="1" t="s">
        <v>468</v>
      </c>
      <c r="AD164" s="1" t="s">
        <v>630</v>
      </c>
      <c r="AE164" s="1" t="s">
        <v>540</v>
      </c>
      <c r="AF164" s="1" t="s">
        <v>630</v>
      </c>
      <c r="AG164" s="4">
        <v>3000</v>
      </c>
      <c r="AH164" s="4">
        <v>300</v>
      </c>
      <c r="AI164" s="1"/>
      <c r="AJ164" s="1"/>
      <c r="AK164" s="1"/>
      <c r="AL164" s="1" t="s">
        <v>793</v>
      </c>
      <c r="AM164" s="1" t="s">
        <v>185</v>
      </c>
      <c r="AN164" s="1"/>
      <c r="AO164" s="1" t="s">
        <v>58</v>
      </c>
      <c r="AP164" s="1"/>
      <c r="AQ164" s="1"/>
      <c r="AR164" s="2"/>
      <c r="AS164" s="1"/>
      <c r="AT164" s="1"/>
      <c r="AU164" s="1"/>
      <c r="AV164" s="1" t="s">
        <v>851</v>
      </c>
      <c r="AW164" s="5">
        <v>44119.426785195545</v>
      </c>
      <c r="AX164" s="1" t="s">
        <v>254</v>
      </c>
      <c r="AY164" s="4">
        <v>3000</v>
      </c>
      <c r="AZ164" s="1"/>
      <c r="BA164" s="3">
        <v>44134</v>
      </c>
      <c r="BB164" s="5">
        <v>44196</v>
      </c>
      <c r="BC164" s="1" t="s">
        <v>872</v>
      </c>
      <c r="BD164" s="1"/>
      <c r="BE164" s="1"/>
      <c r="BF164" s="1" t="s">
        <v>103</v>
      </c>
    </row>
    <row r="165" spans="1:58" x14ac:dyDescent="0.25">
      <c r="A165" s="1">
        <v>164</v>
      </c>
      <c r="B165" s="2" t="str">
        <f>HYPERLINK("https://my.zakupki.prom.ua/remote/dispatcher/state_purchase_view/22228175", "UA-2020-12-16-003568-c")</f>
        <v>UA-2020-12-16-003568-c</v>
      </c>
      <c r="C165" s="2" t="s">
        <v>626</v>
      </c>
      <c r="D165" s="1" t="s">
        <v>600</v>
      </c>
      <c r="E165" s="1" t="s">
        <v>488</v>
      </c>
      <c r="F165" s="1" t="s">
        <v>339</v>
      </c>
      <c r="G165" s="1" t="s">
        <v>569</v>
      </c>
      <c r="H165" s="1" t="s">
        <v>750</v>
      </c>
      <c r="I165" s="1" t="s">
        <v>769</v>
      </c>
      <c r="J165" s="1" t="s">
        <v>112</v>
      </c>
      <c r="K165" s="1" t="s">
        <v>598</v>
      </c>
      <c r="L165" s="1" t="s">
        <v>598</v>
      </c>
      <c r="M165" s="1" t="s">
        <v>104</v>
      </c>
      <c r="N165" s="1" t="s">
        <v>104</v>
      </c>
      <c r="O165" s="1" t="s">
        <v>104</v>
      </c>
      <c r="P165" s="3">
        <v>44181</v>
      </c>
      <c r="Q165" s="1"/>
      <c r="R165" s="1"/>
      <c r="S165" s="1"/>
      <c r="T165" s="1"/>
      <c r="U165" s="1" t="s">
        <v>843</v>
      </c>
      <c r="V165" s="1">
        <v>1</v>
      </c>
      <c r="W165" s="4">
        <v>24202.49</v>
      </c>
      <c r="X165" s="1" t="s">
        <v>626</v>
      </c>
      <c r="Y165" s="1" t="s">
        <v>860</v>
      </c>
      <c r="Z165" s="1" t="s">
        <v>860</v>
      </c>
      <c r="AA165" s="1" t="s">
        <v>860</v>
      </c>
      <c r="AB165" s="1" t="s">
        <v>865</v>
      </c>
      <c r="AC165" s="1" t="s">
        <v>468</v>
      </c>
      <c r="AD165" s="1" t="s">
        <v>750</v>
      </c>
      <c r="AE165" s="1" t="s">
        <v>540</v>
      </c>
      <c r="AF165" s="1" t="s">
        <v>630</v>
      </c>
      <c r="AG165" s="4">
        <v>24202.49</v>
      </c>
      <c r="AH165" s="1" t="s">
        <v>860</v>
      </c>
      <c r="AI165" s="1"/>
      <c r="AJ165" s="1"/>
      <c r="AK165" s="1"/>
      <c r="AL165" s="1" t="s">
        <v>713</v>
      </c>
      <c r="AM165" s="1" t="s">
        <v>162</v>
      </c>
      <c r="AN165" s="1"/>
      <c r="AO165" s="1" t="s">
        <v>18</v>
      </c>
      <c r="AP165" s="1"/>
      <c r="AQ165" s="1"/>
      <c r="AR165" s="2"/>
      <c r="AS165" s="1"/>
      <c r="AT165" s="1"/>
      <c r="AU165" s="1"/>
      <c r="AV165" s="1" t="s">
        <v>851</v>
      </c>
      <c r="AW165" s="5">
        <v>44181.453447767213</v>
      </c>
      <c r="AX165" s="1" t="s">
        <v>356</v>
      </c>
      <c r="AY165" s="4">
        <v>24202.49</v>
      </c>
      <c r="AZ165" s="1"/>
      <c r="BA165" s="3">
        <v>44181</v>
      </c>
      <c r="BB165" s="5">
        <v>44196</v>
      </c>
      <c r="BC165" s="1" t="s">
        <v>872</v>
      </c>
      <c r="BD165" s="1"/>
      <c r="BE165" s="1"/>
      <c r="BF165" s="1" t="s">
        <v>103</v>
      </c>
    </row>
    <row r="166" spans="1:58" x14ac:dyDescent="0.25">
      <c r="A166" s="1">
        <v>165</v>
      </c>
      <c r="B166" s="2" t="str">
        <f>HYPERLINK("https://my.zakupki.prom.ua/remote/dispatcher/state_purchase_view/21878027", "UA-2020-12-08-007587-c")</f>
        <v>UA-2020-12-08-007587-c</v>
      </c>
      <c r="C166" s="2" t="s">
        <v>626</v>
      </c>
      <c r="D166" s="1" t="s">
        <v>563</v>
      </c>
      <c r="E166" s="1" t="s">
        <v>831</v>
      </c>
      <c r="F166" s="1" t="s">
        <v>299</v>
      </c>
      <c r="G166" s="1" t="s">
        <v>569</v>
      </c>
      <c r="H166" s="1" t="s">
        <v>750</v>
      </c>
      <c r="I166" s="1" t="s">
        <v>769</v>
      </c>
      <c r="J166" s="1" t="s">
        <v>112</v>
      </c>
      <c r="K166" s="1" t="s">
        <v>598</v>
      </c>
      <c r="L166" s="1" t="s">
        <v>598</v>
      </c>
      <c r="M166" s="1" t="s">
        <v>104</v>
      </c>
      <c r="N166" s="1" t="s">
        <v>104</v>
      </c>
      <c r="O166" s="1" t="s">
        <v>104</v>
      </c>
      <c r="P166" s="3">
        <v>44173</v>
      </c>
      <c r="Q166" s="1"/>
      <c r="R166" s="1"/>
      <c r="S166" s="1"/>
      <c r="T166" s="1"/>
      <c r="U166" s="1" t="s">
        <v>843</v>
      </c>
      <c r="V166" s="1">
        <v>1</v>
      </c>
      <c r="W166" s="4">
        <v>15556</v>
      </c>
      <c r="X166" s="1" t="s">
        <v>626</v>
      </c>
      <c r="Y166" s="1" t="s">
        <v>860</v>
      </c>
      <c r="Z166" s="1" t="s">
        <v>860</v>
      </c>
      <c r="AA166" s="1" t="s">
        <v>860</v>
      </c>
      <c r="AB166" s="1" t="s">
        <v>865</v>
      </c>
      <c r="AC166" s="1" t="s">
        <v>468</v>
      </c>
      <c r="AD166" s="1" t="s">
        <v>630</v>
      </c>
      <c r="AE166" s="1" t="s">
        <v>540</v>
      </c>
      <c r="AF166" s="1" t="s">
        <v>630</v>
      </c>
      <c r="AG166" s="4">
        <v>15556</v>
      </c>
      <c r="AH166" s="1" t="s">
        <v>860</v>
      </c>
      <c r="AI166" s="1"/>
      <c r="AJ166" s="1"/>
      <c r="AK166" s="1"/>
      <c r="AL166" s="1" t="s">
        <v>783</v>
      </c>
      <c r="AM166" s="1" t="s">
        <v>191</v>
      </c>
      <c r="AN166" s="1"/>
      <c r="AO166" s="1" t="s">
        <v>38</v>
      </c>
      <c r="AP166" s="1"/>
      <c r="AQ166" s="1"/>
      <c r="AR166" s="2"/>
      <c r="AS166" s="1"/>
      <c r="AT166" s="1"/>
      <c r="AU166" s="1"/>
      <c r="AV166" s="1" t="s">
        <v>851</v>
      </c>
      <c r="AW166" s="5">
        <v>44173.559403240797</v>
      </c>
      <c r="AX166" s="1" t="s">
        <v>113</v>
      </c>
      <c r="AY166" s="4">
        <v>15556</v>
      </c>
      <c r="AZ166" s="1"/>
      <c r="BA166" s="3">
        <v>44173</v>
      </c>
      <c r="BB166" s="5">
        <v>44196</v>
      </c>
      <c r="BC166" s="1" t="s">
        <v>872</v>
      </c>
      <c r="BD166" s="1"/>
      <c r="BE166" s="1"/>
      <c r="BF166" s="1" t="s">
        <v>103</v>
      </c>
    </row>
    <row r="167" spans="1:58" x14ac:dyDescent="0.25">
      <c r="A167" s="1">
        <v>166</v>
      </c>
      <c r="B167" s="2" t="str">
        <f>HYPERLINK("https://my.zakupki.prom.ua/remote/dispatcher/state_purchase_view/21878848", "UA-2020-12-08-007802-c")</f>
        <v>UA-2020-12-08-007802-c</v>
      </c>
      <c r="C167" s="2" t="s">
        <v>626</v>
      </c>
      <c r="D167" s="1" t="s">
        <v>659</v>
      </c>
      <c r="E167" s="1" t="s">
        <v>659</v>
      </c>
      <c r="F167" s="1" t="s">
        <v>444</v>
      </c>
      <c r="G167" s="1" t="s">
        <v>569</v>
      </c>
      <c r="H167" s="1" t="s">
        <v>750</v>
      </c>
      <c r="I167" s="1" t="s">
        <v>769</v>
      </c>
      <c r="J167" s="1" t="s">
        <v>112</v>
      </c>
      <c r="K167" s="1" t="s">
        <v>598</v>
      </c>
      <c r="L167" s="1" t="s">
        <v>598</v>
      </c>
      <c r="M167" s="1" t="s">
        <v>104</v>
      </c>
      <c r="N167" s="1" t="s">
        <v>104</v>
      </c>
      <c r="O167" s="1" t="s">
        <v>104</v>
      </c>
      <c r="P167" s="3">
        <v>44173</v>
      </c>
      <c r="Q167" s="1"/>
      <c r="R167" s="1"/>
      <c r="S167" s="1"/>
      <c r="T167" s="1"/>
      <c r="U167" s="1" t="s">
        <v>843</v>
      </c>
      <c r="V167" s="1">
        <v>1</v>
      </c>
      <c r="W167" s="4">
        <v>1050</v>
      </c>
      <c r="X167" s="1" t="s">
        <v>626</v>
      </c>
      <c r="Y167" s="1">
        <v>1</v>
      </c>
      <c r="Z167" s="4">
        <v>1050</v>
      </c>
      <c r="AA167" s="1" t="s">
        <v>870</v>
      </c>
      <c r="AB167" s="1" t="s">
        <v>865</v>
      </c>
      <c r="AC167" s="1" t="s">
        <v>468</v>
      </c>
      <c r="AD167" s="1" t="s">
        <v>630</v>
      </c>
      <c r="AE167" s="1" t="s">
        <v>540</v>
      </c>
      <c r="AF167" s="1" t="s">
        <v>630</v>
      </c>
      <c r="AG167" s="4">
        <v>1050</v>
      </c>
      <c r="AH167" s="4">
        <v>1050</v>
      </c>
      <c r="AI167" s="1"/>
      <c r="AJ167" s="1"/>
      <c r="AK167" s="1"/>
      <c r="AL167" s="1" t="s">
        <v>772</v>
      </c>
      <c r="AM167" s="1" t="s">
        <v>195</v>
      </c>
      <c r="AN167" s="1"/>
      <c r="AO167" s="1" t="s">
        <v>61</v>
      </c>
      <c r="AP167" s="1"/>
      <c r="AQ167" s="1"/>
      <c r="AR167" s="2"/>
      <c r="AS167" s="1"/>
      <c r="AT167" s="1"/>
      <c r="AU167" s="1"/>
      <c r="AV167" s="1" t="s">
        <v>851</v>
      </c>
      <c r="AW167" s="5">
        <v>44173.567084658695</v>
      </c>
      <c r="AX167" s="1" t="s">
        <v>350</v>
      </c>
      <c r="AY167" s="4">
        <v>1050</v>
      </c>
      <c r="AZ167" s="1"/>
      <c r="BA167" s="3">
        <v>44173</v>
      </c>
      <c r="BB167" s="5">
        <v>44196</v>
      </c>
      <c r="BC167" s="1" t="s">
        <v>872</v>
      </c>
      <c r="BD167" s="1"/>
      <c r="BE167" s="1"/>
      <c r="BF167" s="1" t="s">
        <v>103</v>
      </c>
    </row>
    <row r="168" spans="1:58" x14ac:dyDescent="0.25">
      <c r="A168" s="1">
        <v>167</v>
      </c>
      <c r="B168" s="2" t="str">
        <f>HYPERLINK("https://my.zakupki.prom.ua/remote/dispatcher/state_purchase_view/22428168", "UA-2020-12-21-002601-c")</f>
        <v>UA-2020-12-21-002601-c</v>
      </c>
      <c r="C168" s="2" t="s">
        <v>626</v>
      </c>
      <c r="D168" s="1" t="s">
        <v>620</v>
      </c>
      <c r="E168" s="1" t="s">
        <v>623</v>
      </c>
      <c r="F168" s="1" t="s">
        <v>403</v>
      </c>
      <c r="G168" s="1" t="s">
        <v>569</v>
      </c>
      <c r="H168" s="1" t="s">
        <v>750</v>
      </c>
      <c r="I168" s="1" t="s">
        <v>769</v>
      </c>
      <c r="J168" s="1" t="s">
        <v>112</v>
      </c>
      <c r="K168" s="1" t="s">
        <v>598</v>
      </c>
      <c r="L168" s="1" t="s">
        <v>598</v>
      </c>
      <c r="M168" s="1" t="s">
        <v>104</v>
      </c>
      <c r="N168" s="1" t="s">
        <v>104</v>
      </c>
      <c r="O168" s="1" t="s">
        <v>104</v>
      </c>
      <c r="P168" s="3">
        <v>44186</v>
      </c>
      <c r="Q168" s="1"/>
      <c r="R168" s="1"/>
      <c r="S168" s="1"/>
      <c r="T168" s="1"/>
      <c r="U168" s="1" t="s">
        <v>843</v>
      </c>
      <c r="V168" s="1">
        <v>1</v>
      </c>
      <c r="W168" s="4">
        <v>2435</v>
      </c>
      <c r="X168" s="1" t="s">
        <v>626</v>
      </c>
      <c r="Y168" s="1">
        <v>1</v>
      </c>
      <c r="Z168" s="4">
        <v>2435</v>
      </c>
      <c r="AA168" s="1" t="s">
        <v>881</v>
      </c>
      <c r="AB168" s="1" t="s">
        <v>865</v>
      </c>
      <c r="AC168" s="1" t="s">
        <v>468</v>
      </c>
      <c r="AD168" s="1" t="s">
        <v>630</v>
      </c>
      <c r="AE168" s="1" t="s">
        <v>540</v>
      </c>
      <c r="AF168" s="1" t="s">
        <v>630</v>
      </c>
      <c r="AG168" s="4">
        <v>2435</v>
      </c>
      <c r="AH168" s="4">
        <v>2435</v>
      </c>
      <c r="AI168" s="1"/>
      <c r="AJ168" s="1"/>
      <c r="AK168" s="1"/>
      <c r="AL168" s="1" t="s">
        <v>3</v>
      </c>
      <c r="AM168" s="1" t="s">
        <v>172</v>
      </c>
      <c r="AN168" s="1"/>
      <c r="AO168" s="1" t="s">
        <v>85</v>
      </c>
      <c r="AP168" s="1"/>
      <c r="AQ168" s="1"/>
      <c r="AR168" s="2"/>
      <c r="AS168" s="1"/>
      <c r="AT168" s="1"/>
      <c r="AU168" s="1"/>
      <c r="AV168" s="1" t="s">
        <v>851</v>
      </c>
      <c r="AW168" s="5">
        <v>44186.601306433666</v>
      </c>
      <c r="AX168" s="1" t="s">
        <v>357</v>
      </c>
      <c r="AY168" s="4">
        <v>2435</v>
      </c>
      <c r="AZ168" s="1"/>
      <c r="BA168" s="3">
        <v>44186</v>
      </c>
      <c r="BB168" s="5">
        <v>44196</v>
      </c>
      <c r="BC168" s="1" t="s">
        <v>872</v>
      </c>
      <c r="BD168" s="1"/>
      <c r="BE168" s="1"/>
      <c r="BF168" s="1" t="s">
        <v>103</v>
      </c>
    </row>
    <row r="169" spans="1:58" x14ac:dyDescent="0.25">
      <c r="A169" s="1">
        <v>168</v>
      </c>
      <c r="B169" s="2" t="str">
        <f>HYPERLINK("https://my.zakupki.prom.ua/remote/dispatcher/state_purchase_view/21798863", "UA-2020-12-07-000722-b")</f>
        <v>UA-2020-12-07-000722-b</v>
      </c>
      <c r="C169" s="2" t="s">
        <v>626</v>
      </c>
      <c r="D169" s="1" t="s">
        <v>615</v>
      </c>
      <c r="E169" s="1" t="s">
        <v>615</v>
      </c>
      <c r="F169" s="1" t="s">
        <v>395</v>
      </c>
      <c r="G169" s="1" t="s">
        <v>569</v>
      </c>
      <c r="H169" s="1" t="s">
        <v>750</v>
      </c>
      <c r="I169" s="1" t="s">
        <v>769</v>
      </c>
      <c r="J169" s="1" t="s">
        <v>112</v>
      </c>
      <c r="K169" s="1" t="s">
        <v>598</v>
      </c>
      <c r="L169" s="1" t="s">
        <v>598</v>
      </c>
      <c r="M169" s="1" t="s">
        <v>104</v>
      </c>
      <c r="N169" s="1" t="s">
        <v>104</v>
      </c>
      <c r="O169" s="1" t="s">
        <v>104</v>
      </c>
      <c r="P169" s="3">
        <v>44172</v>
      </c>
      <c r="Q169" s="1"/>
      <c r="R169" s="1"/>
      <c r="S169" s="1"/>
      <c r="T169" s="1"/>
      <c r="U169" s="1" t="s">
        <v>843</v>
      </c>
      <c r="V169" s="1">
        <v>1</v>
      </c>
      <c r="W169" s="4">
        <v>7300</v>
      </c>
      <c r="X169" s="1" t="s">
        <v>626</v>
      </c>
      <c r="Y169" s="1">
        <v>7300</v>
      </c>
      <c r="Z169" s="4">
        <v>1</v>
      </c>
      <c r="AA169" s="1" t="s">
        <v>881</v>
      </c>
      <c r="AB169" s="1" t="s">
        <v>865</v>
      </c>
      <c r="AC169" s="1" t="s">
        <v>468</v>
      </c>
      <c r="AD169" s="1" t="s">
        <v>630</v>
      </c>
      <c r="AE169" s="1" t="s">
        <v>540</v>
      </c>
      <c r="AF169" s="1" t="s">
        <v>630</v>
      </c>
      <c r="AG169" s="4">
        <v>7300</v>
      </c>
      <c r="AH169" s="4">
        <v>1</v>
      </c>
      <c r="AI169" s="1"/>
      <c r="AJ169" s="1"/>
      <c r="AK169" s="1"/>
      <c r="AL169" s="1" t="s">
        <v>9</v>
      </c>
      <c r="AM169" s="1" t="s">
        <v>175</v>
      </c>
      <c r="AN169" s="1"/>
      <c r="AO169" s="1" t="s">
        <v>49</v>
      </c>
      <c r="AP169" s="1"/>
      <c r="AQ169" s="1"/>
      <c r="AR169" s="2"/>
      <c r="AS169" s="1"/>
      <c r="AT169" s="1"/>
      <c r="AU169" s="1"/>
      <c r="AV169" s="1" t="s">
        <v>851</v>
      </c>
      <c r="AW169" s="5">
        <v>44172.385485894527</v>
      </c>
      <c r="AX169" s="1" t="s">
        <v>344</v>
      </c>
      <c r="AY169" s="4">
        <v>7300</v>
      </c>
      <c r="AZ169" s="1"/>
      <c r="BA169" s="3">
        <v>44185</v>
      </c>
      <c r="BB169" s="5">
        <v>44196</v>
      </c>
      <c r="BC169" s="1" t="s">
        <v>872</v>
      </c>
      <c r="BD169" s="1"/>
      <c r="BE169" s="1"/>
      <c r="BF169" s="1" t="s">
        <v>103</v>
      </c>
    </row>
    <row r="170" spans="1:58" x14ac:dyDescent="0.25">
      <c r="A170" s="1">
        <v>169</v>
      </c>
      <c r="B170" s="2" t="str">
        <f>HYPERLINK("https://my.zakupki.prom.ua/remote/dispatcher/state_purchase_view/20466017", "UA-2020-10-26-004716-a")</f>
        <v>UA-2020-10-26-004716-a</v>
      </c>
      <c r="C170" s="2" t="s">
        <v>626</v>
      </c>
      <c r="D170" s="1" t="s">
        <v>587</v>
      </c>
      <c r="E170" s="1" t="s">
        <v>587</v>
      </c>
      <c r="F170" s="1" t="s">
        <v>391</v>
      </c>
      <c r="G170" s="1" t="s">
        <v>569</v>
      </c>
      <c r="H170" s="1" t="s">
        <v>750</v>
      </c>
      <c r="I170" s="1" t="s">
        <v>769</v>
      </c>
      <c r="J170" s="1" t="s">
        <v>112</v>
      </c>
      <c r="K170" s="1" t="s">
        <v>598</v>
      </c>
      <c r="L170" s="1" t="s">
        <v>598</v>
      </c>
      <c r="M170" s="1" t="s">
        <v>104</v>
      </c>
      <c r="N170" s="1" t="s">
        <v>104</v>
      </c>
      <c r="O170" s="1" t="s">
        <v>104</v>
      </c>
      <c r="P170" s="3">
        <v>44130</v>
      </c>
      <c r="Q170" s="1"/>
      <c r="R170" s="1"/>
      <c r="S170" s="1"/>
      <c r="T170" s="1"/>
      <c r="U170" s="1" t="s">
        <v>843</v>
      </c>
      <c r="V170" s="1">
        <v>1</v>
      </c>
      <c r="W170" s="4">
        <v>4900</v>
      </c>
      <c r="X170" s="1" t="s">
        <v>626</v>
      </c>
      <c r="Y170" s="1">
        <v>25</v>
      </c>
      <c r="Z170" s="4">
        <v>196</v>
      </c>
      <c r="AA170" s="1" t="s">
        <v>881</v>
      </c>
      <c r="AB170" s="1" t="s">
        <v>865</v>
      </c>
      <c r="AC170" s="1" t="s">
        <v>468</v>
      </c>
      <c r="AD170" s="1" t="s">
        <v>630</v>
      </c>
      <c r="AE170" s="1" t="s">
        <v>540</v>
      </c>
      <c r="AF170" s="1" t="s">
        <v>630</v>
      </c>
      <c r="AG170" s="4">
        <v>4900</v>
      </c>
      <c r="AH170" s="4">
        <v>196</v>
      </c>
      <c r="AI170" s="1"/>
      <c r="AJ170" s="1"/>
      <c r="AK170" s="1"/>
      <c r="AL170" s="1" t="s">
        <v>798</v>
      </c>
      <c r="AM170" s="1" t="s">
        <v>251</v>
      </c>
      <c r="AN170" s="1"/>
      <c r="AO170" s="1" t="s">
        <v>56</v>
      </c>
      <c r="AP170" s="1"/>
      <c r="AQ170" s="1"/>
      <c r="AR170" s="2"/>
      <c r="AS170" s="1"/>
      <c r="AT170" s="1"/>
      <c r="AU170" s="1"/>
      <c r="AV170" s="1" t="s">
        <v>851</v>
      </c>
      <c r="AW170" s="5">
        <v>44209.417405657659</v>
      </c>
      <c r="AX170" s="1" t="s">
        <v>271</v>
      </c>
      <c r="AY170" s="4">
        <v>4900</v>
      </c>
      <c r="AZ170" s="1"/>
      <c r="BA170" s="3">
        <v>44134</v>
      </c>
      <c r="BB170" s="5">
        <v>44196</v>
      </c>
      <c r="BC170" s="1" t="s">
        <v>872</v>
      </c>
      <c r="BD170" s="1"/>
      <c r="BE170" s="1"/>
      <c r="BF170" s="1" t="s">
        <v>103</v>
      </c>
    </row>
    <row r="171" spans="1:58" x14ac:dyDescent="0.25">
      <c r="A171" s="1">
        <v>170</v>
      </c>
      <c r="B171" s="2" t="str">
        <f>HYPERLINK("https://my.zakupki.prom.ua/remote/dispatcher/state_purchase_view/19757007", "UA-2020-10-01-007087-a")</f>
        <v>UA-2020-10-01-007087-a</v>
      </c>
      <c r="C171" s="2" t="s">
        <v>626</v>
      </c>
      <c r="D171" s="1" t="s">
        <v>620</v>
      </c>
      <c r="E171" s="1" t="s">
        <v>620</v>
      </c>
      <c r="F171" s="1" t="s">
        <v>402</v>
      </c>
      <c r="G171" s="1" t="s">
        <v>569</v>
      </c>
      <c r="H171" s="1" t="s">
        <v>750</v>
      </c>
      <c r="I171" s="1" t="s">
        <v>769</v>
      </c>
      <c r="J171" s="1" t="s">
        <v>112</v>
      </c>
      <c r="K171" s="1" t="s">
        <v>598</v>
      </c>
      <c r="L171" s="1" t="s">
        <v>598</v>
      </c>
      <c r="M171" s="1" t="s">
        <v>104</v>
      </c>
      <c r="N171" s="1" t="s">
        <v>104</v>
      </c>
      <c r="O171" s="1" t="s">
        <v>104</v>
      </c>
      <c r="P171" s="3">
        <v>44105</v>
      </c>
      <c r="Q171" s="1"/>
      <c r="R171" s="1"/>
      <c r="S171" s="1"/>
      <c r="T171" s="1"/>
      <c r="U171" s="1" t="s">
        <v>843</v>
      </c>
      <c r="V171" s="1">
        <v>1</v>
      </c>
      <c r="W171" s="4">
        <v>1400</v>
      </c>
      <c r="X171" s="1" t="s">
        <v>626</v>
      </c>
      <c r="Y171" s="1">
        <v>1</v>
      </c>
      <c r="Z171" s="4">
        <v>1400</v>
      </c>
      <c r="AA171" s="1" t="s">
        <v>881</v>
      </c>
      <c r="AB171" s="1" t="s">
        <v>865</v>
      </c>
      <c r="AC171" s="1" t="s">
        <v>468</v>
      </c>
      <c r="AD171" s="1" t="s">
        <v>630</v>
      </c>
      <c r="AE171" s="1" t="s">
        <v>540</v>
      </c>
      <c r="AF171" s="1" t="s">
        <v>630</v>
      </c>
      <c r="AG171" s="4">
        <v>1400</v>
      </c>
      <c r="AH171" s="4">
        <v>1400</v>
      </c>
      <c r="AI171" s="1"/>
      <c r="AJ171" s="1"/>
      <c r="AK171" s="1"/>
      <c r="AL171" s="1" t="s">
        <v>791</v>
      </c>
      <c r="AM171" s="1" t="s">
        <v>190</v>
      </c>
      <c r="AN171" s="1"/>
      <c r="AO171" s="1" t="s">
        <v>59</v>
      </c>
      <c r="AP171" s="1"/>
      <c r="AQ171" s="1"/>
      <c r="AR171" s="2"/>
      <c r="AS171" s="1"/>
      <c r="AT171" s="1"/>
      <c r="AU171" s="1"/>
      <c r="AV171" s="1" t="s">
        <v>851</v>
      </c>
      <c r="AW171" s="5">
        <v>44105.651640783464</v>
      </c>
      <c r="AX171" s="1" t="s">
        <v>217</v>
      </c>
      <c r="AY171" s="4">
        <v>1400</v>
      </c>
      <c r="AZ171" s="1"/>
      <c r="BA171" s="3">
        <v>44113</v>
      </c>
      <c r="BB171" s="5">
        <v>44195</v>
      </c>
      <c r="BC171" s="1" t="s">
        <v>872</v>
      </c>
      <c r="BD171" s="1"/>
      <c r="BE171" s="1"/>
      <c r="BF171" s="1" t="s">
        <v>103</v>
      </c>
    </row>
    <row r="172" spans="1:58" x14ac:dyDescent="0.25">
      <c r="A172" s="1" t="s">
        <v>573</v>
      </c>
    </row>
  </sheetData>
  <autoFilter ref="A1:BF171"/>
  <hyperlinks>
    <hyperlink ref="B114" r:id="rId1" display="https://my.zakupki.prom.ua/remote/dispatcher/state_purchase_view/22598643"/>
    <hyperlink ref="B115" r:id="rId2" display="https://my.zakupki.prom.ua/remote/dispatcher/state_purchase_view/21572076"/>
    <hyperlink ref="B106" r:id="rId3" display="https://my.zakupki.prom.ua/remote/dispatcher/state_purchase_view/19772744"/>
    <hyperlink ref="B107" r:id="rId4" display="https://my.zakupki.prom.ua/remote/dispatcher/state_purchase_view/20889991"/>
    <hyperlink ref="B108" r:id="rId5" display="https://my.zakupki.prom.ua/remote/dispatcher/state_purchase_view/22034390"/>
    <hyperlink ref="B109" r:id="rId6" display="https://my.zakupki.prom.ua/remote/dispatcher/state_purchase_view/21718568"/>
    <hyperlink ref="B112" r:id="rId7" display="https://my.zakupki.prom.ua/remote/dispatcher/state_purchase_view/21324841"/>
    <hyperlink ref="B34" r:id="rId8" display="https://my.zakupki.prom.ua/remote/dispatcher/state_purchase_view/22833250"/>
    <hyperlink ref="B35" r:id="rId9" display="https://my.zakupki.prom.ua/remote/dispatcher/state_purchase_view/21812559"/>
    <hyperlink ref="B30" r:id="rId10" display="https://my.zakupki.prom.ua/remote/dispatcher/state_purchase_view/22806851"/>
    <hyperlink ref="B31" r:id="rId11" display="https://my.zakupki.prom.ua/remote/dispatcher/state_purchase_view/22539417"/>
    <hyperlink ref="B32" r:id="rId12" display="https://my.zakupki.prom.ua/remote/dispatcher/state_purchase_view/22468016"/>
    <hyperlink ref="B33" r:id="rId13" display="https://my.zakupki.prom.ua/remote/dispatcher/state_purchase_view/21269272"/>
    <hyperlink ref="B26" r:id="rId14" display="https://my.zakupki.prom.ua/remote/dispatcher/state_purchase_view/19763255"/>
    <hyperlink ref="B27" r:id="rId15" display="https://my.zakupki.prom.ua/remote/dispatcher/state_purchase_view/21105023"/>
    <hyperlink ref="B28" r:id="rId16" display="https://my.zakupki.prom.ua/remote/dispatcher/state_purchase_view/21132183"/>
    <hyperlink ref="B29" r:id="rId17" display="https://my.zakupki.prom.ua/remote/dispatcher/state_purchase_view/22058489"/>
    <hyperlink ref="C127" r:id="rId18" display="https://my.zakupki.prom.ua/remote/dispatcher/state_purchase_lot_view/588041"/>
    <hyperlink ref="C126" r:id="rId19" display="https://my.zakupki.prom.ua/remote/dispatcher/state_purchase_lot_view/588040"/>
    <hyperlink ref="B132" r:id="rId20" display="https://my.zakupki.prom.ua/remote/dispatcher/state_purchase_view/19753438"/>
    <hyperlink ref="B133" r:id="rId21" display="https://my.zakupki.prom.ua/remote/dispatcher/state_purchase_view/19781099"/>
    <hyperlink ref="B130" r:id="rId22" display="https://my.zakupki.prom.ua/remote/dispatcher/state_purchase_view/19907318"/>
    <hyperlink ref="B131" r:id="rId23" display="https://my.zakupki.prom.ua/remote/dispatcher/state_purchase_view/20311832"/>
    <hyperlink ref="B128" r:id="rId24" display="https://my.zakupki.prom.ua/remote/dispatcher/state_purchase_view/19775956"/>
    <hyperlink ref="B129" r:id="rId25" display="https://my.zakupki.prom.ua/remote/dispatcher/state_purchase_view/19904635"/>
    <hyperlink ref="B126" r:id="rId26" display="https://my.zakupki.prom.ua/remote/dispatcher/state_purchase_view/21532103"/>
    <hyperlink ref="B127" r:id="rId27" display="https://my.zakupki.prom.ua/remote/dispatcher/state_purchase_view/21532103"/>
    <hyperlink ref="B134" r:id="rId28" display="https://my.zakupki.prom.ua/remote/dispatcher/state_purchase_view/21671757"/>
    <hyperlink ref="B135" r:id="rId29" display="https://my.zakupki.prom.ua/remote/dispatcher/state_purchase_view/22111237"/>
    <hyperlink ref="B12" r:id="rId30" display="https://my.zakupki.prom.ua/remote/dispatcher/state_purchase_view/22326973"/>
    <hyperlink ref="B13" r:id="rId31" display="https://my.zakupki.prom.ua/remote/dispatcher/state_purchase_view/21835627"/>
    <hyperlink ref="B10" r:id="rId32" display="https://my.zakupki.prom.ua/remote/dispatcher/state_purchase_view/21652832"/>
    <hyperlink ref="B11" r:id="rId33" display="https://my.zakupki.prom.ua/remote/dispatcher/state_purchase_view/22831671"/>
    <hyperlink ref="B8" r:id="rId34" display="https://my.zakupki.prom.ua/remote/dispatcher/state_purchase_view/20627424"/>
    <hyperlink ref="B9" r:id="rId35" display="https://my.zakupki.prom.ua/remote/dispatcher/state_purchase_view/21875360"/>
    <hyperlink ref="B6" r:id="rId36" display="https://my.zakupki.prom.ua/remote/dispatcher/state_purchase_view/20100623"/>
    <hyperlink ref="B7" r:id="rId37" display="https://my.zakupki.prom.ua/remote/dispatcher/state_purchase_view/20891269"/>
    <hyperlink ref="B14" r:id="rId38" display="https://my.zakupki.prom.ua/remote/dispatcher/state_purchase_view/21295621"/>
    <hyperlink ref="B15" r:id="rId39" display="https://my.zakupki.prom.ua/remote/dispatcher/state_purchase_view/21813813"/>
    <hyperlink ref="C147" r:id="rId40" display="https://my.zakupki.prom.ua/remote/dispatcher/state_purchase_lot_view/591356"/>
    <hyperlink ref="B110" r:id="rId41" display="https://my.zakupki.prom.ua/remote/dispatcher/state_purchase_view/21783464"/>
    <hyperlink ref="B111" r:id="rId42" display="https://my.zakupki.prom.ua/remote/dispatcher/state_purchase_view/22044604"/>
    <hyperlink ref="B113" r:id="rId43" display="https://my.zakupki.prom.ua/remote/dispatcher/state_purchase_view/21637129"/>
    <hyperlink ref="AR32" r:id="rId44" display="https://auction.openprocurement.org/tenders/a2fa3619a7e7474cb302e09e22428993"/>
    <hyperlink ref="AR158" r:id="rId45" display="https://auction.openprocurement.org/tenders/1ed3cf119a24479eadc6d1e54e8d6a1f"/>
    <hyperlink ref="B94" r:id="rId46" display="https://my.zakupki.prom.ua/remote/dispatcher/state_purchase_view/21104165"/>
    <hyperlink ref="B95" r:id="rId47" display="https://my.zakupki.prom.ua/remote/dispatcher/state_purchase_view/20309341"/>
    <hyperlink ref="B92" r:id="rId48" display="https://my.zakupki.prom.ua/remote/dispatcher/state_purchase_view/20892266"/>
    <hyperlink ref="B93" r:id="rId49" display="https://my.zakupki.prom.ua/remote/dispatcher/state_purchase_view/20888524"/>
    <hyperlink ref="B90" r:id="rId50" display="https://my.zakupki.prom.ua/remote/dispatcher/state_purchase_view/20626590"/>
    <hyperlink ref="B91" r:id="rId51" display="https://my.zakupki.prom.ua/remote/dispatcher/state_purchase_view/20629462"/>
    <hyperlink ref="B88" r:id="rId52" display="https://my.zakupki.prom.ua/remote/dispatcher/state_purchase_view/22421226"/>
    <hyperlink ref="B89" r:id="rId53" display="https://my.zakupki.prom.ua/remote/dispatcher/state_purchase_view/21830331"/>
    <hyperlink ref="B86" r:id="rId54" display="https://my.zakupki.prom.ua/remote/dispatcher/state_purchase_view/20303623"/>
    <hyperlink ref="B87" r:id="rId55" display="https://my.zakupki.prom.ua/remote/dispatcher/state_purchase_view/19809581"/>
    <hyperlink ref="B96" r:id="rId56" display="https://my.zakupki.prom.ua/remote/dispatcher/state_purchase_view/22738709"/>
    <hyperlink ref="B103" r:id="rId57" display="https://my.zakupki.prom.ua/remote/dispatcher/state_purchase_view/20313064"/>
    <hyperlink ref="B102" r:id="rId58" display="https://my.zakupki.prom.ua/remote/dispatcher/state_purchase_view/20648921"/>
    <hyperlink ref="B101" r:id="rId59" display="https://my.zakupki.prom.ua/remote/dispatcher/state_purchase_view/22726142"/>
    <hyperlink ref="B100" r:id="rId60" display="https://my.zakupki.prom.ua/remote/dispatcher/state_purchase_view/22726142"/>
    <hyperlink ref="AR64" r:id="rId61" display="https://auction.openprocurement.org/tenders/fe38e19df9da43bfb4d2603e43363f20"/>
    <hyperlink ref="AR59" r:id="rId62" display="https://auction.openprocurement.org/tenders/925f1795e7a646e08ca8aa303eca868d"/>
    <hyperlink ref="AR58" r:id="rId63" display="https://auction.openprocurement.org/tenders/b7e07dca343741c8b416b51a9099c04c"/>
    <hyperlink ref="AR60" r:id="rId64" display="https://auction.openprocurement.org/tenders/50894c3d05674ac8828ed7b956299c68"/>
    <hyperlink ref="AR45" r:id="rId65" display="https://auction.openprocurement.org/tenders/7c7b688b538f43f598ecf67e43734d2b"/>
    <hyperlink ref="AR125" r:id="rId66" display="https://auction.openprocurement.org/tenders/78a4ec909ad84641bda10b192c93c2c4_bf7e98759f204fdab91d6551c18ac657"/>
    <hyperlink ref="B99" r:id="rId67" display="https://my.zakupki.prom.ua/remote/dispatcher/state_purchase_view/22441222"/>
    <hyperlink ref="B98" r:id="rId68" display="https://my.zakupki.prom.ua/remote/dispatcher/state_purchase_view/21892664"/>
    <hyperlink ref="B97" r:id="rId69" display="https://my.zakupki.prom.ua/remote/dispatcher/state_purchase_view/21892664"/>
    <hyperlink ref="B162" r:id="rId70" display="https://my.zakupki.prom.ua/remote/dispatcher/state_purchase_view/20628570"/>
    <hyperlink ref="B121" r:id="rId71" display="https://my.zakupki.prom.ua/remote/dispatcher/state_purchase_view/21832118"/>
    <hyperlink ref="B120" r:id="rId72" display="https://my.zakupki.prom.ua/remote/dispatcher/state_purchase_view/21876959"/>
    <hyperlink ref="B123" r:id="rId73" display="https://my.zakupki.prom.ua/remote/dispatcher/state_purchase_view/21103345"/>
    <hyperlink ref="B122" r:id="rId74" display="https://my.zakupki.prom.ua/remote/dispatcher/state_purchase_view/21979807"/>
    <hyperlink ref="B125" r:id="rId75" display="https://my.zakupki.prom.ua/remote/dispatcher/state_purchase_view/21532103"/>
    <hyperlink ref="B124" r:id="rId76" display="https://my.zakupki.prom.ua/remote/dispatcher/state_purchase_view/21625893"/>
    <hyperlink ref="B59" r:id="rId77" display="https://my.zakupki.prom.ua/remote/dispatcher/state_purchase_view/21729967"/>
    <hyperlink ref="B58" r:id="rId78" display="https://my.zakupki.prom.ua/remote/dispatcher/state_purchase_view/21480948"/>
    <hyperlink ref="B57" r:id="rId79" display="https://my.zakupki.prom.ua/remote/dispatcher/state_purchase_view/22033099"/>
    <hyperlink ref="B56" r:id="rId80" display="https://my.zakupki.prom.ua/remote/dispatcher/state_purchase_view/19884783"/>
    <hyperlink ref="B63" r:id="rId81" display="https://my.zakupki.prom.ua/remote/dispatcher/state_purchase_view/22739606"/>
    <hyperlink ref="B62" r:id="rId82" display="https://my.zakupki.prom.ua/remote/dispatcher/state_purchase_view/19758402"/>
    <hyperlink ref="B61" r:id="rId83" display="https://my.zakupki.prom.ua/remote/dispatcher/state_purchase_view/20618997"/>
    <hyperlink ref="B60" r:id="rId84" display="https://my.zakupki.prom.ua/remote/dispatcher/state_purchase_view/22127550"/>
    <hyperlink ref="B65" r:id="rId85" display="https://my.zakupki.prom.ua/remote/dispatcher/state_purchase_view/19761390"/>
    <hyperlink ref="B64" r:id="rId86" display="https://my.zakupki.prom.ua/remote/dispatcher/state_purchase_view/21047222"/>
    <hyperlink ref="B139" r:id="rId87" display="https://my.zakupki.prom.ua/remote/dispatcher/state_purchase_view/19771858"/>
    <hyperlink ref="B138" r:id="rId88" display="https://my.zakupki.prom.ua/remote/dispatcher/state_purchase_view/19919759"/>
    <hyperlink ref="B137" r:id="rId89" display="https://my.zakupki.prom.ua/remote/dispatcher/state_purchase_view/19760104"/>
    <hyperlink ref="B145" r:id="rId90" display="https://my.zakupki.prom.ua/remote/dispatcher/state_purchase_view/20074026"/>
    <hyperlink ref="B144" r:id="rId91" display="https://my.zakupki.prom.ua/remote/dispatcher/state_purchase_view/22733281"/>
    <hyperlink ref="B41" r:id="rId92" display="https://my.zakupki.prom.ua/remote/dispatcher/state_purchase_view/20035708"/>
    <hyperlink ref="B40" r:id="rId93" display="https://my.zakupki.prom.ua/remote/dispatcher/state_purchase_view/19909122"/>
    <hyperlink ref="B43" r:id="rId94" display="https://my.zakupki.prom.ua/remote/dispatcher/state_purchase_view/20466979"/>
    <hyperlink ref="B42" r:id="rId95" display="https://my.zakupki.prom.ua/remote/dispatcher/state_purchase_view/20740859"/>
    <hyperlink ref="B37" r:id="rId96" display="https://my.zakupki.prom.ua/remote/dispatcher/state_purchase_view/19810117"/>
    <hyperlink ref="B36" r:id="rId97" display="https://my.zakupki.prom.ua/remote/dispatcher/state_purchase_view/19811600"/>
    <hyperlink ref="B39" r:id="rId98" display="https://my.zakupki.prom.ua/remote/dispatcher/state_purchase_view/19915334"/>
    <hyperlink ref="B38" r:id="rId99" display="https://my.zakupki.prom.ua/remote/dispatcher/state_purchase_view/19913697"/>
    <hyperlink ref="B45" r:id="rId100" display="https://my.zakupki.prom.ua/remote/dispatcher/state_purchase_view/21757968"/>
    <hyperlink ref="B44" r:id="rId101" display="https://my.zakupki.prom.ua/remote/dispatcher/state_purchase_view/22781449"/>
    <hyperlink ref="C148" r:id="rId102" display="https://my.zakupki.prom.ua/remote/dispatcher/state_purchase_lot_view/591357"/>
    <hyperlink ref="B2" r:id="rId103" display="https://my.zakupki.prom.ua/remote/dispatcher/state_purchase_view/19911769"/>
    <hyperlink ref="B3" r:id="rId104" display="https://my.zakupki.prom.ua/remote/dispatcher/state_purchase_view/20109007"/>
    <hyperlink ref="B4" r:id="rId105" display="https://my.zakupki.prom.ua/remote/dispatcher/state_purchase_view/20466269"/>
    <hyperlink ref="B5" r:id="rId106" display="https://my.zakupki.prom.ua/remote/dispatcher/state_purchase_view/20470207"/>
    <hyperlink ref="C100" r:id="rId107" display="https://my.zakupki.prom.ua/remote/dispatcher/state_purchase_lot_view/600678"/>
    <hyperlink ref="C101" r:id="rId108" display="https://my.zakupki.prom.ua/remote/dispatcher/state_purchase_lot_view/600679"/>
    <hyperlink ref="C97" r:id="rId109" display="https://my.zakupki.prom.ua/remote/dispatcher/state_purchase_lot_view/591999"/>
    <hyperlink ref="C98" r:id="rId110" display="https://my.zakupki.prom.ua/remote/dispatcher/state_purchase_lot_view/592000"/>
    <hyperlink ref="B161" r:id="rId111" display="https://my.zakupki.prom.ua/remote/dispatcher/state_purchase_view/20738492"/>
    <hyperlink ref="B160" r:id="rId112" display="https://my.zakupki.prom.ua/remote/dispatcher/state_purchase_view/19779789"/>
    <hyperlink ref="B159" r:id="rId113" display="https://my.zakupki.prom.ua/remote/dispatcher/state_purchase_view/19780539"/>
    <hyperlink ref="B158" r:id="rId114" display="https://my.zakupki.prom.ua/remote/dispatcher/state_purchase_view/19850134"/>
    <hyperlink ref="B25" r:id="rId115" display="https://my.zakupki.prom.ua/remote/dispatcher/state_purchase_view/19768572"/>
    <hyperlink ref="B24" r:id="rId116" display="https://my.zakupki.prom.ua/remote/dispatcher/state_purchase_view/19905775"/>
    <hyperlink ref="B23" r:id="rId117" display="https://my.zakupki.prom.ua/remote/dispatcher/state_purchase_view/19887023"/>
    <hyperlink ref="B22" r:id="rId118" display="https://my.zakupki.prom.ua/remote/dispatcher/state_purchase_view/20473344"/>
    <hyperlink ref="B21" r:id="rId119" display="https://my.zakupki.prom.ua/remote/dispatcher/state_purchase_view/20467476"/>
    <hyperlink ref="B20" r:id="rId120" display="https://my.zakupki.prom.ua/remote/dispatcher/state_purchase_view/20017013"/>
    <hyperlink ref="B19" r:id="rId121" display="https://my.zakupki.prom.ua/remote/dispatcher/state_purchase_view/21838109"/>
    <hyperlink ref="B18" r:id="rId122" display="https://my.zakupki.prom.ua/remote/dispatcher/state_purchase_view/21838833"/>
    <hyperlink ref="B17" r:id="rId123" display="https://my.zakupki.prom.ua/remote/dispatcher/state_purchase_view/21819748"/>
    <hyperlink ref="B16" r:id="rId124" display="https://my.zakupki.prom.ua/remote/dispatcher/state_purchase_view/21719468"/>
    <hyperlink ref="C125" r:id="rId125" display="https://my.zakupki.prom.ua/remote/dispatcher/state_purchase_lot_view/588039"/>
    <hyperlink ref="AR157" r:id="rId126" display="https://auction.openprocurement.org/tenders/0cfa7e969f35404d8177a6527398d934"/>
    <hyperlink ref="B105" r:id="rId127" display="https://my.zakupki.prom.ua/remote/dispatcher/state_purchase_view/19813052"/>
    <hyperlink ref="B104" r:id="rId128" display="https://my.zakupki.prom.ua/remote/dispatcher/state_purchase_view/20624343"/>
    <hyperlink ref="B117" r:id="rId129" display="https://my.zakupki.prom.ua/remote/dispatcher/state_purchase_view/19748185"/>
    <hyperlink ref="B116" r:id="rId130" display="https://my.zakupki.prom.ua/remote/dispatcher/state_purchase_view/20741718"/>
    <hyperlink ref="B119" r:id="rId131" display="https://my.zakupki.prom.ua/remote/dispatcher/state_purchase_view/21871696"/>
    <hyperlink ref="B118" r:id="rId132" display="https://my.zakupki.prom.ua/remote/dispatcher/state_purchase_view/21493122"/>
    <hyperlink ref="AR101" r:id="rId133" display="https://auction.openprocurement.org/tenders/aec910a72d4445068223552571360490_551efbf553d141b994d519ecafffef25"/>
    <hyperlink ref="AR100" r:id="rId134" display="https://auction.openprocurement.org/tenders/aec910a72d4445068223552571360490_adbd626971e647b6a6d6837a55776882"/>
    <hyperlink ref="AR99" r:id="rId135" display="https://auction.openprocurement.org/tenders/2c2c21ee936e42e688f97a1a21e13683"/>
    <hyperlink ref="AR97" r:id="rId136" display="https://auction.openprocurement.org/tenders/fd5f306bbfac4273b2f909d933571fcf_8c1e492241044f659062470926a5354c"/>
    <hyperlink ref="B151" r:id="rId137" display="https://my.zakupki.prom.ua/remote/dispatcher/state_purchase_view/19893511"/>
    <hyperlink ref="B155" r:id="rId138" display="https://my.zakupki.prom.ua/remote/dispatcher/state_purchase_view/21625019"/>
    <hyperlink ref="B85" r:id="rId139" display="https://my.zakupki.prom.ua/remote/dispatcher/state_purchase_view/19910873"/>
    <hyperlink ref="B84" r:id="rId140" display="https://my.zakupki.prom.ua/remote/dispatcher/state_purchase_view/20316869"/>
    <hyperlink ref="B77" r:id="rId141" display="https://my.zakupki.prom.ua/remote/dispatcher/state_purchase_view/21874656"/>
    <hyperlink ref="B76" r:id="rId142" display="https://my.zakupki.prom.ua/remote/dispatcher/state_purchase_view/21875738"/>
    <hyperlink ref="B79" r:id="rId143" display="https://my.zakupki.prom.ua/remote/dispatcher/state_purchase_view/21814402"/>
    <hyperlink ref="B78" r:id="rId144" display="https://my.zakupki.prom.ua/remote/dispatcher/state_purchase_view/21801793"/>
    <hyperlink ref="B81" r:id="rId145" display="https://my.zakupki.prom.ua/remote/dispatcher/state_purchase_view/21622065"/>
    <hyperlink ref="B80" r:id="rId146" display="https://my.zakupki.prom.ua/remote/dispatcher/state_purchase_view/21624614"/>
    <hyperlink ref="B83" r:id="rId147" display="https://my.zakupki.prom.ua/remote/dispatcher/state_purchase_view/22221283"/>
    <hyperlink ref="B82" r:id="rId148" display="https://my.zakupki.prom.ua/remote/dispatcher/state_purchase_view/22447200"/>
    <hyperlink ref="AR126" r:id="rId149" display="https://auction.openprocurement.org/tenders/78a4ec909ad84641bda10b192c93c2c4_1dc67f226b21424f8970865a3bf79d26"/>
    <hyperlink ref="AR10" r:id="rId150" display="https://auction.openprocurement.org/tenders/5d8adcf15d0d4ccf98f7b7754c04172c"/>
    <hyperlink ref="AR14" r:id="rId151" display="https://auction.openprocurement.org/tenders/12da6deb4beb4eeeb006511402ebfa15"/>
    <hyperlink ref="B143" r:id="rId152" display="https://my.zakupki.prom.ua/remote/dispatcher/state_purchase_view/22060578"/>
    <hyperlink ref="B142" r:id="rId153" display="https://my.zakupki.prom.ua/remote/dispatcher/state_purchase_view/21722723"/>
    <hyperlink ref="B141" r:id="rId154" display="https://my.zakupki.prom.ua/remote/dispatcher/state_purchase_view/21638301"/>
    <hyperlink ref="B140" r:id="rId155" display="https://my.zakupki.prom.ua/remote/dispatcher/state_purchase_view/21621038"/>
    <hyperlink ref="B136" r:id="rId156" display="https://my.zakupki.prom.ua/remote/dispatcher/state_purchase_view/22737865"/>
    <hyperlink ref="AR50" r:id="rId157" display="https://auction.openprocurement.org/tenders/7a20578e9b7a4bdfa42ed977414cc17b"/>
    <hyperlink ref="AR49" r:id="rId158" display="https://auction.openprocurement.org/tenders/3e51cf6f18cd4efa9256ea0c72a0e34b"/>
    <hyperlink ref="B168" r:id="rId159" display="https://my.zakupki.prom.ua/remote/dispatcher/state_purchase_view/22428168"/>
    <hyperlink ref="B169" r:id="rId160" display="https://my.zakupki.prom.ua/remote/dispatcher/state_purchase_view/21798863"/>
    <hyperlink ref="B166" r:id="rId161" display="https://my.zakupki.prom.ua/remote/dispatcher/state_purchase_view/21878027"/>
    <hyperlink ref="B167" r:id="rId162" display="https://my.zakupki.prom.ua/remote/dispatcher/state_purchase_view/21878848"/>
    <hyperlink ref="AR115" r:id="rId163" display="https://auction.openprocurement.org/tenders/30208f46e1364197a31b66062884c440"/>
    <hyperlink ref="B170" r:id="rId164" display="https://my.zakupki.prom.ua/remote/dispatcher/state_purchase_view/20466017"/>
    <hyperlink ref="B150" r:id="rId165" display="https://my.zakupki.prom.ua/remote/dispatcher/state_purchase_view/19781439"/>
    <hyperlink ref="B152" r:id="rId166" display="https://my.zakupki.prom.ua/remote/dispatcher/state_purchase_view/19762345"/>
    <hyperlink ref="B153" r:id="rId167" display="https://my.zakupki.prom.ua/remote/dispatcher/state_purchase_view/20103886"/>
    <hyperlink ref="B146" r:id="rId168" display="https://my.zakupki.prom.ua/remote/dispatcher/state_purchase_view/20469462"/>
    <hyperlink ref="B147" r:id="rId169" display="https://my.zakupki.prom.ua/remote/dispatcher/state_purchase_view/21828626"/>
    <hyperlink ref="B148" r:id="rId170" display="https://my.zakupki.prom.ua/remote/dispatcher/state_purchase_view/21828626"/>
    <hyperlink ref="B154" r:id="rId171" display="https://my.zakupki.prom.ua/remote/dispatcher/state_purchase_view/20018430"/>
    <hyperlink ref="B66" r:id="rId172" display="https://my.zakupki.prom.ua/remote/dispatcher/state_purchase_view/19755648"/>
    <hyperlink ref="B67" r:id="rId173" display="https://my.zakupki.prom.ua/remote/dispatcher/state_purchase_view/19778431"/>
    <hyperlink ref="B68" r:id="rId174" display="https://my.zakupki.prom.ua/remote/dispatcher/state_purchase_view/19779146"/>
    <hyperlink ref="B69" r:id="rId175" display="https://my.zakupki.prom.ua/remote/dispatcher/state_purchase_view/19885736"/>
    <hyperlink ref="B70" r:id="rId176" display="https://my.zakupki.prom.ua/remote/dispatcher/state_purchase_view/20313792"/>
    <hyperlink ref="B71" r:id="rId177" display="https://my.zakupki.prom.ua/remote/dispatcher/state_purchase_view/20469086"/>
    <hyperlink ref="B72" r:id="rId178" display="https://my.zakupki.prom.ua/remote/dispatcher/state_purchase_view/20468610"/>
    <hyperlink ref="B73" r:id="rId179" display="https://my.zakupki.prom.ua/remote/dispatcher/state_purchase_view/20739896"/>
    <hyperlink ref="B74" r:id="rId180" display="https://my.zakupki.prom.ua/remote/dispatcher/state_purchase_view/20321766"/>
    <hyperlink ref="B75" r:id="rId181" display="https://my.zakupki.prom.ua/remote/dispatcher/state_purchase_view/20782816"/>
    <hyperlink ref="B149" r:id="rId182" display="https://my.zakupki.prom.ua/remote/dispatcher/state_purchase_view/19774018"/>
    <hyperlink ref="B171" r:id="rId183" display="https://my.zakupki.prom.ua/remote/dispatcher/state_purchase_view/19757007"/>
    <hyperlink ref="B54" r:id="rId184" display="https://my.zakupki.prom.ua/remote/dispatcher/state_purchase_view/19770491"/>
    <hyperlink ref="B55" r:id="rId185" display="https://my.zakupki.prom.ua/remote/dispatcher/state_purchase_view/21833248"/>
    <hyperlink ref="B48" r:id="rId186" display="https://my.zakupki.prom.ua/remote/dispatcher/state_purchase_view/20106255"/>
    <hyperlink ref="B49" r:id="rId187" display="https://my.zakupki.prom.ua/remote/dispatcher/state_purchase_view/22114055"/>
    <hyperlink ref="B46" r:id="rId188" display="https://my.zakupki.prom.ua/remote/dispatcher/state_purchase_view/19777040"/>
    <hyperlink ref="B47" r:id="rId189" display="https://my.zakupki.prom.ua/remote/dispatcher/state_purchase_view/19891118"/>
    <hyperlink ref="B52" r:id="rId190" display="https://my.zakupki.prom.ua/remote/dispatcher/state_purchase_view/19808479"/>
    <hyperlink ref="B53" r:id="rId191" display="https://my.zakupki.prom.ua/remote/dispatcher/state_purchase_view/19897646"/>
    <hyperlink ref="B50" r:id="rId192" display="https://my.zakupki.prom.ua/remote/dispatcher/state_purchase_view/20374126"/>
    <hyperlink ref="B51" r:id="rId193" display="https://my.zakupki.prom.ua/remote/dispatcher/state_purchase_view/20467825"/>
    <hyperlink ref="B165" r:id="rId194" display="https://my.zakupki.prom.ua/remote/dispatcher/state_purchase_view/22228175"/>
    <hyperlink ref="B164" r:id="rId195" display="https://my.zakupki.prom.ua/remote/dispatcher/state_purchase_view/20104947"/>
    <hyperlink ref="B163" r:id="rId196" display="https://my.zakupki.prom.ua/remote/dispatcher/state_purchase_view/20746389"/>
    <hyperlink ref="B157" r:id="rId197" display="https://my.zakupki.prom.ua/remote/dispatcher/state_purchase_view/21776287"/>
    <hyperlink ref="B156" r:id="rId198" display="https://my.zakupki.prom.ua/remote/dispatcher/state_purchase_view/21784927"/>
  </hyperlinks>
  <pageMargins left="0.75" right="0.75" top="1" bottom="1" header="0.5" footer="0.5"/>
  <pageSetup paperSize="9" orientation="portrait" r:id="rId1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User</cp:lastModifiedBy>
  <dcterms:created xsi:type="dcterms:W3CDTF">2021-02-26T09:19:26Z</dcterms:created>
  <dcterms:modified xsi:type="dcterms:W3CDTF">2021-02-27T09:07:55Z</dcterms:modified>
</cp:coreProperties>
</file>