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6335" windowHeight="10830"/>
  </bookViews>
  <sheets>
    <sheet name="Sheet1" sheetId="1" r:id="rId1"/>
  </sheets>
  <calcPr calcId="124519" calcOnSave="0"/>
</workbook>
</file>

<file path=xl/calcChain.xml><?xml version="1.0" encoding="utf-8"?>
<calcChain xmlns="http://schemas.openxmlformats.org/spreadsheetml/2006/main">
  <c r="G107" i="1"/>
  <c r="H47"/>
  <c r="H66"/>
  <c r="H36"/>
  <c r="H9"/>
  <c r="H58"/>
  <c r="H52"/>
  <c r="H100"/>
  <c r="H94"/>
  <c r="H75"/>
  <c r="H71"/>
  <c r="H37"/>
  <c r="H59"/>
  <c r="H29"/>
  <c r="H87"/>
  <c r="H95"/>
  <c r="H96"/>
  <c r="H56"/>
  <c r="H13"/>
  <c r="H7"/>
  <c r="H30"/>
  <c r="H101"/>
  <c r="H72"/>
  <c r="H38"/>
  <c r="H92"/>
  <c r="H103"/>
  <c r="H48"/>
  <c r="H6"/>
  <c r="H73"/>
  <c r="H42"/>
  <c r="H84"/>
  <c r="H61"/>
  <c r="H57"/>
  <c r="H68"/>
  <c r="H62"/>
  <c r="H12"/>
  <c r="H105"/>
  <c r="H85"/>
  <c r="H83"/>
  <c r="H28"/>
  <c r="H27"/>
  <c r="H26"/>
  <c r="H60"/>
  <c r="H53"/>
  <c r="H76"/>
  <c r="H14"/>
  <c r="H49"/>
  <c r="H41"/>
  <c r="H18"/>
  <c r="H88"/>
  <c r="H16"/>
  <c r="H17"/>
  <c r="H90"/>
  <c r="H15"/>
  <c r="H77"/>
  <c r="H51"/>
  <c r="H104"/>
  <c r="H54"/>
  <c r="H50"/>
  <c r="H74"/>
  <c r="H8"/>
  <c r="H106"/>
  <c r="H93"/>
  <c r="H10"/>
  <c r="H70"/>
  <c r="H80"/>
  <c r="H89"/>
  <c r="H55"/>
  <c r="H25"/>
  <c r="H98"/>
  <c r="H31"/>
  <c r="H102"/>
  <c r="H20"/>
  <c r="H99"/>
  <c r="H32"/>
  <c r="H39"/>
  <c r="H79"/>
  <c r="H23"/>
  <c r="H82"/>
  <c r="H91"/>
  <c r="H63"/>
  <c r="H64"/>
  <c r="H67"/>
  <c r="H40"/>
  <c r="H78"/>
  <c r="H45"/>
  <c r="H11"/>
  <c r="H69"/>
  <c r="H81"/>
  <c r="H97"/>
  <c r="H46"/>
  <c r="H86"/>
  <c r="H44"/>
  <c r="H19"/>
  <c r="H21"/>
  <c r="H22"/>
  <c r="H35"/>
  <c r="H43"/>
  <c r="H24"/>
  <c r="H65"/>
</calcChain>
</file>

<file path=xl/sharedStrings.xml><?xml version="1.0" encoding="utf-8"?>
<sst xmlns="http://schemas.openxmlformats.org/spreadsheetml/2006/main" count="412" uniqueCount="264">
  <si>
    <t>Присвоєний ID плану</t>
  </si>
  <si>
    <t>Конкретна назва предмета закупівлі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</si>
  <si>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</si>
  <si>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</si>
  <si>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</si>
  <si>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</si>
  <si>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</si>
  <si>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Публічна посилання на план</t>
  </si>
  <si>
    <t>UA-P-2019-05-29-002334-c</t>
  </si>
  <si>
    <t>38550000-5 ел.лічильник МТХ 1А10</t>
  </si>
  <si>
    <t>UAH</t>
  </si>
  <si>
    <t>38550000-5 Лічильники</t>
  </si>
  <si>
    <t>UA-P-2019-05-24-004419-a</t>
  </si>
  <si>
    <t>44320000-9 силові кабелі</t>
  </si>
  <si>
    <t>44320000-9 Кабелі та супутня продукція</t>
  </si>
  <si>
    <t>UA-P-2019-05-24-004406-a</t>
  </si>
  <si>
    <t>31530000-0 лед лампи</t>
  </si>
  <si>
    <t>31530000-0 Частини до світильників та освітлювального обладнання</t>
  </si>
  <si>
    <t>UA-P-2019-05-23-004475-a</t>
  </si>
  <si>
    <t>03450000-9 петунія</t>
  </si>
  <si>
    <t>03450000-9 Розсадницька продукція</t>
  </si>
  <si>
    <t>UA-P-2019-05-23-004452-a</t>
  </si>
  <si>
    <t>44160000-9 труби квадратні</t>
  </si>
  <si>
    <t>44160000-9 Магістралі, трубопроводи, труби, обсадні труби, тюбінги та супутні вироби</t>
  </si>
  <si>
    <t>UA-P-2019-05-14-003163-a</t>
  </si>
  <si>
    <t>39290000-1 Запасні частини до дверей</t>
  </si>
  <si>
    <t>39290000-1 Фурнітура різна</t>
  </si>
  <si>
    <t>UA-P-2019-05-03-001390-a</t>
  </si>
  <si>
    <t>80510000-2 навчання складання кошторисів в програмі АВК-5</t>
  </si>
  <si>
    <t>80510000-2 Послуги з професійної підготовки спеціалістів</t>
  </si>
  <si>
    <t>UA-P-2019-05-02-004177-a</t>
  </si>
  <si>
    <t>71900000-7 вимір опору ізоляції електроінстремнту</t>
  </si>
  <si>
    <t>71900000-7 Лабораторні послуги</t>
  </si>
  <si>
    <t>UA-P-2019-05-02-004169-a</t>
  </si>
  <si>
    <t>44810000-1 фарби</t>
  </si>
  <si>
    <t>44810000-1 Фарби</t>
  </si>
  <si>
    <t>UA-P-2019-05-02-004167-a</t>
  </si>
  <si>
    <t>44530000-4 Кріпильні деталі</t>
  </si>
  <si>
    <t>UA-P-2019-05-02-004144-a</t>
  </si>
  <si>
    <t>31530000-0 запасні частини до світильників</t>
  </si>
  <si>
    <t>UA-P-2019-04-24-004729-b</t>
  </si>
  <si>
    <t>44160000-9 труби, профільні труби</t>
  </si>
  <si>
    <t>UA-P-2019-04-24-004720-b</t>
  </si>
  <si>
    <t>31310000-2 мережеві кабелі</t>
  </si>
  <si>
    <t>31310000-2 Мережеві кабелі</t>
  </si>
  <si>
    <t>UA-P-2019-04-23-001096-b</t>
  </si>
  <si>
    <t>64210000-1 ваучери мобільного звязку</t>
  </si>
  <si>
    <t>64210000-1 Послуги телефонного зв’язку та передачі даних</t>
  </si>
  <si>
    <t>UA-P-2019-04-18-005672-a</t>
  </si>
  <si>
    <t>72260000-5 Послуги, пов’язані з програмним забезпеченням: програмне забезпечення для розрахунку і формування кошторисів</t>
  </si>
  <si>
    <t>72260000-5 Послуги, пов’язані з програмним забезпеченням</t>
  </si>
  <si>
    <t>31520000-7 Світильники та освітлювальна арматура</t>
  </si>
  <si>
    <t>UA-P-2019-04-16-003141-a</t>
  </si>
  <si>
    <t>72260000-5 ліцензія на програмне забезпечення МЕДОК</t>
  </si>
  <si>
    <t>UA-P-2019-04-12-005107-a</t>
  </si>
  <si>
    <t>43830000-0 кутова шліфувальна машинка</t>
  </si>
  <si>
    <t>43830000-0 Електричні інструменти</t>
  </si>
  <si>
    <t>UA-P-2019-04-12-005078-a</t>
  </si>
  <si>
    <t>14210000-6 Гравій, пісок, щебінь і наповнювачі</t>
  </si>
  <si>
    <t>UA-P-2019-03-27-003992-b</t>
  </si>
  <si>
    <t>03410000-7 обрізні пиломатеріали</t>
  </si>
  <si>
    <t>03410000-7 Деревина</t>
  </si>
  <si>
    <t>UA-P-2019-03-27-000447-b</t>
  </si>
  <si>
    <t>UA-P-2019-03-25-001147-b</t>
  </si>
  <si>
    <t>80510000-2 семінар по заробітній платі</t>
  </si>
  <si>
    <t>UA-P-2019-03-19-005417-a</t>
  </si>
  <si>
    <t>44530000-4 кронштейни</t>
  </si>
  <si>
    <t>UA-P-2019-03-19-005402-a</t>
  </si>
  <si>
    <t>31530000-0 світлодіодні лампи</t>
  </si>
  <si>
    <t>UA-P-2019-03-12-001780-a</t>
  </si>
  <si>
    <t>71630000-3 технічний огляд автовишки</t>
  </si>
  <si>
    <t>71630000-3 Послуги з технічного огляду та випробовувань</t>
  </si>
  <si>
    <t>UA-P-2019-03-12-001769-a</t>
  </si>
  <si>
    <t>85110000-3 медичний огляд працівників</t>
  </si>
  <si>
    <t>85110000-3 Послуги лікувальних закладів та супутні послуги</t>
  </si>
  <si>
    <t>UA-P-2019-03-01-000275-a</t>
  </si>
  <si>
    <t>38550000-5 лічильники 3Ф</t>
  </si>
  <si>
    <t>UA-P-2019-03-01-000270-a</t>
  </si>
  <si>
    <t>03110000-5 насіння газонної трави</t>
  </si>
  <si>
    <t>03110000-5 Сільськогосподарські культури, продукція товарного садівництва та рослинництва</t>
  </si>
  <si>
    <t>UA-P-2019-02-21-003176-b</t>
  </si>
  <si>
    <t>UA-P-2019-01-24-015883-b</t>
  </si>
  <si>
    <t>34330000-9 Запасні частини до вантажних транспортних засобів, фургонів та легкових автомобілів</t>
  </si>
  <si>
    <t>UA-P-2019-01-24-015869-b</t>
  </si>
  <si>
    <t>51110000-6 Послуги зі встановлення електричного обладнання</t>
  </si>
  <si>
    <t>UA-P-2019-01-24-015848-b</t>
  </si>
  <si>
    <t>44170000-2 Плити, листи, стрічки та фольга, пов’язані з конструкційними матеріалами</t>
  </si>
  <si>
    <t>UA-P-2019-01-24-015833-b</t>
  </si>
  <si>
    <t>44110000-4 Конструкційні матеріали</t>
  </si>
  <si>
    <t>UA-P-2019-01-24-015826-b</t>
  </si>
  <si>
    <t>44410000-7 Вироби для ванної кімнати та кухні</t>
  </si>
  <si>
    <t>UA-P-2019-01-24-015812-b</t>
  </si>
  <si>
    <t>44190000-8 Конструкційні матеріали різні</t>
  </si>
  <si>
    <t>UA-P-2019-01-18-009321-c</t>
  </si>
  <si>
    <t>09310000-5 Електрична енергія</t>
  </si>
  <si>
    <t>UA-P-2019-01-16-015596-c</t>
  </si>
  <si>
    <t>90510000-5 Утилізація/видалення сміття та поводження зі сміттям</t>
  </si>
  <si>
    <t>UA-P-2019-01-16-015588-c</t>
  </si>
  <si>
    <t>51110000-6 встановлення електричного обладнання</t>
  </si>
  <si>
    <t>UA-P-2019-01-16-015583-c</t>
  </si>
  <si>
    <t>50530000-9 ремонт бензоінструменту</t>
  </si>
  <si>
    <t>50530000-9 Послуги з ремонту і технічного обслуговування техніки</t>
  </si>
  <si>
    <t>UA-P-2019-01-16-015580-c</t>
  </si>
  <si>
    <t>31220000-4 Елементи електричних схем</t>
  </si>
  <si>
    <t>UA-P-2019-01-16-015575-c</t>
  </si>
  <si>
    <t>31210000-1 Електрична апаратура</t>
  </si>
  <si>
    <t>31210000-1 Електрична апаратура для комутування та захисту електричних кіл</t>
  </si>
  <si>
    <t>UA-P-2019-01-16-015566-c</t>
  </si>
  <si>
    <t>24910000-6 клеї</t>
  </si>
  <si>
    <t>24910000-6 Клеї</t>
  </si>
  <si>
    <t>UA-P-2019-01-16-015562-c</t>
  </si>
  <si>
    <t>44160000-9 труби та згони, коліна</t>
  </si>
  <si>
    <t>UA-P-2019-01-16-015557-c</t>
  </si>
  <si>
    <t>39540000-9 шнур</t>
  </si>
  <si>
    <t>39540000-9 Вироби різні з канату, мотузки, шпагату та сітки</t>
  </si>
  <si>
    <t>UA-P-2019-01-16-015522-c</t>
  </si>
  <si>
    <t>UA-P-2019-01-16-015510-c</t>
  </si>
  <si>
    <t>14210000-6 земляна крихта</t>
  </si>
  <si>
    <t>UA-P-2019-01-14-009162-c</t>
  </si>
  <si>
    <t>39150000-8 39150000-8 Меблі та приспособи різні. таблички</t>
  </si>
  <si>
    <t>39150000-8 Меблі та приспособи різні</t>
  </si>
  <si>
    <t>UA-P-2019-01-14-009130-c</t>
  </si>
  <si>
    <t>31710000-6 електроди</t>
  </si>
  <si>
    <t>31710000-6 Електронне обладнання</t>
  </si>
  <si>
    <t>UA-P-2019-01-04-003492-c</t>
  </si>
  <si>
    <t>18140000-2 аксесуари для робочого одягу (рукавиці та ін.)</t>
  </si>
  <si>
    <t>18140000-2 Аксесуари до робочого одягу</t>
  </si>
  <si>
    <t>UA-P-2019-01-04-003491-c</t>
  </si>
  <si>
    <t>64210000-1 послуги громадського та мобільного телефонних зв'язків</t>
  </si>
  <si>
    <t>UA-P-2019-01-04-003490-c</t>
  </si>
  <si>
    <t>14810000-2 абразивні вироби</t>
  </si>
  <si>
    <t>14810000-2 Абразивні вироби</t>
  </si>
  <si>
    <t>UA-P-2019-01-04-003489-c</t>
  </si>
  <si>
    <t>18130000-9 спеціальний робочий одяг</t>
  </si>
  <si>
    <t>18130000-9 Спеціальний робочий одяг</t>
  </si>
  <si>
    <t>UA-P-2019-01-04-003487-c</t>
  </si>
  <si>
    <t>65310000-9 розподіл електричної енергії</t>
  </si>
  <si>
    <t>65310000-9 Розподіл електричної енергії</t>
  </si>
  <si>
    <t>UA-P-2019-01-04-003488-c</t>
  </si>
  <si>
    <t>14210000-6 гравій, пісок, щебінь</t>
  </si>
  <si>
    <t>UA-P-2019-01-04-003486-c</t>
  </si>
  <si>
    <t>44830000-7 мастики, шпаклівки, змазки та розчинники</t>
  </si>
  <si>
    <t>44830000-7 Мастики, шпаклівки, замазки та розчинники</t>
  </si>
  <si>
    <t>UA-P-2019-01-04-003483-c</t>
  </si>
  <si>
    <t>39260000-2 канцелярське приладдя</t>
  </si>
  <si>
    <t>39260000-2 Секційні лотки та канцелярське приладдя</t>
  </si>
  <si>
    <t>UA-P-2019-01-04-003481-c</t>
  </si>
  <si>
    <t>85110000-3 послуги лікувальних закладів ( медичний огляд)</t>
  </si>
  <si>
    <t>UA-P-2019-01-04-003485-c</t>
  </si>
  <si>
    <t>39830000-9 миючі засоби</t>
  </si>
  <si>
    <t>39830000-9 Продукція для чищення</t>
  </si>
  <si>
    <t>UA-P-2019-01-04-003484-c</t>
  </si>
  <si>
    <t>39220000-0 кухонне приладдя, товари для дому та господарства ( віники,</t>
  </si>
  <si>
    <t>39220000-0 Кухонне приладдя, товари для дому та господарства і приладдя для закладів громадського харчування</t>
  </si>
  <si>
    <t>UA-P-2019-01-04-003482-c</t>
  </si>
  <si>
    <t>44530000-4 кріпильні деталі (кронштейн)</t>
  </si>
  <si>
    <t>UA-P-2019-01-04-003479-c</t>
  </si>
  <si>
    <t>03410000-7 пиломатеріали</t>
  </si>
  <si>
    <t>UA-P-2019-01-04-003478-c</t>
  </si>
  <si>
    <t>90510000-5 послуги із утилізації сміття</t>
  </si>
  <si>
    <t>UA-P-2019-01-04-003474-c</t>
  </si>
  <si>
    <t>71630000-3 послуги з технічного огляду та випробувань (обстеженняя підйомника)</t>
  </si>
  <si>
    <t>UA-P-2019-01-04-003473-c</t>
  </si>
  <si>
    <t>03450000-9 розсада квітів</t>
  </si>
  <si>
    <t>UA-P-2019-01-04-003480-c</t>
  </si>
  <si>
    <t>44520000-1 Замки ключі, петлі</t>
  </si>
  <si>
    <t>44520000-1 Замки, ключі та петлі</t>
  </si>
  <si>
    <t>UA-P-2019-01-04-003475-c</t>
  </si>
  <si>
    <t>50110000-9 послуги з ремонту та технічного обслуговування техніки</t>
  </si>
  <si>
    <t>50110000-9 Послуги з ремонту і технічного обслуговування мототранспортних засобів і супутнього обладнання</t>
  </si>
  <si>
    <t>UA-P-2019-01-04-003477-c</t>
  </si>
  <si>
    <t>65110000-7 експлуатування систем водопостачання та водовідведення</t>
  </si>
  <si>
    <t>65110000-7 Розподіл води</t>
  </si>
  <si>
    <t>UA-P-2019-01-04-003472-c</t>
  </si>
  <si>
    <t>42670000-3 запчастини та приладдя до верстатів</t>
  </si>
  <si>
    <t>42670000-3 Частини та приладдя до верстатів</t>
  </si>
  <si>
    <t>UA-P-2019-01-04-003470-c</t>
  </si>
  <si>
    <t>24440000-0 добрива різні</t>
  </si>
  <si>
    <t>24440000-0 Добрива різні</t>
  </si>
  <si>
    <t>UA-P-2019-01-04-003476-c</t>
  </si>
  <si>
    <t>72410000-7 послуги провайдерів (інтернет)</t>
  </si>
  <si>
    <t>72410000-7 Послуги провайдерів</t>
  </si>
  <si>
    <t>UA-P-2019-01-04-003469-c</t>
  </si>
  <si>
    <t>UA-P-2019-01-04-003466-c</t>
  </si>
  <si>
    <t>80510000-2 послуги з професійної підготовки спеціалістів</t>
  </si>
  <si>
    <t>UA-P-2019-01-04-003467-c</t>
  </si>
  <si>
    <t>19510000-4 гумові вироби (ізолента)</t>
  </si>
  <si>
    <t>19510000-4 Гумові вироби</t>
  </si>
  <si>
    <t>UA-P-2019-01-04-003464-c</t>
  </si>
  <si>
    <t>79810000-5 друкарські послуги</t>
  </si>
  <si>
    <t>79810000-5 Друкарські послуги</t>
  </si>
  <si>
    <t>UA-P-2019-01-04-003462-c</t>
  </si>
  <si>
    <t>31430000-9 електричні акумулятори</t>
  </si>
  <si>
    <t>31430000-9 Електричні акумулятори</t>
  </si>
  <si>
    <t>UA-P-2019-01-04-003465-c</t>
  </si>
  <si>
    <t>31530000-0 частини до світильників та освітлювального обладнання (Лед лампочки,</t>
  </si>
  <si>
    <t>UA-P-2019-01-04-003459-c</t>
  </si>
  <si>
    <t>45110000-1 розробка грунту екскаватором з доробкою вручну</t>
  </si>
  <si>
    <t>45110000-1 Руйнування та знесення будівель і земляні роботи</t>
  </si>
  <si>
    <t>UA-P-2019-01-04-003463-c</t>
  </si>
  <si>
    <t>24110000-8 промислові гази(кисень)</t>
  </si>
  <si>
    <t>24110000-8 Промислові гази</t>
  </si>
  <si>
    <t>UA-P-2019-01-04-003468-c</t>
  </si>
  <si>
    <t>50310000-1 технічне обслуговування офісної техніки</t>
  </si>
  <si>
    <t>50310000-1 Технічне обслуговування і ремонт офісної техніки</t>
  </si>
  <si>
    <t>UA-P-2019-01-04-003461-c</t>
  </si>
  <si>
    <t>66510000-8 страхування транспортних засобів</t>
  </si>
  <si>
    <t>66510000-8 Страхові послуги</t>
  </si>
  <si>
    <t>UA-P-2019-01-04-003471-c</t>
  </si>
  <si>
    <t>44190000-8 конструкційні матеріали різні</t>
  </si>
  <si>
    <t>UA-P-2019-01-04-003456-c</t>
  </si>
  <si>
    <t>44210000-5 Конструкції та їх частини</t>
  </si>
  <si>
    <t>UA-P-2019-01-04-003454-c</t>
  </si>
  <si>
    <t>44320000-9 кабелі і супутня продукція</t>
  </si>
  <si>
    <t>UA-P-2019-01-04-003455-c</t>
  </si>
  <si>
    <t>31680000-6 електричне приладдя та супутні товари</t>
  </si>
  <si>
    <t>31680000-6 Електричне приладдя та супутні товари до електричного обладнання</t>
  </si>
  <si>
    <t>UA-P-2019-01-04-003458-c</t>
  </si>
  <si>
    <t>44920000-5 вапнчяк, гіпс, крейда</t>
  </si>
  <si>
    <t>44920000-5 Вапняк, гіпс і крейда</t>
  </si>
  <si>
    <t>UA-P-2019-01-04-003452-c</t>
  </si>
  <si>
    <t>34910000-9 гужові чи ручні вози</t>
  </si>
  <si>
    <t>34910000-9 Гужові чи ручні вози, інші транспортні засоби з немеханічним приводом, багажні вози та різні запасні частини</t>
  </si>
  <si>
    <t>UA-P-2019-01-04-003450-c</t>
  </si>
  <si>
    <t>09210000-4 мастильні засоби</t>
  </si>
  <si>
    <t>09210000-4 Мастильні засоби</t>
  </si>
  <si>
    <t>UA-P-2019-01-04-003451-c</t>
  </si>
  <si>
    <t>44510000-8 знаряддя</t>
  </si>
  <si>
    <t>44510000-8 Знаряддя</t>
  </si>
  <si>
    <t>UA-P-2019-01-04-003449-c</t>
  </si>
  <si>
    <t>50110000-9 послуги з ремонту і технічного обслуговування  автомобілів</t>
  </si>
  <si>
    <t>UA-P-2019-01-04-003447-c</t>
  </si>
  <si>
    <t>72260000-5 послуги  пов'язані із програмним забезпеченням</t>
  </si>
  <si>
    <t>UA-P-2019-01-04-003460-c</t>
  </si>
  <si>
    <t>34920000-2 дорожнє обладнання</t>
  </si>
  <si>
    <t>34920000-2 Дорожнє обладнання</t>
  </si>
  <si>
    <t>UA-P-2019-01-04-003444-c</t>
  </si>
  <si>
    <t>51110000-6 послуги зі встановлення електричного обладнання</t>
  </si>
  <si>
    <t>UA-P-2019-01-04-003453-c</t>
  </si>
  <si>
    <t>34350000-5 шини до транспортних засобів</t>
  </si>
  <si>
    <t>34350000-5 Шини для транспортних засобів великої та малої тоннажності</t>
  </si>
  <si>
    <t>UA-P-2019-01-04-003445-c</t>
  </si>
  <si>
    <t>18810000-0 взуття різне ( черевики робочі, чоботи гумові)</t>
  </si>
  <si>
    <t>18810000-0 Взуття різне, крім спортивного та захисного</t>
  </si>
  <si>
    <t>UA-P-2019-01-04-003443-c</t>
  </si>
  <si>
    <t>19640000-4 полієтиленові пакети та мішки для сміття</t>
  </si>
  <si>
    <t>19640000-4 Поліетиленові мішки та пакети для сміття</t>
  </si>
  <si>
    <t>UA-P-2019-01-04-003446-c</t>
  </si>
  <si>
    <t>22210000-5 газети, періодичні видання</t>
  </si>
  <si>
    <t>22210000-5 Газети</t>
  </si>
  <si>
    <t>UA-P-2019-01-04-003457-c</t>
  </si>
  <si>
    <t>31520000-7 світильники зовнішнього освітлення</t>
  </si>
  <si>
    <t>UA-P-2019-01-04-003442-c</t>
  </si>
  <si>
    <t>34330000-9 запасні частини до вантажних транспортних засобів та легкових автомобілів</t>
  </si>
  <si>
    <t>UA-P-2019-01-04-003441-c</t>
  </si>
  <si>
    <t>24310000-0 основні неорганічні хімічні речовини (Карбід)</t>
  </si>
  <si>
    <t>24310000-0 Основні неорганічні хімічні речовини</t>
  </si>
  <si>
    <t>UA-P-2019-01-04-003440-c</t>
  </si>
  <si>
    <t>44310000-6 вироби з дроту</t>
  </si>
  <si>
    <t>44310000-6 Вироби з дроту</t>
  </si>
  <si>
    <r>
      <t xml:space="preserve">закупівель на </t>
    </r>
    <r>
      <rPr>
        <b/>
        <sz val="15"/>
        <rFont val="Times New Roman"/>
        <family val="1"/>
        <charset val="204"/>
      </rPr>
      <t>2019</t>
    </r>
    <r>
      <rPr>
        <b/>
        <sz val="15"/>
        <rFont val="Times New Roman"/>
        <family val="1"/>
      </rPr>
      <t xml:space="preserve"> рік</t>
    </r>
  </si>
  <si>
    <t>КП «ЗЕЛЕНОСВІТ»</t>
  </si>
  <si>
    <t>ЄДРПОУ ЗЗ932580</t>
  </si>
  <si>
    <t>ДОДАТОК ДО РІЧНОГО ПЛАНУ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</si>
</sst>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\.mm\.yyyy\ hh:mm"/>
  </numFmts>
  <fonts count="10">
    <font>
      <sz val="10"/>
      <name val="Arial"/>
      <charset val="1"/>
    </font>
    <font>
      <sz val="10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  <font>
      <b/>
      <sz val="15"/>
      <name val="Times New Roman"/>
      <family val="1"/>
    </font>
    <font>
      <b/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7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4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7"/>
  <sheetViews>
    <sheetView tabSelected="1" workbookViewId="0">
      <pane ySplit="5" topLeftCell="A102" activePane="bottomLeft" state="frozen"/>
      <selection pane="bottomLeft" activeCell="B115" sqref="B115"/>
    </sheetView>
  </sheetViews>
  <sheetFormatPr defaultRowHeight="12.75"/>
  <cols>
    <col min="1" max="1" width="23.7109375" bestFit="1" customWidth="1"/>
    <col min="2" max="2" width="35" customWidth="1"/>
    <col min="3" max="3" width="11.7109375" bestFit="1" customWidth="1"/>
    <col min="4" max="4" width="8.140625" bestFit="1" customWidth="1"/>
    <col min="5" max="5" width="15.5703125" bestFit="1" customWidth="1"/>
    <col min="6" max="6" width="15.42578125" bestFit="1" customWidth="1"/>
    <col min="7" max="7" width="109.42578125" bestFit="1" customWidth="1"/>
    <col min="8" max="8" width="61.85546875" bestFit="1" customWidth="1"/>
  </cols>
  <sheetData>
    <row r="1" spans="1:9" ht="19.5">
      <c r="A1" s="8" t="s">
        <v>263</v>
      </c>
      <c r="B1" s="8"/>
      <c r="C1" s="8"/>
      <c r="D1" s="8"/>
      <c r="E1" s="8"/>
      <c r="F1" s="8"/>
      <c r="G1" s="8"/>
      <c r="H1" s="8"/>
      <c r="I1" s="8"/>
    </row>
    <row r="2" spans="1:9" ht="19.5">
      <c r="A2" s="8" t="s">
        <v>260</v>
      </c>
      <c r="B2" s="8"/>
      <c r="C2" s="8"/>
      <c r="D2" s="8"/>
      <c r="E2" s="8"/>
      <c r="F2" s="8"/>
      <c r="G2" s="8"/>
      <c r="H2" s="8"/>
      <c r="I2" s="8"/>
    </row>
    <row r="3" spans="1:9" ht="19.5">
      <c r="A3" s="8" t="s">
        <v>261</v>
      </c>
      <c r="B3" s="8"/>
      <c r="C3" s="8"/>
      <c r="D3" s="8"/>
      <c r="E3" s="8"/>
      <c r="F3" s="8"/>
      <c r="G3" s="8"/>
      <c r="H3" s="8"/>
      <c r="I3" s="8"/>
    </row>
    <row r="4" spans="1:9" ht="20.25" thickBot="1">
      <c r="A4" s="9" t="s">
        <v>262</v>
      </c>
      <c r="B4" s="9"/>
      <c r="C4" s="9"/>
      <c r="D4" s="9"/>
      <c r="E4" s="9"/>
      <c r="F4" s="9"/>
      <c r="G4" s="9"/>
      <c r="H4" s="9"/>
      <c r="I4" s="9"/>
    </row>
    <row r="5" spans="1:9" ht="64.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9">
      <c r="A6" s="1" t="s">
        <v>77</v>
      </c>
      <c r="B6" s="3" t="s">
        <v>78</v>
      </c>
      <c r="C6" s="4">
        <v>10000</v>
      </c>
      <c r="D6" s="1" t="s">
        <v>10</v>
      </c>
      <c r="E6" s="5">
        <v>43525</v>
      </c>
      <c r="F6" s="6">
        <v>43525.083333333336</v>
      </c>
      <c r="G6" s="1" t="s">
        <v>79</v>
      </c>
      <c r="H6" s="7" t="str">
        <f>HYPERLINK("https://my.zakupki.prom.ua/cabinet/purchases/state_plan/view/7429518")</f>
        <v>https://my.zakupki.prom.ua/cabinet/purchases/state_plan/view/7429518</v>
      </c>
    </row>
    <row r="7" spans="1:9">
      <c r="A7" s="1" t="s">
        <v>59</v>
      </c>
      <c r="B7" s="3" t="s">
        <v>60</v>
      </c>
      <c r="C7" s="4">
        <v>10000</v>
      </c>
      <c r="D7" s="1" t="s">
        <v>10</v>
      </c>
      <c r="E7" s="5">
        <v>43551</v>
      </c>
      <c r="F7" s="6">
        <v>43525.083333333336</v>
      </c>
      <c r="G7" s="1" t="s">
        <v>61</v>
      </c>
      <c r="H7" s="7" t="str">
        <f>HYPERLINK("https://my.zakupki.prom.ua/cabinet/purchases/state_plan/view/7641351")</f>
        <v>https://my.zakupki.prom.ua/cabinet/purchases/state_plan/view/7641351</v>
      </c>
    </row>
    <row r="8" spans="1:9">
      <c r="A8" s="1" t="s">
        <v>156</v>
      </c>
      <c r="B8" s="3" t="s">
        <v>157</v>
      </c>
      <c r="C8" s="4">
        <v>16500</v>
      </c>
      <c r="D8" s="1" t="s">
        <v>10</v>
      </c>
      <c r="E8" s="5">
        <v>43469</v>
      </c>
      <c r="F8" s="6">
        <v>43466.083333333336</v>
      </c>
      <c r="G8" s="1" t="s">
        <v>61</v>
      </c>
      <c r="H8" s="7" t="str">
        <f>HYPERLINK("https://my.zakupki.prom.ua/cabinet/purchases/state_plan/view/6575880")</f>
        <v>https://my.zakupki.prom.ua/cabinet/purchases/state_plan/view/6575880</v>
      </c>
    </row>
    <row r="9" spans="1:9">
      <c r="A9" s="1" t="s">
        <v>18</v>
      </c>
      <c r="B9" s="3" t="s">
        <v>19</v>
      </c>
      <c r="C9" s="4">
        <v>600</v>
      </c>
      <c r="D9" s="1" t="s">
        <v>10</v>
      </c>
      <c r="E9" s="5">
        <v>43608</v>
      </c>
      <c r="F9" s="6">
        <v>43586.125</v>
      </c>
      <c r="G9" s="1" t="s">
        <v>20</v>
      </c>
      <c r="H9" s="7" t="str">
        <f>HYPERLINK("https://my.zakupki.prom.ua/cabinet/purchases/state_plan/view/8037186")</f>
        <v>https://my.zakupki.prom.ua/cabinet/purchases/state_plan/view/8037186</v>
      </c>
    </row>
    <row r="10" spans="1:9">
      <c r="A10" s="1" t="s">
        <v>162</v>
      </c>
      <c r="B10" s="3" t="s">
        <v>163</v>
      </c>
      <c r="C10" s="4">
        <v>199000</v>
      </c>
      <c r="D10" s="1" t="s">
        <v>10</v>
      </c>
      <c r="E10" s="5">
        <v>43469</v>
      </c>
      <c r="F10" s="6">
        <v>43466.083333333336</v>
      </c>
      <c r="G10" s="1" t="s">
        <v>20</v>
      </c>
      <c r="H10" s="7" t="str">
        <f>HYPERLINK("https://my.zakupki.prom.ua/cabinet/purchases/state_plan/view/6575878")</f>
        <v>https://my.zakupki.prom.ua/cabinet/purchases/state_plan/view/6575878</v>
      </c>
    </row>
    <row r="11" spans="1:9">
      <c r="A11" s="1" t="s">
        <v>223</v>
      </c>
      <c r="B11" s="3" t="s">
        <v>224</v>
      </c>
      <c r="C11" s="4">
        <v>78000</v>
      </c>
      <c r="D11" s="1" t="s">
        <v>10</v>
      </c>
      <c r="E11" s="5">
        <v>43469</v>
      </c>
      <c r="F11" s="6">
        <v>43466.083333333336</v>
      </c>
      <c r="G11" s="1" t="s">
        <v>225</v>
      </c>
      <c r="H11" s="7" t="str">
        <f>HYPERLINK("https://my.zakupki.prom.ua/cabinet/purchases/state_plan/view/6575896")</f>
        <v>https://my.zakupki.prom.ua/cabinet/purchases/state_plan/view/6575896</v>
      </c>
    </row>
    <row r="12" spans="1:9">
      <c r="A12" s="1" t="s">
        <v>93</v>
      </c>
      <c r="B12" s="3" t="s">
        <v>94</v>
      </c>
      <c r="C12" s="4">
        <v>150000</v>
      </c>
      <c r="D12" s="1" t="s">
        <v>10</v>
      </c>
      <c r="E12" s="5">
        <v>43483</v>
      </c>
      <c r="F12" s="6">
        <v>43466.083333333336</v>
      </c>
      <c r="G12" s="1" t="s">
        <v>94</v>
      </c>
      <c r="H12" s="7" t="str">
        <f>HYPERLINK("https://my.zakupki.prom.ua/cabinet/purchases/state_plan/view/6781600")</f>
        <v>https://my.zakupki.prom.ua/cabinet/purchases/state_plan/view/6781600</v>
      </c>
    </row>
    <row r="13" spans="1:9" ht="25.5">
      <c r="A13" s="1" t="s">
        <v>57</v>
      </c>
      <c r="B13" s="3" t="s">
        <v>58</v>
      </c>
      <c r="C13" s="4">
        <v>9650</v>
      </c>
      <c r="D13" s="1" t="s">
        <v>10</v>
      </c>
      <c r="E13" s="5">
        <v>43567</v>
      </c>
      <c r="F13" s="6">
        <v>43556.125</v>
      </c>
      <c r="G13" s="1" t="s">
        <v>58</v>
      </c>
      <c r="H13" s="7" t="str">
        <f>HYPERLINK("https://my.zakupki.prom.ua/cabinet/purchases/state_plan/view/7777971")</f>
        <v>https://my.zakupki.prom.ua/cabinet/purchases/state_plan/view/7777971</v>
      </c>
    </row>
    <row r="14" spans="1:9">
      <c r="A14" s="1" t="s">
        <v>116</v>
      </c>
      <c r="B14" s="3" t="s">
        <v>117</v>
      </c>
      <c r="C14" s="4">
        <v>5800</v>
      </c>
      <c r="D14" s="1" t="s">
        <v>10</v>
      </c>
      <c r="E14" s="5">
        <v>43481</v>
      </c>
      <c r="F14" s="6">
        <v>43466.083333333336</v>
      </c>
      <c r="G14" s="1" t="s">
        <v>58</v>
      </c>
      <c r="H14" s="7" t="str">
        <f>HYPERLINK("https://my.zakupki.prom.ua/cabinet/purchases/state_plan/view/6729190")</f>
        <v>https://my.zakupki.prom.ua/cabinet/purchases/state_plan/view/6729190</v>
      </c>
    </row>
    <row r="15" spans="1:9">
      <c r="A15" s="1" t="s">
        <v>138</v>
      </c>
      <c r="B15" s="3" t="s">
        <v>139</v>
      </c>
      <c r="C15" s="4">
        <v>5000</v>
      </c>
      <c r="D15" s="1" t="s">
        <v>10</v>
      </c>
      <c r="E15" s="5">
        <v>43469</v>
      </c>
      <c r="F15" s="6">
        <v>43466.083333333336</v>
      </c>
      <c r="G15" s="1" t="s">
        <v>58</v>
      </c>
      <c r="H15" s="7" t="str">
        <f>HYPERLINK("https://my.zakupki.prom.ua/cabinet/purchases/state_plan/view/6575873")</f>
        <v>https://my.zakupki.prom.ua/cabinet/purchases/state_plan/view/6575873</v>
      </c>
    </row>
    <row r="16" spans="1:9">
      <c r="A16" s="1" t="s">
        <v>129</v>
      </c>
      <c r="B16" s="3" t="s">
        <v>130</v>
      </c>
      <c r="C16" s="4">
        <v>20000</v>
      </c>
      <c r="D16" s="1" t="s">
        <v>10</v>
      </c>
      <c r="E16" s="5">
        <v>43469</v>
      </c>
      <c r="F16" s="6">
        <v>43466.083333333336</v>
      </c>
      <c r="G16" s="1" t="s">
        <v>131</v>
      </c>
      <c r="H16" s="7" t="str">
        <f>HYPERLINK("https://my.zakupki.prom.ua/cabinet/purchases/state_plan/view/6575867")</f>
        <v>https://my.zakupki.prom.ua/cabinet/purchases/state_plan/view/6575867</v>
      </c>
    </row>
    <row r="17" spans="1:8">
      <c r="A17" s="1" t="s">
        <v>132</v>
      </c>
      <c r="B17" s="3" t="s">
        <v>133</v>
      </c>
      <c r="C17" s="4">
        <v>20000</v>
      </c>
      <c r="D17" s="1" t="s">
        <v>10</v>
      </c>
      <c r="E17" s="5">
        <v>43469</v>
      </c>
      <c r="F17" s="6">
        <v>43466.083333333336</v>
      </c>
      <c r="G17" s="1" t="s">
        <v>134</v>
      </c>
      <c r="H17" s="7" t="str">
        <f>HYPERLINK("https://my.zakupki.prom.ua/cabinet/purchases/state_plan/view/6575868")</f>
        <v>https://my.zakupki.prom.ua/cabinet/purchases/state_plan/view/6575868</v>
      </c>
    </row>
    <row r="18" spans="1:8" ht="25.5">
      <c r="A18" s="1" t="s">
        <v>124</v>
      </c>
      <c r="B18" s="3" t="s">
        <v>125</v>
      </c>
      <c r="C18" s="4">
        <v>20000</v>
      </c>
      <c r="D18" s="1" t="s">
        <v>10</v>
      </c>
      <c r="E18" s="5">
        <v>43469</v>
      </c>
      <c r="F18" s="6">
        <v>43466.083333333336</v>
      </c>
      <c r="G18" s="1" t="s">
        <v>126</v>
      </c>
      <c r="H18" s="7" t="str">
        <f>HYPERLINK("https://my.zakupki.prom.ua/cabinet/purchases/state_plan/view/6575869")</f>
        <v>https://my.zakupki.prom.ua/cabinet/purchases/state_plan/view/6575869</v>
      </c>
    </row>
    <row r="19" spans="1:8" ht="25.5">
      <c r="A19" s="1" t="s">
        <v>241</v>
      </c>
      <c r="B19" s="3" t="s">
        <v>242</v>
      </c>
      <c r="C19" s="4">
        <v>5000</v>
      </c>
      <c r="D19" s="1" t="s">
        <v>10</v>
      </c>
      <c r="E19" s="5">
        <v>43469</v>
      </c>
      <c r="F19" s="6">
        <v>43466.083333333336</v>
      </c>
      <c r="G19" s="1" t="s">
        <v>243</v>
      </c>
      <c r="H19" s="7" t="str">
        <f>HYPERLINK("https://my.zakupki.prom.ua/cabinet/purchases/state_plan/view/6575872")</f>
        <v>https://my.zakupki.prom.ua/cabinet/purchases/state_plan/view/6575872</v>
      </c>
    </row>
    <row r="20" spans="1:8">
      <c r="A20" s="1" t="s">
        <v>185</v>
      </c>
      <c r="B20" s="3" t="s">
        <v>186</v>
      </c>
      <c r="C20" s="4">
        <v>5000</v>
      </c>
      <c r="D20" s="1" t="s">
        <v>10</v>
      </c>
      <c r="E20" s="5">
        <v>43469</v>
      </c>
      <c r="F20" s="6">
        <v>43466.083333333336</v>
      </c>
      <c r="G20" s="1" t="s">
        <v>187</v>
      </c>
      <c r="H20" s="7" t="str">
        <f>HYPERLINK("https://my.zakupki.prom.ua/cabinet/purchases/state_plan/view/6575877")</f>
        <v>https://my.zakupki.prom.ua/cabinet/purchases/state_plan/view/6575877</v>
      </c>
    </row>
    <row r="21" spans="1:8" ht="25.5">
      <c r="A21" s="1" t="s">
        <v>244</v>
      </c>
      <c r="B21" s="3" t="s">
        <v>245</v>
      </c>
      <c r="C21" s="4">
        <v>4000</v>
      </c>
      <c r="D21" s="1" t="s">
        <v>10</v>
      </c>
      <c r="E21" s="5">
        <v>43469</v>
      </c>
      <c r="F21" s="6">
        <v>43466.083333333336</v>
      </c>
      <c r="G21" s="1" t="s">
        <v>246</v>
      </c>
      <c r="H21" s="7" t="str">
        <f>HYPERLINK("https://my.zakupki.prom.ua/cabinet/purchases/state_plan/view/6575888")</f>
        <v>https://my.zakupki.prom.ua/cabinet/purchases/state_plan/view/6575888</v>
      </c>
    </row>
    <row r="22" spans="1:8" ht="25.5">
      <c r="A22" s="1" t="s">
        <v>247</v>
      </c>
      <c r="B22" s="3" t="s">
        <v>248</v>
      </c>
      <c r="C22" s="4">
        <v>10000</v>
      </c>
      <c r="D22" s="1" t="s">
        <v>10</v>
      </c>
      <c r="E22" s="5">
        <v>43469</v>
      </c>
      <c r="F22" s="6">
        <v>43466.083333333336</v>
      </c>
      <c r="G22" s="1" t="s">
        <v>249</v>
      </c>
      <c r="H22" s="7" t="str">
        <f>HYPERLINK("https://my.zakupki.prom.ua/cabinet/purchases/state_plan/view/6575887")</f>
        <v>https://my.zakupki.prom.ua/cabinet/purchases/state_plan/view/6575887</v>
      </c>
    </row>
    <row r="23" spans="1:8">
      <c r="A23" s="1" t="s">
        <v>199</v>
      </c>
      <c r="B23" s="3" t="s">
        <v>200</v>
      </c>
      <c r="C23" s="4">
        <v>1000</v>
      </c>
      <c r="D23" s="1" t="s">
        <v>10</v>
      </c>
      <c r="E23" s="5">
        <v>43469</v>
      </c>
      <c r="F23" s="6">
        <v>43466.083333333336</v>
      </c>
      <c r="G23" s="1" t="s">
        <v>201</v>
      </c>
      <c r="H23" s="7" t="str">
        <f>HYPERLINK("https://my.zakupki.prom.ua/cabinet/purchases/state_plan/view/6575890")</f>
        <v>https://my.zakupki.prom.ua/cabinet/purchases/state_plan/view/6575890</v>
      </c>
    </row>
    <row r="24" spans="1:8" ht="25.5">
      <c r="A24" s="1" t="s">
        <v>254</v>
      </c>
      <c r="B24" s="3" t="s">
        <v>255</v>
      </c>
      <c r="C24" s="4">
        <v>2000</v>
      </c>
      <c r="D24" s="1" t="s">
        <v>10</v>
      </c>
      <c r="E24" s="5">
        <v>43469</v>
      </c>
      <c r="F24" s="6">
        <v>43466.083333333336</v>
      </c>
      <c r="G24" s="1" t="s">
        <v>256</v>
      </c>
      <c r="H24" s="7" t="str">
        <f>HYPERLINK("https://my.zakupki.prom.ua/cabinet/purchases/state_plan/view/6575885")</f>
        <v>https://my.zakupki.prom.ua/cabinet/purchases/state_plan/view/6575885</v>
      </c>
    </row>
    <row r="25" spans="1:8">
      <c r="A25" s="1" t="s">
        <v>176</v>
      </c>
      <c r="B25" s="3" t="s">
        <v>177</v>
      </c>
      <c r="C25" s="4">
        <v>30000</v>
      </c>
      <c r="D25" s="1" t="s">
        <v>10</v>
      </c>
      <c r="E25" s="5">
        <v>43469</v>
      </c>
      <c r="F25" s="6">
        <v>43466.083333333336</v>
      </c>
      <c r="G25" s="1" t="s">
        <v>178</v>
      </c>
      <c r="H25" s="7" t="str">
        <f>HYPERLINK("https://my.zakupki.prom.ua/cabinet/purchases/state_plan/view/6575889")</f>
        <v>https://my.zakupki.prom.ua/cabinet/purchases/state_plan/view/6575889</v>
      </c>
    </row>
    <row r="26" spans="1:8">
      <c r="A26" s="1" t="s">
        <v>107</v>
      </c>
      <c r="B26" s="3" t="s">
        <v>108</v>
      </c>
      <c r="C26" s="4">
        <v>2000</v>
      </c>
      <c r="D26" s="1" t="s">
        <v>10</v>
      </c>
      <c r="E26" s="5">
        <v>43481</v>
      </c>
      <c r="F26" s="6">
        <v>43466.083333333336</v>
      </c>
      <c r="G26" s="1" t="s">
        <v>109</v>
      </c>
      <c r="H26" s="7" t="str">
        <f>HYPERLINK("https://my.zakupki.prom.ua/cabinet/purchases/state_plan/view/6729339")</f>
        <v>https://my.zakupki.prom.ua/cabinet/purchases/state_plan/view/6729339</v>
      </c>
    </row>
    <row r="27" spans="1:8">
      <c r="A27" s="1" t="s">
        <v>104</v>
      </c>
      <c r="B27" s="3" t="s">
        <v>105</v>
      </c>
      <c r="C27" s="4">
        <v>5000</v>
      </c>
      <c r="D27" s="1" t="s">
        <v>10</v>
      </c>
      <c r="E27" s="5">
        <v>43481</v>
      </c>
      <c r="F27" s="6">
        <v>43466.083333333336</v>
      </c>
      <c r="G27" s="1" t="s">
        <v>106</v>
      </c>
      <c r="H27" s="7" t="str">
        <f>HYPERLINK("https://my.zakupki.prom.ua/cabinet/purchases/state_plan/view/6729345")</f>
        <v>https://my.zakupki.prom.ua/cabinet/purchases/state_plan/view/6729345</v>
      </c>
    </row>
    <row r="28" spans="1:8" ht="25.5">
      <c r="A28" s="1" t="s">
        <v>102</v>
      </c>
      <c r="B28" s="3" t="s">
        <v>103</v>
      </c>
      <c r="C28" s="4">
        <v>5000</v>
      </c>
      <c r="D28" s="1" t="s">
        <v>10</v>
      </c>
      <c r="E28" s="5">
        <v>43481</v>
      </c>
      <c r="F28" s="6">
        <v>43466.083333333336</v>
      </c>
      <c r="G28" s="1" t="s">
        <v>103</v>
      </c>
      <c r="H28" s="7" t="str">
        <f>HYPERLINK("https://my.zakupki.prom.ua/cabinet/purchases/state_plan/view/6729349")</f>
        <v>https://my.zakupki.prom.ua/cabinet/purchases/state_plan/view/6729349</v>
      </c>
    </row>
    <row r="29" spans="1:8">
      <c r="A29" s="1" t="s">
        <v>42</v>
      </c>
      <c r="B29" s="3" t="s">
        <v>43</v>
      </c>
      <c r="C29" s="4">
        <v>20000</v>
      </c>
      <c r="D29" s="1" t="s">
        <v>10</v>
      </c>
      <c r="E29" s="5">
        <v>43579</v>
      </c>
      <c r="F29" s="6">
        <v>43556.125</v>
      </c>
      <c r="G29" s="1" t="s">
        <v>44</v>
      </c>
      <c r="H29" s="7" t="str">
        <f>HYPERLINK("https://my.zakupki.prom.ua/cabinet/purchases/state_plan/view/7864403")</f>
        <v>https://my.zakupki.prom.ua/cabinet/purchases/state_plan/view/7864403</v>
      </c>
    </row>
    <row r="30" spans="1:8">
      <c r="A30" s="1" t="s">
        <v>62</v>
      </c>
      <c r="B30" s="3" t="s">
        <v>43</v>
      </c>
      <c r="C30" s="4">
        <v>1000</v>
      </c>
      <c r="D30" s="1" t="s">
        <v>10</v>
      </c>
      <c r="E30" s="5">
        <v>43551</v>
      </c>
      <c r="F30" s="6">
        <v>43525.083333333336</v>
      </c>
      <c r="G30" s="1" t="s">
        <v>44</v>
      </c>
      <c r="H30" s="7" t="str">
        <f>HYPERLINK("https://my.zakupki.prom.ua/cabinet/purchases/state_plan/view/7638675")</f>
        <v>https://my.zakupki.prom.ua/cabinet/purchases/state_plan/view/7638675</v>
      </c>
    </row>
    <row r="31" spans="1:8">
      <c r="A31" s="1" t="s">
        <v>182</v>
      </c>
      <c r="B31" s="3" t="s">
        <v>43</v>
      </c>
      <c r="C31" s="4">
        <v>80000</v>
      </c>
      <c r="D31" s="1" t="s">
        <v>10</v>
      </c>
      <c r="E31" s="5">
        <v>43469</v>
      </c>
      <c r="F31" s="6">
        <v>43466.083333333336</v>
      </c>
      <c r="G31" s="1" t="s">
        <v>44</v>
      </c>
      <c r="H31" s="7" t="str">
        <f>HYPERLINK("https://my.zakupki.prom.ua/cabinet/purchases/state_plan/view/6575864")</f>
        <v>https://my.zakupki.prom.ua/cabinet/purchases/state_plan/view/6575864</v>
      </c>
    </row>
    <row r="32" spans="1:8">
      <c r="A32" s="1" t="s">
        <v>191</v>
      </c>
      <c r="B32" s="3" t="s">
        <v>192</v>
      </c>
      <c r="C32" s="4">
        <v>25000</v>
      </c>
      <c r="D32" s="1" t="s">
        <v>10</v>
      </c>
      <c r="E32" s="5">
        <v>43469</v>
      </c>
      <c r="F32" s="6">
        <v>43466.083333333336</v>
      </c>
      <c r="G32" s="1" t="s">
        <v>193</v>
      </c>
      <c r="H32" s="7" t="str">
        <f>HYPERLINK("https://my.zakupki.prom.ua/cabinet/purchases/state_plan/view/6575879")</f>
        <v>https://my.zakupki.prom.ua/cabinet/purchases/state_plan/view/6575879</v>
      </c>
    </row>
    <row r="35" spans="1:8" ht="25.5">
      <c r="A35" s="1" t="s">
        <v>250</v>
      </c>
      <c r="B35" s="3" t="s">
        <v>251</v>
      </c>
      <c r="C35" s="4">
        <v>199000</v>
      </c>
      <c r="D35" s="1" t="s">
        <v>10</v>
      </c>
      <c r="E35" s="5">
        <v>43469</v>
      </c>
      <c r="F35" s="6">
        <v>43466.083333333336</v>
      </c>
      <c r="G35" s="1" t="s">
        <v>51</v>
      </c>
      <c r="H35" s="7" t="str">
        <f>HYPERLINK("https://my.zakupki.prom.ua/cabinet/purchases/state_plan/view/6575862")</f>
        <v>https://my.zakupki.prom.ua/cabinet/purchases/state_plan/view/6575862</v>
      </c>
    </row>
    <row r="36" spans="1:8">
      <c r="A36" s="1" t="s">
        <v>15</v>
      </c>
      <c r="B36" s="3" t="s">
        <v>16</v>
      </c>
      <c r="C36" s="4">
        <v>20000</v>
      </c>
      <c r="D36" s="1" t="s">
        <v>10</v>
      </c>
      <c r="E36" s="5">
        <v>43609</v>
      </c>
      <c r="F36" s="6">
        <v>43586.125</v>
      </c>
      <c r="G36" s="1" t="s">
        <v>17</v>
      </c>
      <c r="H36" s="7" t="str">
        <f>HYPERLINK("https://my.zakupki.prom.ua/cabinet/purchases/state_plan/view/8050044")</f>
        <v>https://my.zakupki.prom.ua/cabinet/purchases/state_plan/view/8050044</v>
      </c>
    </row>
    <row r="37" spans="1:8" ht="25.5">
      <c r="A37" s="1" t="s">
        <v>38</v>
      </c>
      <c r="B37" s="3" t="s">
        <v>39</v>
      </c>
      <c r="C37" s="4">
        <v>10000</v>
      </c>
      <c r="D37" s="1" t="s">
        <v>10</v>
      </c>
      <c r="E37" s="5">
        <v>43587</v>
      </c>
      <c r="F37" s="6">
        <v>43586.125</v>
      </c>
      <c r="G37" s="1" t="s">
        <v>17</v>
      </c>
      <c r="H37" s="7" t="str">
        <f>HYPERLINK("https://my.zakupki.prom.ua/cabinet/purchases/state_plan/view/7889115")</f>
        <v>https://my.zakupki.prom.ua/cabinet/purchases/state_plan/view/7889115</v>
      </c>
    </row>
    <row r="38" spans="1:8">
      <c r="A38" s="1" t="s">
        <v>67</v>
      </c>
      <c r="B38" s="3" t="s">
        <v>68</v>
      </c>
      <c r="C38" s="4">
        <v>16000</v>
      </c>
      <c r="D38" s="1" t="s">
        <v>10</v>
      </c>
      <c r="E38" s="5">
        <v>43543</v>
      </c>
      <c r="F38" s="6">
        <v>43525.083333333336</v>
      </c>
      <c r="G38" s="1" t="s">
        <v>17</v>
      </c>
      <c r="H38" s="7" t="str">
        <f>HYPERLINK("https://my.zakupki.prom.ua/cabinet/purchases/state_plan/view/7575896")</f>
        <v>https://my.zakupki.prom.ua/cabinet/purchases/state_plan/view/7575896</v>
      </c>
    </row>
    <row r="39" spans="1:8" ht="38.25">
      <c r="A39" s="1" t="s">
        <v>194</v>
      </c>
      <c r="B39" s="3" t="s">
        <v>195</v>
      </c>
      <c r="C39" s="4">
        <v>50000</v>
      </c>
      <c r="D39" s="1" t="s">
        <v>10</v>
      </c>
      <c r="E39" s="5">
        <v>43469</v>
      </c>
      <c r="F39" s="6">
        <v>43466.083333333336</v>
      </c>
      <c r="G39" s="1" t="s">
        <v>17</v>
      </c>
      <c r="H39" s="7" t="str">
        <f>HYPERLINK("https://my.zakupki.prom.ua/cabinet/purchases/state_plan/view/6575863")</f>
        <v>https://my.zakupki.prom.ua/cabinet/purchases/state_plan/view/6575863</v>
      </c>
    </row>
    <row r="40" spans="1:8" ht="25.5">
      <c r="A40" s="1" t="s">
        <v>214</v>
      </c>
      <c r="B40" s="3" t="s">
        <v>215</v>
      </c>
      <c r="C40" s="4">
        <v>50000</v>
      </c>
      <c r="D40" s="1" t="s">
        <v>10</v>
      </c>
      <c r="E40" s="5">
        <v>43469</v>
      </c>
      <c r="F40" s="6">
        <v>43466.083333333336</v>
      </c>
      <c r="G40" s="1" t="s">
        <v>216</v>
      </c>
      <c r="H40" s="7" t="str">
        <f>HYPERLINK("https://my.zakupki.prom.ua/cabinet/purchases/state_plan/view/6575891")</f>
        <v>https://my.zakupki.prom.ua/cabinet/purchases/state_plan/view/6575891</v>
      </c>
    </row>
    <row r="41" spans="1:8">
      <c r="A41" s="1" t="s">
        <v>121</v>
      </c>
      <c r="B41" s="3" t="s">
        <v>122</v>
      </c>
      <c r="C41" s="4">
        <v>10000</v>
      </c>
      <c r="D41" s="1" t="s">
        <v>10</v>
      </c>
      <c r="E41" s="5">
        <v>43479</v>
      </c>
      <c r="F41" s="6">
        <v>43466.083333333336</v>
      </c>
      <c r="G41" s="1" t="s">
        <v>123</v>
      </c>
      <c r="H41" s="7" t="str">
        <f>HYPERLINK("https://my.zakupki.prom.ua/cabinet/purchases/state_plan/view/6660330")</f>
        <v>https://my.zakupki.prom.ua/cabinet/purchases/state_plan/view/6660330</v>
      </c>
    </row>
    <row r="42" spans="1:8" ht="38.25">
      <c r="A42" s="1" t="s">
        <v>81</v>
      </c>
      <c r="B42" s="3" t="s">
        <v>82</v>
      </c>
      <c r="C42" s="4">
        <v>60000</v>
      </c>
      <c r="D42" s="1" t="s">
        <v>10</v>
      </c>
      <c r="E42" s="5">
        <v>43489</v>
      </c>
      <c r="F42" s="6">
        <v>43466.083333333336</v>
      </c>
      <c r="G42" s="1" t="s">
        <v>82</v>
      </c>
      <c r="H42" s="7" t="str">
        <f>HYPERLINK("https://my.zakupki.prom.ua/cabinet/purchases/state_plan/view/6947356")</f>
        <v>https://my.zakupki.prom.ua/cabinet/purchases/state_plan/view/6947356</v>
      </c>
    </row>
    <row r="43" spans="1:8" ht="38.25">
      <c r="A43" s="1" t="s">
        <v>252</v>
      </c>
      <c r="B43" s="3" t="s">
        <v>253</v>
      </c>
      <c r="C43" s="4">
        <v>38000</v>
      </c>
      <c r="D43" s="1" t="s">
        <v>10</v>
      </c>
      <c r="E43" s="5">
        <v>43469</v>
      </c>
      <c r="F43" s="6">
        <v>43466.083333333336</v>
      </c>
      <c r="G43" s="1" t="s">
        <v>82</v>
      </c>
      <c r="H43" s="7" t="str">
        <f>HYPERLINK("https://my.zakupki.prom.ua/cabinet/purchases/state_plan/view/6575881")</f>
        <v>https://my.zakupki.prom.ua/cabinet/purchases/state_plan/view/6575881</v>
      </c>
    </row>
    <row r="44" spans="1:8" ht="25.5">
      <c r="A44" s="1" t="s">
        <v>238</v>
      </c>
      <c r="B44" s="3" t="s">
        <v>239</v>
      </c>
      <c r="C44" s="4">
        <v>20000</v>
      </c>
      <c r="D44" s="1" t="s">
        <v>10</v>
      </c>
      <c r="E44" s="5">
        <v>43469</v>
      </c>
      <c r="F44" s="6">
        <v>43466.083333333336</v>
      </c>
      <c r="G44" s="1" t="s">
        <v>240</v>
      </c>
      <c r="H44" s="7" t="str">
        <f>HYPERLINK("https://my.zakupki.prom.ua/cabinet/purchases/state_plan/view/6575882")</f>
        <v>https://my.zakupki.prom.ua/cabinet/purchases/state_plan/view/6575882</v>
      </c>
    </row>
    <row r="45" spans="1:8">
      <c r="A45" s="1" t="s">
        <v>220</v>
      </c>
      <c r="B45" s="3" t="s">
        <v>221</v>
      </c>
      <c r="C45" s="4">
        <v>2000</v>
      </c>
      <c r="D45" s="1" t="s">
        <v>10</v>
      </c>
      <c r="E45" s="5">
        <v>43469</v>
      </c>
      <c r="F45" s="6">
        <v>43466.083333333336</v>
      </c>
      <c r="G45" s="1" t="s">
        <v>222</v>
      </c>
      <c r="H45" s="7" t="str">
        <f>HYPERLINK("https://my.zakupki.prom.ua/cabinet/purchases/state_plan/view/6575884")</f>
        <v>https://my.zakupki.prom.ua/cabinet/purchases/state_plan/view/6575884</v>
      </c>
    </row>
    <row r="46" spans="1:8">
      <c r="A46" s="1" t="s">
        <v>233</v>
      </c>
      <c r="B46" s="3" t="s">
        <v>234</v>
      </c>
      <c r="C46" s="4">
        <v>7000</v>
      </c>
      <c r="D46" s="1" t="s">
        <v>10</v>
      </c>
      <c r="E46" s="5">
        <v>43469</v>
      </c>
      <c r="F46" s="6">
        <v>43466.083333333336</v>
      </c>
      <c r="G46" s="1" t="s">
        <v>235</v>
      </c>
      <c r="H46" s="7" t="str">
        <f>HYPERLINK("https://my.zakupki.prom.ua/cabinet/purchases/state_plan/view/6575883")</f>
        <v>https://my.zakupki.prom.ua/cabinet/purchases/state_plan/view/6575883</v>
      </c>
    </row>
    <row r="47" spans="1:8">
      <c r="A47" s="1" t="s">
        <v>8</v>
      </c>
      <c r="B47" s="3" t="s">
        <v>9</v>
      </c>
      <c r="C47" s="4">
        <v>2200</v>
      </c>
      <c r="D47" s="1" t="s">
        <v>10</v>
      </c>
      <c r="E47" s="5">
        <v>43614</v>
      </c>
      <c r="F47" s="6">
        <v>43586.125</v>
      </c>
      <c r="G47" s="1" t="s">
        <v>11</v>
      </c>
      <c r="H47" s="7" t="str">
        <f>HYPERLINK("https://my.zakupki.prom.ua/cabinet/purchases/state_plan/view/8076320")</f>
        <v>https://my.zakupki.prom.ua/cabinet/purchases/state_plan/view/8076320</v>
      </c>
    </row>
    <row r="48" spans="1:8">
      <c r="A48" s="1" t="s">
        <v>75</v>
      </c>
      <c r="B48" s="3" t="s">
        <v>76</v>
      </c>
      <c r="C48" s="4">
        <v>16260</v>
      </c>
      <c r="D48" s="1" t="s">
        <v>10</v>
      </c>
      <c r="E48" s="5">
        <v>43525</v>
      </c>
      <c r="F48" s="6">
        <v>43525.083333333336</v>
      </c>
      <c r="G48" s="1" t="s">
        <v>11</v>
      </c>
      <c r="H48" s="7" t="str">
        <f>HYPERLINK("https://my.zakupki.prom.ua/cabinet/purchases/state_plan/view/7429522")</f>
        <v>https://my.zakupki.prom.ua/cabinet/purchases/state_plan/view/7429522</v>
      </c>
    </row>
    <row r="49" spans="1:8" ht="25.5">
      <c r="A49" s="1" t="s">
        <v>118</v>
      </c>
      <c r="B49" s="3" t="s">
        <v>119</v>
      </c>
      <c r="C49" s="4">
        <v>1620</v>
      </c>
      <c r="D49" s="1" t="s">
        <v>10</v>
      </c>
      <c r="E49" s="5">
        <v>43479</v>
      </c>
      <c r="F49" s="6">
        <v>43466.083333333336</v>
      </c>
      <c r="G49" s="1" t="s">
        <v>120</v>
      </c>
      <c r="H49" s="7" t="str">
        <f>HYPERLINK("https://my.zakupki.prom.ua/cabinet/purchases/state_plan/view/6660345")</f>
        <v>https://my.zakupki.prom.ua/cabinet/purchases/state_plan/view/6660345</v>
      </c>
    </row>
    <row r="50" spans="1:8" ht="25.5">
      <c r="A50" s="1" t="s">
        <v>151</v>
      </c>
      <c r="B50" s="3" t="s">
        <v>152</v>
      </c>
      <c r="C50" s="4">
        <v>20000</v>
      </c>
      <c r="D50" s="1" t="s">
        <v>10</v>
      </c>
      <c r="E50" s="5">
        <v>43469</v>
      </c>
      <c r="F50" s="6">
        <v>43466.083333333336</v>
      </c>
      <c r="G50" s="1" t="s">
        <v>153</v>
      </c>
      <c r="H50" s="7" t="str">
        <f>HYPERLINK("https://my.zakupki.prom.ua/cabinet/purchases/state_plan/view/6575870")</f>
        <v>https://my.zakupki.prom.ua/cabinet/purchases/state_plan/view/6575870</v>
      </c>
    </row>
    <row r="51" spans="1:8">
      <c r="A51" s="1" t="s">
        <v>143</v>
      </c>
      <c r="B51" s="3" t="s">
        <v>144</v>
      </c>
      <c r="C51" s="4">
        <v>24000</v>
      </c>
      <c r="D51" s="1" t="s">
        <v>10</v>
      </c>
      <c r="E51" s="5">
        <v>43469</v>
      </c>
      <c r="F51" s="6">
        <v>43466.083333333336</v>
      </c>
      <c r="G51" s="1" t="s">
        <v>145</v>
      </c>
      <c r="H51" s="7" t="str">
        <f>HYPERLINK("https://my.zakupki.prom.ua/cabinet/purchases/state_plan/view/6575871")</f>
        <v>https://my.zakupki.prom.ua/cabinet/purchases/state_plan/view/6575871</v>
      </c>
    </row>
    <row r="52" spans="1:8" ht="25.5">
      <c r="A52" s="1" t="s">
        <v>24</v>
      </c>
      <c r="B52" s="3" t="s">
        <v>25</v>
      </c>
      <c r="C52" s="4">
        <v>1860</v>
      </c>
      <c r="D52" s="1" t="s">
        <v>10</v>
      </c>
      <c r="E52" s="5">
        <v>43599</v>
      </c>
      <c r="F52" s="6">
        <v>43586.125</v>
      </c>
      <c r="G52" s="1" t="s">
        <v>26</v>
      </c>
      <c r="H52" s="7" t="str">
        <f>HYPERLINK("https://my.zakupki.prom.ua/cabinet/purchases/state_plan/view/7961318")</f>
        <v>https://my.zakupki.prom.ua/cabinet/purchases/state_plan/view/7961318</v>
      </c>
    </row>
    <row r="53" spans="1:8">
      <c r="A53" s="1" t="s">
        <v>112</v>
      </c>
      <c r="B53" s="3" t="s">
        <v>113</v>
      </c>
      <c r="C53" s="4">
        <v>1000</v>
      </c>
      <c r="D53" s="1" t="s">
        <v>10</v>
      </c>
      <c r="E53" s="5">
        <v>43481</v>
      </c>
      <c r="F53" s="6">
        <v>43466.083333333336</v>
      </c>
      <c r="G53" s="1" t="s">
        <v>114</v>
      </c>
      <c r="H53" s="7" t="str">
        <f>HYPERLINK("https://my.zakupki.prom.ua/cabinet/purchases/state_plan/view/6729332")</f>
        <v>https://my.zakupki.prom.ua/cabinet/purchases/state_plan/view/6729332</v>
      </c>
    </row>
    <row r="54" spans="1:8">
      <c r="A54" s="1" t="s">
        <v>148</v>
      </c>
      <c r="B54" s="3" t="s">
        <v>149</v>
      </c>
      <c r="C54" s="4">
        <v>5000</v>
      </c>
      <c r="D54" s="1" t="s">
        <v>10</v>
      </c>
      <c r="E54" s="5">
        <v>43469</v>
      </c>
      <c r="F54" s="6">
        <v>43466.083333333336</v>
      </c>
      <c r="G54" s="1" t="s">
        <v>150</v>
      </c>
      <c r="H54" s="7" t="str">
        <f>HYPERLINK("https://my.zakupki.prom.ua/cabinet/purchases/state_plan/view/6575895")</f>
        <v>https://my.zakupki.prom.ua/cabinet/purchases/state_plan/view/6575895</v>
      </c>
    </row>
    <row r="55" spans="1:8" ht="25.5">
      <c r="A55" s="1" t="s">
        <v>173</v>
      </c>
      <c r="B55" s="3" t="s">
        <v>174</v>
      </c>
      <c r="C55" s="4">
        <v>49000</v>
      </c>
      <c r="D55" s="1" t="s">
        <v>10</v>
      </c>
      <c r="E55" s="5">
        <v>43469</v>
      </c>
      <c r="F55" s="6">
        <v>43466.083333333336</v>
      </c>
      <c r="G55" s="1" t="s">
        <v>175</v>
      </c>
      <c r="H55" s="7" t="str">
        <f>HYPERLINK("https://my.zakupki.prom.ua/cabinet/purchases/state_plan/view/6575876")</f>
        <v>https://my.zakupki.prom.ua/cabinet/purchases/state_plan/view/6575876</v>
      </c>
    </row>
    <row r="56" spans="1:8" ht="25.5">
      <c r="A56" s="1" t="s">
        <v>54</v>
      </c>
      <c r="B56" s="3" t="s">
        <v>55</v>
      </c>
      <c r="C56" s="4">
        <v>2500</v>
      </c>
      <c r="D56" s="1" t="s">
        <v>10</v>
      </c>
      <c r="E56" s="5">
        <v>43567</v>
      </c>
      <c r="F56" s="6">
        <v>43556.125</v>
      </c>
      <c r="G56" s="1" t="s">
        <v>56</v>
      </c>
      <c r="H56" s="7" t="str">
        <f>HYPERLINK("https://my.zakupki.prom.ua/cabinet/purchases/state_plan/view/7777988")</f>
        <v>https://my.zakupki.prom.ua/cabinet/purchases/state_plan/view/7777988</v>
      </c>
    </row>
    <row r="57" spans="1:8">
      <c r="A57" s="1" t="s">
        <v>87</v>
      </c>
      <c r="B57" s="3" t="s">
        <v>88</v>
      </c>
      <c r="C57" s="4">
        <v>60465</v>
      </c>
      <c r="D57" s="1" t="s">
        <v>10</v>
      </c>
      <c r="E57" s="5">
        <v>43489</v>
      </c>
      <c r="F57" s="6">
        <v>43466.083333333336</v>
      </c>
      <c r="G57" s="1" t="s">
        <v>88</v>
      </c>
      <c r="H57" s="7" t="str">
        <f>HYPERLINK("https://my.zakupki.prom.ua/cabinet/purchases/state_plan/view/6947232")</f>
        <v>https://my.zakupki.prom.ua/cabinet/purchases/state_plan/view/6947232</v>
      </c>
    </row>
    <row r="58" spans="1:8">
      <c r="A58" s="1" t="s">
        <v>21</v>
      </c>
      <c r="B58" s="3" t="s">
        <v>22</v>
      </c>
      <c r="C58" s="4">
        <v>28450</v>
      </c>
      <c r="D58" s="1" t="s">
        <v>10</v>
      </c>
      <c r="E58" s="5">
        <v>43608</v>
      </c>
      <c r="F58" s="6">
        <v>43586.125</v>
      </c>
      <c r="G58" s="1" t="s">
        <v>23</v>
      </c>
      <c r="H58" s="7" t="str">
        <f>HYPERLINK("https://my.zakupki.prom.ua/cabinet/purchases/state_plan/view/8037176")</f>
        <v>https://my.zakupki.prom.ua/cabinet/purchases/state_plan/view/8037176</v>
      </c>
    </row>
    <row r="59" spans="1:8">
      <c r="A59" s="1" t="s">
        <v>40</v>
      </c>
      <c r="B59" s="3" t="s">
        <v>41</v>
      </c>
      <c r="C59" s="4">
        <v>20000</v>
      </c>
      <c r="D59" s="1" t="s">
        <v>10</v>
      </c>
      <c r="E59" s="5">
        <v>43579</v>
      </c>
      <c r="F59" s="6">
        <v>43556.125</v>
      </c>
      <c r="G59" s="1" t="s">
        <v>23</v>
      </c>
      <c r="H59" s="7" t="str">
        <f>HYPERLINK("https://my.zakupki.prom.ua/cabinet/purchases/state_plan/view/7864408")</f>
        <v>https://my.zakupki.prom.ua/cabinet/purchases/state_plan/view/7864408</v>
      </c>
    </row>
    <row r="60" spans="1:8">
      <c r="A60" s="1" t="s">
        <v>110</v>
      </c>
      <c r="B60" s="3" t="s">
        <v>111</v>
      </c>
      <c r="C60" s="4">
        <v>5000</v>
      </c>
      <c r="D60" s="1" t="s">
        <v>10</v>
      </c>
      <c r="E60" s="5">
        <v>43481</v>
      </c>
      <c r="F60" s="6">
        <v>43466.083333333336</v>
      </c>
      <c r="G60" s="1" t="s">
        <v>23</v>
      </c>
      <c r="H60" s="7" t="str">
        <f>HYPERLINK("https://my.zakupki.prom.ua/cabinet/purchases/state_plan/view/6729336")</f>
        <v>https://my.zakupki.prom.ua/cabinet/purchases/state_plan/view/6729336</v>
      </c>
    </row>
    <row r="61" spans="1:8" ht="38.25">
      <c r="A61" s="1" t="s">
        <v>85</v>
      </c>
      <c r="B61" s="3" t="s">
        <v>86</v>
      </c>
      <c r="C61" s="4">
        <v>1000</v>
      </c>
      <c r="D61" s="1" t="s">
        <v>10</v>
      </c>
      <c r="E61" s="5">
        <v>43489</v>
      </c>
      <c r="F61" s="6">
        <v>43466.083333333336</v>
      </c>
      <c r="G61" s="1" t="s">
        <v>86</v>
      </c>
      <c r="H61" s="7" t="str">
        <f>HYPERLINK("https://my.zakupki.prom.ua/cabinet/purchases/state_plan/view/6947238")</f>
        <v>https://my.zakupki.prom.ua/cabinet/purchases/state_plan/view/6947238</v>
      </c>
    </row>
    <row r="62" spans="1:8" ht="25.5">
      <c r="A62" s="1" t="s">
        <v>91</v>
      </c>
      <c r="B62" s="3" t="s">
        <v>92</v>
      </c>
      <c r="C62" s="4">
        <v>11000</v>
      </c>
      <c r="D62" s="1" t="s">
        <v>10</v>
      </c>
      <c r="E62" s="5">
        <v>43489</v>
      </c>
      <c r="F62" s="6">
        <v>43466.083333333336</v>
      </c>
      <c r="G62" s="1" t="s">
        <v>92</v>
      </c>
      <c r="H62" s="7" t="str">
        <f>HYPERLINK("https://my.zakupki.prom.ua/cabinet/purchases/state_plan/view/6947215")</f>
        <v>https://my.zakupki.prom.ua/cabinet/purchases/state_plan/view/6947215</v>
      </c>
    </row>
    <row r="63" spans="1:8" ht="25.5">
      <c r="A63" s="1" t="s">
        <v>208</v>
      </c>
      <c r="B63" s="3" t="s">
        <v>209</v>
      </c>
      <c r="C63" s="4">
        <v>9000</v>
      </c>
      <c r="D63" s="1" t="s">
        <v>10</v>
      </c>
      <c r="E63" s="5">
        <v>43469</v>
      </c>
      <c r="F63" s="6">
        <v>43466.083333333336</v>
      </c>
      <c r="G63" s="1" t="s">
        <v>92</v>
      </c>
      <c r="H63" s="7" t="str">
        <f>HYPERLINK("https://my.zakupki.prom.ua/cabinet/purchases/state_plan/view/6575886")</f>
        <v>https://my.zakupki.prom.ua/cabinet/purchases/state_plan/view/6575886</v>
      </c>
    </row>
    <row r="64" spans="1:8">
      <c r="A64" s="1" t="s">
        <v>210</v>
      </c>
      <c r="B64" s="3" t="s">
        <v>211</v>
      </c>
      <c r="C64" s="4">
        <v>9190</v>
      </c>
      <c r="D64" s="1" t="s">
        <v>10</v>
      </c>
      <c r="E64" s="5">
        <v>43469</v>
      </c>
      <c r="F64" s="6">
        <v>43466.083333333336</v>
      </c>
      <c r="G64" s="1" t="s">
        <v>211</v>
      </c>
      <c r="H64" s="7" t="str">
        <f>HYPERLINK("https://my.zakupki.prom.ua/cabinet/purchases/state_plan/view/6575898")</f>
        <v>https://my.zakupki.prom.ua/cabinet/purchases/state_plan/view/6575898</v>
      </c>
    </row>
    <row r="65" spans="1:8">
      <c r="A65" s="1" t="s">
        <v>257</v>
      </c>
      <c r="B65" s="3" t="s">
        <v>258</v>
      </c>
      <c r="C65" s="4">
        <v>10000</v>
      </c>
      <c r="D65" s="1" t="s">
        <v>10</v>
      </c>
      <c r="E65" s="5">
        <v>43469</v>
      </c>
      <c r="F65" s="6">
        <v>43466.083333333336</v>
      </c>
      <c r="G65" s="1" t="s">
        <v>259</v>
      </c>
      <c r="H65" s="7" t="str">
        <f>HYPERLINK("https://my.zakupki.prom.ua/cabinet/purchases/state_plan/view/6575874")</f>
        <v>https://my.zakupki.prom.ua/cabinet/purchases/state_plan/view/6575874</v>
      </c>
    </row>
    <row r="66" spans="1:8">
      <c r="A66" s="1" t="s">
        <v>12</v>
      </c>
      <c r="B66" s="3" t="s">
        <v>13</v>
      </c>
      <c r="C66" s="4">
        <v>10000</v>
      </c>
      <c r="D66" s="1" t="s">
        <v>10</v>
      </c>
      <c r="E66" s="5">
        <v>43609</v>
      </c>
      <c r="F66" s="6">
        <v>43586.125</v>
      </c>
      <c r="G66" s="1" t="s">
        <v>14</v>
      </c>
      <c r="H66" s="7" t="str">
        <f>HYPERLINK("https://my.zakupki.prom.ua/cabinet/purchases/state_plan/view/8050054")</f>
        <v>https://my.zakupki.prom.ua/cabinet/purchases/state_plan/view/8050054</v>
      </c>
    </row>
    <row r="67" spans="1:8">
      <c r="A67" s="1" t="s">
        <v>212</v>
      </c>
      <c r="B67" s="3" t="s">
        <v>213</v>
      </c>
      <c r="C67" s="4">
        <v>20000</v>
      </c>
      <c r="D67" s="1" t="s">
        <v>10</v>
      </c>
      <c r="E67" s="5">
        <v>43469</v>
      </c>
      <c r="F67" s="6">
        <v>43466.083333333336</v>
      </c>
      <c r="G67" s="1" t="s">
        <v>14</v>
      </c>
      <c r="H67" s="7" t="str">
        <f>HYPERLINK("https://my.zakupki.prom.ua/cabinet/purchases/state_plan/view/6575865")</f>
        <v>https://my.zakupki.prom.ua/cabinet/purchases/state_plan/view/6575865</v>
      </c>
    </row>
    <row r="68" spans="1:8" ht="25.5">
      <c r="A68" s="1" t="s">
        <v>89</v>
      </c>
      <c r="B68" s="3" t="s">
        <v>90</v>
      </c>
      <c r="C68" s="4">
        <v>5000</v>
      </c>
      <c r="D68" s="1" t="s">
        <v>10</v>
      </c>
      <c r="E68" s="5">
        <v>43489</v>
      </c>
      <c r="F68" s="6">
        <v>43466.083333333336</v>
      </c>
      <c r="G68" s="1" t="s">
        <v>90</v>
      </c>
      <c r="H68" s="7" t="str">
        <f>HYPERLINK("https://my.zakupki.prom.ua/cabinet/purchases/state_plan/view/6947225")</f>
        <v>https://my.zakupki.prom.ua/cabinet/purchases/state_plan/view/6947225</v>
      </c>
    </row>
    <row r="69" spans="1:8">
      <c r="A69" s="1" t="s">
        <v>226</v>
      </c>
      <c r="B69" s="3" t="s">
        <v>227</v>
      </c>
      <c r="C69" s="4">
        <v>25000</v>
      </c>
      <c r="D69" s="1" t="s">
        <v>10</v>
      </c>
      <c r="E69" s="5">
        <v>43469</v>
      </c>
      <c r="F69" s="6">
        <v>43466.083333333336</v>
      </c>
      <c r="G69" s="1" t="s">
        <v>228</v>
      </c>
      <c r="H69" s="7" t="str">
        <f>HYPERLINK("https://my.zakupki.prom.ua/cabinet/purchases/state_plan/view/6575892")</f>
        <v>https://my.zakupki.prom.ua/cabinet/purchases/state_plan/view/6575892</v>
      </c>
    </row>
    <row r="70" spans="1:8">
      <c r="A70" s="1" t="s">
        <v>164</v>
      </c>
      <c r="B70" s="3" t="s">
        <v>165</v>
      </c>
      <c r="C70" s="4">
        <v>1000</v>
      </c>
      <c r="D70" s="1" t="s">
        <v>10</v>
      </c>
      <c r="E70" s="5">
        <v>43469</v>
      </c>
      <c r="F70" s="6">
        <v>43466.083333333336</v>
      </c>
      <c r="G70" s="1" t="s">
        <v>166</v>
      </c>
      <c r="H70" s="7" t="str">
        <f>HYPERLINK("https://my.zakupki.prom.ua/cabinet/purchases/state_plan/view/6575893")</f>
        <v>https://my.zakupki.prom.ua/cabinet/purchases/state_plan/view/6575893</v>
      </c>
    </row>
    <row r="71" spans="1:8">
      <c r="A71" s="1" t="s">
        <v>36</v>
      </c>
      <c r="B71" s="3" t="s">
        <v>37</v>
      </c>
      <c r="C71" s="4">
        <v>10000</v>
      </c>
      <c r="D71" s="1" t="s">
        <v>10</v>
      </c>
      <c r="E71" s="5">
        <v>43587</v>
      </c>
      <c r="F71" s="6">
        <v>43586.125</v>
      </c>
      <c r="G71" s="1" t="s">
        <v>37</v>
      </c>
      <c r="H71" s="7" t="str">
        <f>HYPERLINK("https://my.zakupki.prom.ua/cabinet/purchases/state_plan/view/7889120")</f>
        <v>https://my.zakupki.prom.ua/cabinet/purchases/state_plan/view/7889120</v>
      </c>
    </row>
    <row r="72" spans="1:8">
      <c r="A72" s="1" t="s">
        <v>65</v>
      </c>
      <c r="B72" s="3" t="s">
        <v>66</v>
      </c>
      <c r="C72" s="4">
        <v>5000</v>
      </c>
      <c r="D72" s="1" t="s">
        <v>10</v>
      </c>
      <c r="E72" s="5">
        <v>43543</v>
      </c>
      <c r="F72" s="6">
        <v>43525.083333333336</v>
      </c>
      <c r="G72" s="1" t="s">
        <v>37</v>
      </c>
      <c r="H72" s="7" t="str">
        <f>HYPERLINK("https://my.zakupki.prom.ua/cabinet/purchases/state_plan/view/7575905")</f>
        <v>https://my.zakupki.prom.ua/cabinet/purchases/state_plan/view/7575905</v>
      </c>
    </row>
    <row r="73" spans="1:8">
      <c r="A73" s="1" t="s">
        <v>80</v>
      </c>
      <c r="B73" s="3" t="s">
        <v>66</v>
      </c>
      <c r="C73" s="4">
        <v>3000</v>
      </c>
      <c r="D73" s="1" t="s">
        <v>10</v>
      </c>
      <c r="E73" s="5">
        <v>43517</v>
      </c>
      <c r="F73" s="6">
        <v>43497.083333333336</v>
      </c>
      <c r="G73" s="1" t="s">
        <v>37</v>
      </c>
      <c r="H73" s="7" t="str">
        <f>HYPERLINK("https://my.zakupki.prom.ua/cabinet/purchases/state_plan/view/7359726")</f>
        <v>https://my.zakupki.prom.ua/cabinet/purchases/state_plan/view/7359726</v>
      </c>
    </row>
    <row r="74" spans="1:8" ht="25.5">
      <c r="A74" s="1" t="s">
        <v>154</v>
      </c>
      <c r="B74" s="3" t="s">
        <v>155</v>
      </c>
      <c r="C74" s="4">
        <v>25000</v>
      </c>
      <c r="D74" s="1" t="s">
        <v>10</v>
      </c>
      <c r="E74" s="5">
        <v>43469</v>
      </c>
      <c r="F74" s="6">
        <v>43466.083333333336</v>
      </c>
      <c r="G74" s="1" t="s">
        <v>37</v>
      </c>
      <c r="H74" s="7" t="str">
        <f>HYPERLINK("https://my.zakupki.prom.ua/cabinet/purchases/state_plan/view/6575875")</f>
        <v>https://my.zakupki.prom.ua/cabinet/purchases/state_plan/view/6575875</v>
      </c>
    </row>
    <row r="75" spans="1:8">
      <c r="A75" s="1" t="s">
        <v>33</v>
      </c>
      <c r="B75" s="3" t="s">
        <v>34</v>
      </c>
      <c r="C75" s="4">
        <v>5000</v>
      </c>
      <c r="D75" s="1" t="s">
        <v>10</v>
      </c>
      <c r="E75" s="5">
        <v>43587</v>
      </c>
      <c r="F75" s="6">
        <v>43586.125</v>
      </c>
      <c r="G75" s="1" t="s">
        <v>35</v>
      </c>
      <c r="H75" s="7" t="str">
        <f>HYPERLINK("https://my.zakupki.prom.ua/cabinet/purchases/state_plan/view/7889124")</f>
        <v>https://my.zakupki.prom.ua/cabinet/purchases/state_plan/view/7889124</v>
      </c>
    </row>
    <row r="76" spans="1:8">
      <c r="A76" s="1" t="s">
        <v>115</v>
      </c>
      <c r="B76" s="3" t="s">
        <v>34</v>
      </c>
      <c r="C76" s="4">
        <v>5000</v>
      </c>
      <c r="D76" s="1" t="s">
        <v>10</v>
      </c>
      <c r="E76" s="5">
        <v>43481</v>
      </c>
      <c r="F76" s="6">
        <v>43466.083333333336</v>
      </c>
      <c r="G76" s="1" t="s">
        <v>35</v>
      </c>
      <c r="H76" s="7" t="str">
        <f>HYPERLINK("https://my.zakupki.prom.ua/cabinet/purchases/state_plan/view/6729198")</f>
        <v>https://my.zakupki.prom.ua/cabinet/purchases/state_plan/view/6729198</v>
      </c>
    </row>
    <row r="77" spans="1:8" ht="25.5">
      <c r="A77" s="1" t="s">
        <v>140</v>
      </c>
      <c r="B77" s="3" t="s">
        <v>141</v>
      </c>
      <c r="C77" s="4">
        <v>15000</v>
      </c>
      <c r="D77" s="1" t="s">
        <v>10</v>
      </c>
      <c r="E77" s="5">
        <v>43469</v>
      </c>
      <c r="F77" s="6">
        <v>43466.083333333336</v>
      </c>
      <c r="G77" s="1" t="s">
        <v>142</v>
      </c>
      <c r="H77" s="7" t="str">
        <f>HYPERLINK("https://my.zakupki.prom.ua/cabinet/purchases/state_plan/view/6575894")</f>
        <v>https://my.zakupki.prom.ua/cabinet/purchases/state_plan/view/6575894</v>
      </c>
    </row>
    <row r="78" spans="1:8">
      <c r="A78" s="1" t="s">
        <v>217</v>
      </c>
      <c r="B78" s="3" t="s">
        <v>218</v>
      </c>
      <c r="C78" s="4">
        <v>5000</v>
      </c>
      <c r="D78" s="1" t="s">
        <v>10</v>
      </c>
      <c r="E78" s="5">
        <v>43469</v>
      </c>
      <c r="F78" s="6">
        <v>43466.083333333336</v>
      </c>
      <c r="G78" s="1" t="s">
        <v>219</v>
      </c>
      <c r="H78" s="7" t="str">
        <f>HYPERLINK("https://my.zakupki.prom.ua/cabinet/purchases/state_plan/view/6575897")</f>
        <v>https://my.zakupki.prom.ua/cabinet/purchases/state_plan/view/6575897</v>
      </c>
    </row>
    <row r="79" spans="1:8" ht="25.5">
      <c r="A79" s="1" t="s">
        <v>196</v>
      </c>
      <c r="B79" s="3" t="s">
        <v>197</v>
      </c>
      <c r="C79" s="4">
        <v>2000</v>
      </c>
      <c r="D79" s="1" t="s">
        <v>10</v>
      </c>
      <c r="E79" s="5">
        <v>43469</v>
      </c>
      <c r="F79" s="6">
        <v>43466.083333333336</v>
      </c>
      <c r="G79" s="1" t="s">
        <v>198</v>
      </c>
      <c r="H79" s="7" t="str">
        <f>HYPERLINK("https://my.zakupki.prom.ua/cabinet/purchases/state_plan/view/6575907")</f>
        <v>https://my.zakupki.prom.ua/cabinet/purchases/state_plan/view/6575907</v>
      </c>
    </row>
    <row r="80" spans="1:8" ht="25.5">
      <c r="A80" s="1" t="s">
        <v>167</v>
      </c>
      <c r="B80" s="3" t="s">
        <v>168</v>
      </c>
      <c r="C80" s="4">
        <v>20000</v>
      </c>
      <c r="D80" s="1" t="s">
        <v>10</v>
      </c>
      <c r="E80" s="5">
        <v>43469</v>
      </c>
      <c r="F80" s="6">
        <v>43466.083333333336</v>
      </c>
      <c r="G80" s="1" t="s">
        <v>169</v>
      </c>
      <c r="H80" s="7" t="str">
        <f>HYPERLINK("https://my.zakupki.prom.ua/cabinet/purchases/state_plan/view/6575906")</f>
        <v>https://my.zakupki.prom.ua/cabinet/purchases/state_plan/view/6575906</v>
      </c>
    </row>
    <row r="81" spans="1:8" ht="38.25">
      <c r="A81" s="1" t="s">
        <v>229</v>
      </c>
      <c r="B81" s="3" t="s">
        <v>230</v>
      </c>
      <c r="C81" s="4">
        <v>30000</v>
      </c>
      <c r="D81" s="1" t="s">
        <v>10</v>
      </c>
      <c r="E81" s="5">
        <v>43469</v>
      </c>
      <c r="F81" s="6">
        <v>43466.083333333336</v>
      </c>
      <c r="G81" s="1" t="s">
        <v>169</v>
      </c>
      <c r="H81" s="7" t="str">
        <f>HYPERLINK("https://my.zakupki.prom.ua/cabinet/purchases/state_plan/view/6575899")</f>
        <v>https://my.zakupki.prom.ua/cabinet/purchases/state_plan/view/6575899</v>
      </c>
    </row>
    <row r="82" spans="1:8" ht="25.5">
      <c r="A82" s="1" t="s">
        <v>202</v>
      </c>
      <c r="B82" s="3" t="s">
        <v>203</v>
      </c>
      <c r="C82" s="4">
        <v>8000</v>
      </c>
      <c r="D82" s="1" t="s">
        <v>10</v>
      </c>
      <c r="E82" s="5">
        <v>43469</v>
      </c>
      <c r="F82" s="6">
        <v>43466.083333333336</v>
      </c>
      <c r="G82" s="1" t="s">
        <v>204</v>
      </c>
      <c r="H82" s="7" t="str">
        <f>HYPERLINK("https://my.zakupki.prom.ua/cabinet/purchases/state_plan/view/6575910")</f>
        <v>https://my.zakupki.prom.ua/cabinet/purchases/state_plan/view/6575910</v>
      </c>
    </row>
    <row r="83" spans="1:8">
      <c r="A83" s="1" t="s">
        <v>99</v>
      </c>
      <c r="B83" s="3" t="s">
        <v>100</v>
      </c>
      <c r="C83" s="4">
        <v>6000</v>
      </c>
      <c r="D83" s="1" t="s">
        <v>10</v>
      </c>
      <c r="E83" s="5">
        <v>43481</v>
      </c>
      <c r="F83" s="6">
        <v>43466.083333333336</v>
      </c>
      <c r="G83" s="1" t="s">
        <v>101</v>
      </c>
      <c r="H83" s="7" t="str">
        <f>HYPERLINK("https://my.zakupki.prom.ua/cabinet/purchases/state_plan/view/6729352")</f>
        <v>https://my.zakupki.prom.ua/cabinet/purchases/state_plan/view/6729352</v>
      </c>
    </row>
    <row r="84" spans="1:8" ht="25.5">
      <c r="A84" s="1" t="s">
        <v>83</v>
      </c>
      <c r="B84" s="3" t="s">
        <v>84</v>
      </c>
      <c r="C84" s="4">
        <v>75900.070000000007</v>
      </c>
      <c r="D84" s="1" t="s">
        <v>10</v>
      </c>
      <c r="E84" s="5">
        <v>43489</v>
      </c>
      <c r="F84" s="6">
        <v>43466.083333333336</v>
      </c>
      <c r="G84" s="1" t="s">
        <v>84</v>
      </c>
      <c r="H84" s="7" t="str">
        <f>HYPERLINK("https://my.zakupki.prom.ua/cabinet/purchases/state_plan/view/6947343")</f>
        <v>https://my.zakupki.prom.ua/cabinet/purchases/state_plan/view/6947343</v>
      </c>
    </row>
    <row r="85" spans="1:8" ht="25.5">
      <c r="A85" s="1" t="s">
        <v>97</v>
      </c>
      <c r="B85" s="3" t="s">
        <v>98</v>
      </c>
      <c r="C85" s="4">
        <v>52000</v>
      </c>
      <c r="D85" s="1" t="s">
        <v>10</v>
      </c>
      <c r="E85" s="5">
        <v>43481</v>
      </c>
      <c r="F85" s="6">
        <v>43466.083333333336</v>
      </c>
      <c r="G85" s="1" t="s">
        <v>84</v>
      </c>
      <c r="H85" s="7" t="str">
        <f>HYPERLINK("https://my.zakupki.prom.ua/cabinet/purchases/state_plan/view/6729356")</f>
        <v>https://my.zakupki.prom.ua/cabinet/purchases/state_plan/view/6729356</v>
      </c>
    </row>
    <row r="86" spans="1:8" ht="25.5">
      <c r="A86" s="1" t="s">
        <v>236</v>
      </c>
      <c r="B86" s="3" t="s">
        <v>237</v>
      </c>
      <c r="C86" s="4">
        <v>15000</v>
      </c>
      <c r="D86" s="1" t="s">
        <v>10</v>
      </c>
      <c r="E86" s="5">
        <v>43469</v>
      </c>
      <c r="F86" s="6">
        <v>43466.083333333336</v>
      </c>
      <c r="G86" s="1" t="s">
        <v>84</v>
      </c>
      <c r="H86" s="7" t="str">
        <f>HYPERLINK("https://my.zakupki.prom.ua/cabinet/purchases/state_plan/view/6575908")</f>
        <v>https://my.zakupki.prom.ua/cabinet/purchases/state_plan/view/6575908</v>
      </c>
    </row>
    <row r="87" spans="1:8" ht="25.5">
      <c r="A87" s="1" t="s">
        <v>45</v>
      </c>
      <c r="B87" s="3" t="s">
        <v>46</v>
      </c>
      <c r="C87" s="4">
        <v>7390</v>
      </c>
      <c r="D87" s="1" t="s">
        <v>10</v>
      </c>
      <c r="E87" s="5">
        <v>43578</v>
      </c>
      <c r="F87" s="6">
        <v>43556.125</v>
      </c>
      <c r="G87" s="1" t="s">
        <v>47</v>
      </c>
      <c r="H87" s="7" t="str">
        <f>HYPERLINK("https://my.zakupki.prom.ua/cabinet/purchases/state_plan/view/7846576")</f>
        <v>https://my.zakupki.prom.ua/cabinet/purchases/state_plan/view/7846576</v>
      </c>
    </row>
    <row r="88" spans="1:8" ht="25.5">
      <c r="A88" s="1" t="s">
        <v>127</v>
      </c>
      <c r="B88" s="3" t="s">
        <v>128</v>
      </c>
      <c r="C88" s="4">
        <v>8000</v>
      </c>
      <c r="D88" s="1" t="s">
        <v>10</v>
      </c>
      <c r="E88" s="5">
        <v>43469</v>
      </c>
      <c r="F88" s="6">
        <v>43466.083333333336</v>
      </c>
      <c r="G88" s="1" t="s">
        <v>47</v>
      </c>
      <c r="H88" s="7" t="str">
        <f>HYPERLINK("https://my.zakupki.prom.ua/cabinet/purchases/state_plan/view/6575901")</f>
        <v>https://my.zakupki.prom.ua/cabinet/purchases/state_plan/view/6575901</v>
      </c>
    </row>
    <row r="89" spans="1:8" ht="25.5">
      <c r="A89" s="1" t="s">
        <v>170</v>
      </c>
      <c r="B89" s="3" t="s">
        <v>171</v>
      </c>
      <c r="C89" s="4">
        <v>11000</v>
      </c>
      <c r="D89" s="1" t="s">
        <v>10</v>
      </c>
      <c r="E89" s="5">
        <v>43469</v>
      </c>
      <c r="F89" s="6">
        <v>43466.083333333336</v>
      </c>
      <c r="G89" s="1" t="s">
        <v>172</v>
      </c>
      <c r="H89" s="7" t="str">
        <f>HYPERLINK("https://my.zakupki.prom.ua/cabinet/purchases/state_plan/view/6575914")</f>
        <v>https://my.zakupki.prom.ua/cabinet/purchases/state_plan/view/6575914</v>
      </c>
    </row>
    <row r="90" spans="1:8" ht="25.5">
      <c r="A90" s="1" t="s">
        <v>135</v>
      </c>
      <c r="B90" s="3" t="s">
        <v>136</v>
      </c>
      <c r="C90" s="4">
        <v>0</v>
      </c>
      <c r="D90" s="1" t="s">
        <v>10</v>
      </c>
      <c r="E90" s="5">
        <v>43469</v>
      </c>
      <c r="F90" s="6">
        <v>43466.083333333336</v>
      </c>
      <c r="G90" s="1" t="s">
        <v>137</v>
      </c>
      <c r="H90" s="7" t="str">
        <f>HYPERLINK("https://my.zakupki.prom.ua/cabinet/purchases/state_plan/view/6575913")</f>
        <v>https://my.zakupki.prom.ua/cabinet/purchases/state_plan/view/6575913</v>
      </c>
    </row>
    <row r="91" spans="1:8" ht="25.5">
      <c r="A91" s="1" t="s">
        <v>205</v>
      </c>
      <c r="B91" s="3" t="s">
        <v>206</v>
      </c>
      <c r="C91" s="4">
        <v>15000</v>
      </c>
      <c r="D91" s="1" t="s">
        <v>10</v>
      </c>
      <c r="E91" s="5">
        <v>43469</v>
      </c>
      <c r="F91" s="6">
        <v>43466.083333333336</v>
      </c>
      <c r="G91" s="1" t="s">
        <v>207</v>
      </c>
      <c r="H91" s="7" t="str">
        <f>HYPERLINK("https://my.zakupki.prom.ua/cabinet/purchases/state_plan/view/6575903")</f>
        <v>https://my.zakupki.prom.ua/cabinet/purchases/state_plan/view/6575903</v>
      </c>
    </row>
    <row r="92" spans="1:8" ht="25.5">
      <c r="A92" s="1" t="s">
        <v>69</v>
      </c>
      <c r="B92" s="3" t="s">
        <v>70</v>
      </c>
      <c r="C92" s="4">
        <v>2613</v>
      </c>
      <c r="D92" s="1" t="s">
        <v>10</v>
      </c>
      <c r="E92" s="5">
        <v>43536</v>
      </c>
      <c r="F92" s="6">
        <v>43525.083333333336</v>
      </c>
      <c r="G92" s="1" t="s">
        <v>71</v>
      </c>
      <c r="H92" s="7" t="str">
        <f>HYPERLINK("https://my.zakupki.prom.ua/cabinet/purchases/state_plan/view/7501873")</f>
        <v>https://my.zakupki.prom.ua/cabinet/purchases/state_plan/view/7501873</v>
      </c>
    </row>
    <row r="93" spans="1:8" ht="38.25">
      <c r="A93" s="1" t="s">
        <v>160</v>
      </c>
      <c r="B93" s="3" t="s">
        <v>161</v>
      </c>
      <c r="C93" s="4">
        <v>9000</v>
      </c>
      <c r="D93" s="1" t="s">
        <v>10</v>
      </c>
      <c r="E93" s="5">
        <v>43469</v>
      </c>
      <c r="F93" s="6">
        <v>43466.083333333336</v>
      </c>
      <c r="G93" s="1" t="s">
        <v>71</v>
      </c>
      <c r="H93" s="7" t="str">
        <f>HYPERLINK("https://my.zakupki.prom.ua/cabinet/purchases/state_plan/view/6575909")</f>
        <v>https://my.zakupki.prom.ua/cabinet/purchases/state_plan/view/6575909</v>
      </c>
    </row>
    <row r="94" spans="1:8" ht="25.5">
      <c r="A94" s="1" t="s">
        <v>30</v>
      </c>
      <c r="B94" s="3" t="s">
        <v>31</v>
      </c>
      <c r="C94" s="4">
        <v>1410</v>
      </c>
      <c r="D94" s="1" t="s">
        <v>10</v>
      </c>
      <c r="E94" s="5">
        <v>43587</v>
      </c>
      <c r="F94" s="6">
        <v>43586.125</v>
      </c>
      <c r="G94" s="1" t="s">
        <v>32</v>
      </c>
      <c r="H94" s="7" t="str">
        <f>HYPERLINK("https://my.zakupki.prom.ua/cabinet/purchases/state_plan/view/7889128")</f>
        <v>https://my.zakupki.prom.ua/cabinet/purchases/state_plan/view/7889128</v>
      </c>
    </row>
    <row r="95" spans="1:8" ht="51">
      <c r="A95" s="1" t="s">
        <v>48</v>
      </c>
      <c r="B95" s="3" t="s">
        <v>49</v>
      </c>
      <c r="C95" s="4">
        <v>7200</v>
      </c>
      <c r="D95" s="1" t="s">
        <v>10</v>
      </c>
      <c r="E95" s="5">
        <v>43573</v>
      </c>
      <c r="F95" s="6">
        <v>43556.125</v>
      </c>
      <c r="G95" s="1" t="s">
        <v>50</v>
      </c>
      <c r="H95" s="7" t="str">
        <f>HYPERLINK("https://my.zakupki.prom.ua/cabinet/purchases/state_plan/view/7821172")</f>
        <v>https://my.zakupki.prom.ua/cabinet/purchases/state_plan/view/7821172</v>
      </c>
    </row>
    <row r="96" spans="1:8" ht="25.5">
      <c r="A96" s="1" t="s">
        <v>52</v>
      </c>
      <c r="B96" s="3" t="s">
        <v>53</v>
      </c>
      <c r="C96" s="4">
        <v>300</v>
      </c>
      <c r="D96" s="1" t="s">
        <v>10</v>
      </c>
      <c r="E96" s="5">
        <v>43571</v>
      </c>
      <c r="F96" s="6">
        <v>43556.125</v>
      </c>
      <c r="G96" s="1" t="s">
        <v>50</v>
      </c>
      <c r="H96" s="7" t="str">
        <f>HYPERLINK("https://my.zakupki.prom.ua/cabinet/purchases/state_plan/view/7796877")</f>
        <v>https://my.zakupki.prom.ua/cabinet/purchases/state_plan/view/7796877</v>
      </c>
    </row>
    <row r="97" spans="1:8" ht="25.5">
      <c r="A97" s="1" t="s">
        <v>231</v>
      </c>
      <c r="B97" s="3" t="s">
        <v>232</v>
      </c>
      <c r="C97" s="4">
        <v>2000</v>
      </c>
      <c r="D97" s="1" t="s">
        <v>10</v>
      </c>
      <c r="E97" s="5">
        <v>43469</v>
      </c>
      <c r="F97" s="6">
        <v>43466.083333333336</v>
      </c>
      <c r="G97" s="1" t="s">
        <v>50</v>
      </c>
      <c r="H97" s="7" t="str">
        <f>HYPERLINK("https://my.zakupki.prom.ua/cabinet/purchases/state_plan/view/6575902")</f>
        <v>https://my.zakupki.prom.ua/cabinet/purchases/state_plan/view/6575902</v>
      </c>
    </row>
    <row r="98" spans="1:8" ht="25.5">
      <c r="A98" s="1" t="s">
        <v>179</v>
      </c>
      <c r="B98" s="3" t="s">
        <v>180</v>
      </c>
      <c r="C98" s="4">
        <v>3000</v>
      </c>
      <c r="D98" s="1" t="s">
        <v>10</v>
      </c>
      <c r="E98" s="5">
        <v>43469</v>
      </c>
      <c r="F98" s="6">
        <v>43466.083333333336</v>
      </c>
      <c r="G98" s="1" t="s">
        <v>181</v>
      </c>
      <c r="H98" s="7" t="str">
        <f>HYPERLINK("https://my.zakupki.prom.ua/cabinet/purchases/state_plan/view/6575900")</f>
        <v>https://my.zakupki.prom.ua/cabinet/purchases/state_plan/view/6575900</v>
      </c>
    </row>
    <row r="99" spans="1:8">
      <c r="A99" s="1" t="s">
        <v>188</v>
      </c>
      <c r="B99" s="3" t="s">
        <v>189</v>
      </c>
      <c r="C99" s="4">
        <v>4000</v>
      </c>
      <c r="D99" s="1" t="s">
        <v>10</v>
      </c>
      <c r="E99" s="5">
        <v>43469</v>
      </c>
      <c r="F99" s="6">
        <v>43466.083333333336</v>
      </c>
      <c r="G99" s="1" t="s">
        <v>190</v>
      </c>
      <c r="H99" s="7" t="str">
        <f>HYPERLINK("https://my.zakupki.prom.ua/cabinet/purchases/state_plan/view/6575911")</f>
        <v>https://my.zakupki.prom.ua/cabinet/purchases/state_plan/view/6575911</v>
      </c>
    </row>
    <row r="100" spans="1:8" ht="25.5">
      <c r="A100" s="1" t="s">
        <v>27</v>
      </c>
      <c r="B100" s="3" t="s">
        <v>28</v>
      </c>
      <c r="C100" s="4">
        <v>4600</v>
      </c>
      <c r="D100" s="1" t="s">
        <v>10</v>
      </c>
      <c r="E100" s="5">
        <v>43588</v>
      </c>
      <c r="F100" s="6">
        <v>43586.125</v>
      </c>
      <c r="G100" s="1" t="s">
        <v>29</v>
      </c>
      <c r="H100" s="7" t="str">
        <f>HYPERLINK("https://my.zakupki.prom.ua/cabinet/purchases/state_plan/view/7893093")</f>
        <v>https://my.zakupki.prom.ua/cabinet/purchases/state_plan/view/7893093</v>
      </c>
    </row>
    <row r="101" spans="1:8">
      <c r="A101" s="1" t="s">
        <v>63</v>
      </c>
      <c r="B101" s="3" t="s">
        <v>64</v>
      </c>
      <c r="C101" s="4">
        <v>1000</v>
      </c>
      <c r="D101" s="1" t="s">
        <v>10</v>
      </c>
      <c r="E101" s="5">
        <v>43549</v>
      </c>
      <c r="F101" s="6">
        <v>43525.083333333336</v>
      </c>
      <c r="G101" s="1" t="s">
        <v>29</v>
      </c>
      <c r="H101" s="7" t="str">
        <f>HYPERLINK("https://my.zakupki.prom.ua/cabinet/purchases/state_plan/view/7618034")</f>
        <v>https://my.zakupki.prom.ua/cabinet/purchases/state_plan/view/7618034</v>
      </c>
    </row>
    <row r="102" spans="1:8" ht="25.5">
      <c r="A102" s="1" t="s">
        <v>183</v>
      </c>
      <c r="B102" s="3" t="s">
        <v>184</v>
      </c>
      <c r="C102" s="4">
        <v>7000</v>
      </c>
      <c r="D102" s="1" t="s">
        <v>10</v>
      </c>
      <c r="E102" s="5">
        <v>43469</v>
      </c>
      <c r="F102" s="6">
        <v>43466.083333333336</v>
      </c>
      <c r="G102" s="1" t="s">
        <v>29</v>
      </c>
      <c r="H102" s="7" t="str">
        <f>HYPERLINK("https://my.zakupki.prom.ua/cabinet/purchases/state_plan/view/6575904")</f>
        <v>https://my.zakupki.prom.ua/cabinet/purchases/state_plan/view/6575904</v>
      </c>
    </row>
    <row r="103" spans="1:8" ht="25.5">
      <c r="A103" s="1" t="s">
        <v>72</v>
      </c>
      <c r="B103" s="3" t="s">
        <v>73</v>
      </c>
      <c r="C103" s="4">
        <v>1363</v>
      </c>
      <c r="D103" s="1" t="s">
        <v>10</v>
      </c>
      <c r="E103" s="5">
        <v>43536</v>
      </c>
      <c r="F103" s="6">
        <v>43525.083333333336</v>
      </c>
      <c r="G103" s="1" t="s">
        <v>74</v>
      </c>
      <c r="H103" s="7" t="str">
        <f>HYPERLINK("https://my.zakupki.prom.ua/cabinet/purchases/state_plan/view/7501865")</f>
        <v>https://my.zakupki.prom.ua/cabinet/purchases/state_plan/view/7501865</v>
      </c>
    </row>
    <row r="104" spans="1:8" ht="25.5">
      <c r="A104" s="1" t="s">
        <v>146</v>
      </c>
      <c r="B104" s="3" t="s">
        <v>147</v>
      </c>
      <c r="C104" s="4">
        <v>3000</v>
      </c>
      <c r="D104" s="1" t="s">
        <v>10</v>
      </c>
      <c r="E104" s="5">
        <v>43469</v>
      </c>
      <c r="F104" s="6">
        <v>43466.083333333336</v>
      </c>
      <c r="G104" s="1" t="s">
        <v>74</v>
      </c>
      <c r="H104" s="7" t="str">
        <f>HYPERLINK("https://my.zakupki.prom.ua/cabinet/purchases/state_plan/view/6575905")</f>
        <v>https://my.zakupki.prom.ua/cabinet/purchases/state_plan/view/6575905</v>
      </c>
    </row>
    <row r="105" spans="1:8" ht="25.5">
      <c r="A105" s="1" t="s">
        <v>95</v>
      </c>
      <c r="B105" s="3" t="s">
        <v>96</v>
      </c>
      <c r="C105" s="4">
        <v>60000</v>
      </c>
      <c r="D105" s="1" t="s">
        <v>10</v>
      </c>
      <c r="E105" s="5">
        <v>43481</v>
      </c>
      <c r="F105" s="6">
        <v>43466.083333333336</v>
      </c>
      <c r="G105" s="1" t="s">
        <v>96</v>
      </c>
      <c r="H105" s="7" t="str">
        <f>HYPERLINK("https://my.zakupki.prom.ua/cabinet/purchases/state_plan/view/6729362")</f>
        <v>https://my.zakupki.prom.ua/cabinet/purchases/state_plan/view/6729362</v>
      </c>
    </row>
    <row r="106" spans="1:8">
      <c r="A106" s="1" t="s">
        <v>158</v>
      </c>
      <c r="B106" s="3" t="s">
        <v>159</v>
      </c>
      <c r="C106" s="4">
        <v>90000</v>
      </c>
      <c r="D106" s="1" t="s">
        <v>10</v>
      </c>
      <c r="E106" s="5">
        <v>43469</v>
      </c>
      <c r="F106" s="6">
        <v>43466.083333333336</v>
      </c>
      <c r="G106" s="1" t="s">
        <v>96</v>
      </c>
      <c r="H106" s="7" t="str">
        <f>HYPERLINK("https://my.zakupki.prom.ua/cabinet/purchases/state_plan/view/6575912")</f>
        <v>https://my.zakupki.prom.ua/cabinet/purchases/state_plan/view/6575912</v>
      </c>
    </row>
    <row r="107" spans="1:8" ht="25.5">
      <c r="A107" s="1" t="s">
        <v>250</v>
      </c>
      <c r="B107" s="12" t="s">
        <v>251</v>
      </c>
      <c r="C107" s="11">
        <v>199000</v>
      </c>
      <c r="D107" s="1" t="s">
        <v>10</v>
      </c>
      <c r="E107" s="10">
        <v>43466.083333333336</v>
      </c>
      <c r="F107" s="1" t="s">
        <v>51</v>
      </c>
      <c r="G107" s="7" t="str">
        <f>HYPERLINK("https://my.zakupki.prom.ua/cabinet/purchases/state_plan/view/6575862")</f>
        <v>https://my.zakupki.prom.ua/cabinet/purchases/state_plan/view/6575862</v>
      </c>
    </row>
  </sheetData>
  <sortState ref="A2:K103">
    <sortCondition ref="G2"/>
  </sortState>
  <mergeCells count="4">
    <mergeCell ref="A1:I1"/>
    <mergeCell ref="A2:I2"/>
    <mergeCell ref="A3:I3"/>
    <mergeCell ref="A4:I4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Андрій</cp:lastModifiedBy>
  <dcterms:created xsi:type="dcterms:W3CDTF">2019-06-03T11:45:37Z</dcterms:created>
  <dcterms:modified xsi:type="dcterms:W3CDTF">2019-06-06T07:45:29Z</dcterms:modified>
</cp:coreProperties>
</file>